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D:\AIIB new\Group 02\PUBLISHED 6\"/>
    </mc:Choice>
  </mc:AlternateContent>
  <xr:revisionPtr revIDLastSave="0" documentId="13_ncr:1_{8A3F6C4A-B803-44D7-9455-D5A6CA6B58C5}" xr6:coauthVersionLast="47" xr6:coauthVersionMax="47" xr10:uidLastSave="{00000000-0000-0000-0000-000000000000}"/>
  <bookViews>
    <workbookView xWindow="-108" yWindow="-108" windowWidth="23256" windowHeight="12576" tabRatio="738" firstSheet="15" activeTab="28" xr2:uid="{00000000-000D-0000-FFFF-FFFF00000000}"/>
  </bookViews>
  <sheets>
    <sheet name="BOQ Summary" sheetId="45" r:id="rId1"/>
    <sheet name="Bill No 1" sheetId="46" r:id="rId2"/>
    <sheet name="Bill No. 2" sheetId="37" r:id="rId3"/>
    <sheet name="Bill 2.1" sheetId="38" r:id="rId4"/>
    <sheet name="Bill 2.2" sheetId="39" r:id="rId5"/>
    <sheet name="Bill 2.3" sheetId="40" r:id="rId6"/>
    <sheet name="Bill 2.4" sheetId="41" r:id="rId7"/>
    <sheet name="2QTY (2)" sheetId="42" state="hidden" r:id="rId8"/>
    <sheet name="2Drains (2)" sheetId="43" state="hidden" r:id="rId9"/>
    <sheet name="2Sheet1 (2)" sheetId="44" state="hidden" r:id="rId10"/>
    <sheet name="Bill No. 3" sheetId="24" r:id="rId11"/>
    <sheet name="Bill 3.1" sheetId="25" r:id="rId12"/>
    <sheet name="Bill 3.1.1" sheetId="26" r:id="rId13"/>
    <sheet name="Bill 3.1.2" sheetId="27" r:id="rId14"/>
    <sheet name="Bill 3.1.3" sheetId="28" r:id="rId15"/>
    <sheet name="Bill 3.2" sheetId="29" r:id="rId16"/>
    <sheet name="Bill 3.2.1 " sheetId="30" r:id="rId17"/>
    <sheet name="Bill 3.2.2 " sheetId="31" r:id="rId18"/>
    <sheet name="Bill 3.2.3" sheetId="32" r:id="rId19"/>
    <sheet name="Bill 3.3" sheetId="33" r:id="rId20"/>
    <sheet name="Bill 3.3.1" sheetId="34" r:id="rId21"/>
    <sheet name="Bill 3.3.2" sheetId="35" r:id="rId22"/>
    <sheet name="Bill 3.3.3" sheetId="36" r:id="rId23"/>
    <sheet name="2QTY" sheetId="8" state="hidden" r:id="rId24"/>
    <sheet name="2Drains" sheetId="9" state="hidden" r:id="rId25"/>
    <sheet name="2Sheet1" sheetId="1" state="hidden" r:id="rId26"/>
    <sheet name="Bill No 04" sheetId="48" r:id="rId27"/>
    <sheet name="Bill No 05" sheetId="49" r:id="rId28"/>
    <sheet name="Bill No.6 Dayworks" sheetId="20" r:id="rId29"/>
    <sheet name="Rates (2)" sheetId="23" state="hidden" r:id="rId30"/>
    <sheet name="3QTY" sheetId="15" state="hidden" r:id="rId31"/>
    <sheet name="3Drains" sheetId="16" state="hidden" r:id="rId32"/>
    <sheet name="3Sheet1" sheetId="17" state="hidden" r:id="rId33"/>
  </sheets>
  <externalReferences>
    <externalReference r:id="rId34"/>
    <externalReference r:id="rId35"/>
    <externalReference r:id="rId36"/>
    <externalReference r:id="rId37"/>
    <externalReference r:id="rId38"/>
    <externalReference r:id="rId39"/>
  </externalReferences>
  <definedNames>
    <definedName name="_xlnm._FilterDatabase" localSheetId="0" hidden="1">'BOQ Summary'!$A$1:$A$65</definedName>
    <definedName name="A" localSheetId="24">#REF!</definedName>
    <definedName name="A" localSheetId="8">#REF!</definedName>
    <definedName name="A" localSheetId="23">#REF!</definedName>
    <definedName name="A" localSheetId="7">#REF!</definedName>
    <definedName name="A" localSheetId="31">#REF!</definedName>
    <definedName name="A" localSheetId="30">#REF!</definedName>
    <definedName name="A" localSheetId="6">#REF!</definedName>
    <definedName name="A" localSheetId="11">#REF!</definedName>
    <definedName name="A" localSheetId="15">#REF!</definedName>
    <definedName name="A" localSheetId="19">#REF!</definedName>
    <definedName name="A" localSheetId="26">#REF!</definedName>
    <definedName name="A" localSheetId="27">#REF!</definedName>
    <definedName name="A" localSheetId="1">#REF!</definedName>
    <definedName name="A" localSheetId="2">#REF!</definedName>
    <definedName name="A" localSheetId="10">#REF!</definedName>
    <definedName name="A" localSheetId="28">#REF!</definedName>
    <definedName name="A" localSheetId="0">#REF!</definedName>
    <definedName name="A" localSheetId="29">#REF!</definedName>
    <definedName name="A">#REF!</definedName>
    <definedName name="aa" localSheetId="24">#REF!</definedName>
    <definedName name="aa" localSheetId="8">#REF!</definedName>
    <definedName name="aa" localSheetId="23">#REF!</definedName>
    <definedName name="aa" localSheetId="7">#REF!</definedName>
    <definedName name="aa" localSheetId="31">#REF!</definedName>
    <definedName name="aa" localSheetId="30">#REF!</definedName>
    <definedName name="aa" localSheetId="6">#REF!</definedName>
    <definedName name="aa" localSheetId="11">#REF!</definedName>
    <definedName name="aa" localSheetId="15">#REF!</definedName>
    <definedName name="aa" localSheetId="19">#REF!</definedName>
    <definedName name="aa" localSheetId="26">#REF!</definedName>
    <definedName name="aa" localSheetId="27">#REF!</definedName>
    <definedName name="aa" localSheetId="1">#REF!</definedName>
    <definedName name="aa" localSheetId="2">#REF!</definedName>
    <definedName name="aa" localSheetId="10">#REF!</definedName>
    <definedName name="aa" localSheetId="28">#REF!</definedName>
    <definedName name="aa" localSheetId="0">#REF!</definedName>
    <definedName name="aa" localSheetId="29">#REF!</definedName>
    <definedName name="aa">#REF!</definedName>
    <definedName name="athula" localSheetId="24">#REF!</definedName>
    <definedName name="athula" localSheetId="8">#REF!</definedName>
    <definedName name="athula" localSheetId="23">#REF!</definedName>
    <definedName name="athula" localSheetId="7">#REF!</definedName>
    <definedName name="athula" localSheetId="31">#REF!</definedName>
    <definedName name="athula" localSheetId="30">#REF!</definedName>
    <definedName name="athula" localSheetId="6">#REF!</definedName>
    <definedName name="athula" localSheetId="11">#REF!</definedName>
    <definedName name="athula" localSheetId="15">#REF!</definedName>
    <definedName name="athula" localSheetId="19">#REF!</definedName>
    <definedName name="athula" localSheetId="26">#REF!</definedName>
    <definedName name="athula" localSheetId="27">#REF!</definedName>
    <definedName name="athula" localSheetId="1">#REF!</definedName>
    <definedName name="athula" localSheetId="2">#REF!</definedName>
    <definedName name="athula" localSheetId="10">#REF!</definedName>
    <definedName name="athula" localSheetId="28">#REF!</definedName>
    <definedName name="athula" localSheetId="0">#REF!</definedName>
    <definedName name="athula" localSheetId="29">#REF!</definedName>
    <definedName name="athula">#REF!</definedName>
    <definedName name="B" localSheetId="24">#REF!</definedName>
    <definedName name="B" localSheetId="8">#REF!</definedName>
    <definedName name="B" localSheetId="23">#REF!</definedName>
    <definedName name="B" localSheetId="7">#REF!</definedName>
    <definedName name="B" localSheetId="31">#REF!</definedName>
    <definedName name="B" localSheetId="30">#REF!</definedName>
    <definedName name="B" localSheetId="6">#REF!</definedName>
    <definedName name="B" localSheetId="11">#REF!</definedName>
    <definedName name="B" localSheetId="15">#REF!</definedName>
    <definedName name="B" localSheetId="19">#REF!</definedName>
    <definedName name="B" localSheetId="26">#REF!</definedName>
    <definedName name="B" localSheetId="27">#REF!</definedName>
    <definedName name="B" localSheetId="1">#REF!</definedName>
    <definedName name="B" localSheetId="2">#REF!</definedName>
    <definedName name="B" localSheetId="10">#REF!</definedName>
    <definedName name="B" localSheetId="28">#REF!</definedName>
    <definedName name="B" localSheetId="0">#REF!</definedName>
    <definedName name="B" localSheetId="29">#REF!</definedName>
    <definedName name="B">#REF!</definedName>
    <definedName name="bbb" localSheetId="24">#REF!</definedName>
    <definedName name="bbb" localSheetId="8">#REF!</definedName>
    <definedName name="bbb" localSheetId="23">#REF!</definedName>
    <definedName name="bbb" localSheetId="7">#REF!</definedName>
    <definedName name="bbb" localSheetId="31">#REF!</definedName>
    <definedName name="bbb" localSheetId="30">#REF!</definedName>
    <definedName name="bbb" localSheetId="6">#REF!</definedName>
    <definedName name="bbb" localSheetId="11">#REF!</definedName>
    <definedName name="bbb" localSheetId="15">#REF!</definedName>
    <definedName name="bbb" localSheetId="19">#REF!</definedName>
    <definedName name="bbb" localSheetId="26">#REF!</definedName>
    <definedName name="bbb" localSheetId="27">#REF!</definedName>
    <definedName name="bbb" localSheetId="1">#REF!</definedName>
    <definedName name="bbb" localSheetId="2">#REF!</definedName>
    <definedName name="bbb" localSheetId="10">#REF!</definedName>
    <definedName name="bbb" localSheetId="28">#REF!</definedName>
    <definedName name="bbb" localSheetId="0">#REF!</definedName>
    <definedName name="bbb" localSheetId="29">#REF!</definedName>
    <definedName name="bbb">#REF!</definedName>
    <definedName name="bill1" localSheetId="24">#REF!</definedName>
    <definedName name="bill1" localSheetId="8">#REF!</definedName>
    <definedName name="bill1" localSheetId="23">#REF!</definedName>
    <definedName name="bill1" localSheetId="7">#REF!</definedName>
    <definedName name="bill1" localSheetId="31">#REF!</definedName>
    <definedName name="bill1" localSheetId="30">#REF!</definedName>
    <definedName name="bill1" localSheetId="6">#REF!</definedName>
    <definedName name="bill1" localSheetId="11">#REF!</definedName>
    <definedName name="bill1" localSheetId="15">#REF!</definedName>
    <definedName name="bill1" localSheetId="19">#REF!</definedName>
    <definedName name="bill1" localSheetId="26">#REF!</definedName>
    <definedName name="bill1" localSheetId="27">#REF!</definedName>
    <definedName name="bill1" localSheetId="1">#REF!</definedName>
    <definedName name="bill1" localSheetId="2">#REF!</definedName>
    <definedName name="bill1" localSheetId="10">#REF!</definedName>
    <definedName name="bill1" localSheetId="28">#REF!</definedName>
    <definedName name="bill1" localSheetId="0">#REF!</definedName>
    <definedName name="bill1" localSheetId="29">#REF!</definedName>
    <definedName name="bill1">#REF!</definedName>
    <definedName name="C_" localSheetId="24">#REF!</definedName>
    <definedName name="C_" localSheetId="8">#REF!</definedName>
    <definedName name="C_" localSheetId="23">#REF!</definedName>
    <definedName name="C_" localSheetId="7">#REF!</definedName>
    <definedName name="C_" localSheetId="31">#REF!</definedName>
    <definedName name="C_" localSheetId="30">#REF!</definedName>
    <definedName name="C_" localSheetId="6">#REF!</definedName>
    <definedName name="C_" localSheetId="11">#REF!</definedName>
    <definedName name="C_" localSheetId="15">#REF!</definedName>
    <definedName name="C_" localSheetId="19">#REF!</definedName>
    <definedName name="C_" localSheetId="26">#REF!</definedName>
    <definedName name="C_" localSheetId="27">#REF!</definedName>
    <definedName name="C_" localSheetId="1">#REF!</definedName>
    <definedName name="C_" localSheetId="2">#REF!</definedName>
    <definedName name="C_" localSheetId="10">#REF!</definedName>
    <definedName name="C_" localSheetId="28">#REF!</definedName>
    <definedName name="C_" localSheetId="0">#REF!</definedName>
    <definedName name="C_" localSheetId="29">#REF!</definedName>
    <definedName name="C_">#REF!</definedName>
    <definedName name="Columns">[1]Schedules!$A$5:$E$25</definedName>
    <definedName name="d" localSheetId="24">#REF!</definedName>
    <definedName name="d" localSheetId="8">#REF!</definedName>
    <definedName name="d" localSheetId="23">#REF!</definedName>
    <definedName name="d" localSheetId="7">#REF!</definedName>
    <definedName name="d" localSheetId="31">#REF!</definedName>
    <definedName name="d" localSheetId="30">#REF!</definedName>
    <definedName name="d" localSheetId="6">#REF!</definedName>
    <definedName name="d" localSheetId="11">#REF!</definedName>
    <definedName name="d" localSheetId="15">#REF!</definedName>
    <definedName name="d" localSheetId="19">#REF!</definedName>
    <definedName name="d" localSheetId="26">#REF!</definedName>
    <definedName name="d" localSheetId="27">#REF!</definedName>
    <definedName name="d" localSheetId="1">#REF!</definedName>
    <definedName name="d" localSheetId="2">#REF!</definedName>
    <definedName name="d" localSheetId="10">#REF!</definedName>
    <definedName name="d" localSheetId="28">#REF!</definedName>
    <definedName name="d" localSheetId="0">#REF!</definedName>
    <definedName name="d" localSheetId="29">#REF!</definedName>
    <definedName name="d">#REF!</definedName>
    <definedName name="Excel_BuiltIn_Print_Area_12_1">"$#REF!.$A$2:$R$18"</definedName>
    <definedName name="Excel_BuiltIn_Print_Area_12_1_1">"$#REF!.$A$2:$R$12"</definedName>
    <definedName name="Excel_BuiltIn_Print_Area_12_1_1_1">"$#REF!.$A$2:$C$18"</definedName>
    <definedName name="Excel_BuiltIn_Print_Titles_2_1_1">"$#REF!.$A$4:$AMJ$6"</definedName>
    <definedName name="f" localSheetId="24">#REF!</definedName>
    <definedName name="f" localSheetId="8">#REF!</definedName>
    <definedName name="f" localSheetId="23">#REF!</definedName>
    <definedName name="f" localSheetId="7">#REF!</definedName>
    <definedName name="f" localSheetId="31">#REF!</definedName>
    <definedName name="f" localSheetId="30">#REF!</definedName>
    <definedName name="f" localSheetId="6">#REF!</definedName>
    <definedName name="f" localSheetId="11">#REF!</definedName>
    <definedName name="f" localSheetId="15">#REF!</definedName>
    <definedName name="f" localSheetId="19">#REF!</definedName>
    <definedName name="f" localSheetId="26">#REF!</definedName>
    <definedName name="f" localSheetId="27">#REF!</definedName>
    <definedName name="f" localSheetId="1">#REF!</definedName>
    <definedName name="f" localSheetId="2">#REF!</definedName>
    <definedName name="f" localSheetId="10">#REF!</definedName>
    <definedName name="f" localSheetId="28">#REF!</definedName>
    <definedName name="f" localSheetId="0">#REF!</definedName>
    <definedName name="f" localSheetId="29">#REF!</definedName>
    <definedName name="f">#REF!</definedName>
    <definedName name="fff" localSheetId="28">#REF!</definedName>
    <definedName name="fff" localSheetId="0">#REF!</definedName>
    <definedName name="fff" localSheetId="29">#REF!</definedName>
    <definedName name="fff">#REF!</definedName>
    <definedName name="fg" localSheetId="24">#REF!</definedName>
    <definedName name="fg" localSheetId="8">#REF!</definedName>
    <definedName name="fg" localSheetId="23">#REF!</definedName>
    <definedName name="fg" localSheetId="7">#REF!</definedName>
    <definedName name="fg" localSheetId="31">#REF!</definedName>
    <definedName name="fg" localSheetId="30">#REF!</definedName>
    <definedName name="fg" localSheetId="6">#REF!</definedName>
    <definedName name="fg" localSheetId="11">#REF!</definedName>
    <definedName name="fg" localSheetId="15">#REF!</definedName>
    <definedName name="fg" localSheetId="19">#REF!</definedName>
    <definedName name="fg" localSheetId="26">#REF!</definedName>
    <definedName name="fg" localSheetId="27">#REF!</definedName>
    <definedName name="fg" localSheetId="1">#REF!</definedName>
    <definedName name="fg" localSheetId="2">#REF!</definedName>
    <definedName name="fg" localSheetId="10">#REF!</definedName>
    <definedName name="fg" localSheetId="28">#REF!</definedName>
    <definedName name="fg" localSheetId="0">#REF!</definedName>
    <definedName name="fg" localSheetId="29">#REF!</definedName>
    <definedName name="fg">#REF!</definedName>
    <definedName name="g" localSheetId="24">#REF!</definedName>
    <definedName name="g" localSheetId="8">#REF!</definedName>
    <definedName name="g" localSheetId="23">#REF!</definedName>
    <definedName name="g" localSheetId="7">#REF!</definedName>
    <definedName name="g" localSheetId="31">#REF!</definedName>
    <definedName name="g" localSheetId="30">#REF!</definedName>
    <definedName name="g" localSheetId="6">#REF!</definedName>
    <definedName name="g" localSheetId="11">#REF!</definedName>
    <definedName name="g" localSheetId="15">#REF!</definedName>
    <definedName name="g" localSheetId="19">#REF!</definedName>
    <definedName name="g" localSheetId="26">#REF!</definedName>
    <definedName name="g" localSheetId="27">#REF!</definedName>
    <definedName name="g" localSheetId="1">#REF!</definedName>
    <definedName name="g" localSheetId="2">#REF!</definedName>
    <definedName name="g" localSheetId="10">#REF!</definedName>
    <definedName name="g" localSheetId="28">#REF!</definedName>
    <definedName name="g" localSheetId="0">#REF!</definedName>
    <definedName name="g" localSheetId="29">#REF!</definedName>
    <definedName name="g">#REF!</definedName>
    <definedName name="H" localSheetId="24">#REF!</definedName>
    <definedName name="H" localSheetId="8">#REF!</definedName>
    <definedName name="H" localSheetId="23">#REF!</definedName>
    <definedName name="H" localSheetId="7">#REF!</definedName>
    <definedName name="H" localSheetId="31">#REF!</definedName>
    <definedName name="H" localSheetId="30">#REF!</definedName>
    <definedName name="H" localSheetId="6">#REF!</definedName>
    <definedName name="H" localSheetId="11">#REF!</definedName>
    <definedName name="H" localSheetId="15">#REF!</definedName>
    <definedName name="H" localSheetId="19">#REF!</definedName>
    <definedName name="H" localSheetId="26">#REF!</definedName>
    <definedName name="H" localSheetId="27">#REF!</definedName>
    <definedName name="H" localSheetId="1">#REF!</definedName>
    <definedName name="H" localSheetId="2">#REF!</definedName>
    <definedName name="H" localSheetId="10">#REF!</definedName>
    <definedName name="H" localSheetId="28">#REF!</definedName>
    <definedName name="H" localSheetId="0">#REF!</definedName>
    <definedName name="H" localSheetId="29">#REF!</definedName>
    <definedName name="H">#REF!</definedName>
    <definedName name="I" localSheetId="24">#REF!</definedName>
    <definedName name="I" localSheetId="8">#REF!</definedName>
    <definedName name="I" localSheetId="23">#REF!</definedName>
    <definedName name="I" localSheetId="7">#REF!</definedName>
    <definedName name="I" localSheetId="31">#REF!</definedName>
    <definedName name="I" localSheetId="30">#REF!</definedName>
    <definedName name="I" localSheetId="6">#REF!</definedName>
    <definedName name="I" localSheetId="11">#REF!</definedName>
    <definedName name="I" localSheetId="15">#REF!</definedName>
    <definedName name="I" localSheetId="19">#REF!</definedName>
    <definedName name="I" localSheetId="26">#REF!</definedName>
    <definedName name="I" localSheetId="27">#REF!</definedName>
    <definedName name="I" localSheetId="1">#REF!</definedName>
    <definedName name="I" localSheetId="2">#REF!</definedName>
    <definedName name="I" localSheetId="10">#REF!</definedName>
    <definedName name="I" localSheetId="28">#REF!</definedName>
    <definedName name="I" localSheetId="0">#REF!</definedName>
    <definedName name="I" localSheetId="29">#REF!</definedName>
    <definedName name="I">#REF!</definedName>
    <definedName name="InsD1" localSheetId="24">#REF!</definedName>
    <definedName name="InsD1" localSheetId="8">#REF!</definedName>
    <definedName name="InsD1" localSheetId="23">#REF!</definedName>
    <definedName name="InsD1" localSheetId="7">#REF!</definedName>
    <definedName name="InsD1" localSheetId="31">#REF!</definedName>
    <definedName name="InsD1" localSheetId="30">#REF!</definedName>
    <definedName name="InsD1" localSheetId="6">#REF!</definedName>
    <definedName name="InsD1" localSheetId="11">#REF!</definedName>
    <definedName name="InsD1" localSheetId="15">#REF!</definedName>
    <definedName name="InsD1" localSheetId="19">#REF!</definedName>
    <definedName name="InsD1" localSheetId="26">#REF!</definedName>
    <definedName name="InsD1" localSheetId="27">#REF!</definedName>
    <definedName name="InsD1" localSheetId="1">#REF!</definedName>
    <definedName name="InsD1" localSheetId="2">#REF!</definedName>
    <definedName name="InsD1" localSheetId="10">#REF!</definedName>
    <definedName name="InsD1" localSheetId="28">#REF!</definedName>
    <definedName name="InsD1" localSheetId="0">#REF!</definedName>
    <definedName name="InsD1" localSheetId="29">#REF!</definedName>
    <definedName name="InsD1">#REF!</definedName>
    <definedName name="InsD2" localSheetId="24">#REF!</definedName>
    <definedName name="InsD2" localSheetId="8">#REF!</definedName>
    <definedName name="InsD2" localSheetId="23">#REF!</definedName>
    <definedName name="InsD2" localSheetId="7">#REF!</definedName>
    <definedName name="InsD2" localSheetId="31">#REF!</definedName>
    <definedName name="InsD2" localSheetId="30">#REF!</definedName>
    <definedName name="InsD2" localSheetId="6">#REF!</definedName>
    <definedName name="InsD2" localSheetId="11">#REF!</definedName>
    <definedName name="InsD2" localSheetId="15">#REF!</definedName>
    <definedName name="InsD2" localSheetId="19">#REF!</definedName>
    <definedName name="InsD2" localSheetId="26">#REF!</definedName>
    <definedName name="InsD2" localSheetId="27">#REF!</definedName>
    <definedName name="InsD2" localSheetId="1">#REF!</definedName>
    <definedName name="InsD2" localSheetId="2">#REF!</definedName>
    <definedName name="InsD2" localSheetId="10">#REF!</definedName>
    <definedName name="InsD2" localSheetId="28">#REF!</definedName>
    <definedName name="InsD2" localSheetId="0">#REF!</definedName>
    <definedName name="InsD2" localSheetId="29">#REF!</definedName>
    <definedName name="InsD2">#REF!</definedName>
    <definedName name="j" localSheetId="24">#REF!</definedName>
    <definedName name="j" localSheetId="8">#REF!</definedName>
    <definedName name="j" localSheetId="23">#REF!</definedName>
    <definedName name="j" localSheetId="7">#REF!</definedName>
    <definedName name="j" localSheetId="31">#REF!</definedName>
    <definedName name="j" localSheetId="30">#REF!</definedName>
    <definedName name="j" localSheetId="6">#REF!</definedName>
    <definedName name="j" localSheetId="11">#REF!</definedName>
    <definedName name="j" localSheetId="15">#REF!</definedName>
    <definedName name="j" localSheetId="19">#REF!</definedName>
    <definedName name="j" localSheetId="26">#REF!</definedName>
    <definedName name="j" localSheetId="27">#REF!</definedName>
    <definedName name="j" localSheetId="1">#REF!</definedName>
    <definedName name="j" localSheetId="2">#REF!</definedName>
    <definedName name="j" localSheetId="10">#REF!</definedName>
    <definedName name="j" localSheetId="28">#REF!</definedName>
    <definedName name="j" localSheetId="0">#REF!</definedName>
    <definedName name="j" localSheetId="29">#REF!</definedName>
    <definedName name="j">#REF!</definedName>
    <definedName name="plumb">[2]Schedules!$A$5:$E$25</definedName>
    <definedName name="_xlnm.Print_Area" localSheetId="23">'2QTY'!$A$1:$J$223</definedName>
    <definedName name="_xlnm.Print_Area" localSheetId="7">'2QTY (2)'!$A$1:$J$244</definedName>
    <definedName name="_xlnm.Print_Area" localSheetId="30">'3QTY'!$A$1:$J$221</definedName>
    <definedName name="_xlnm.Print_Area" localSheetId="3">'Bill 2.1'!$A$1:$G$14</definedName>
    <definedName name="_xlnm.Print_Area" localSheetId="4">'Bill 2.2'!$A$1:$G$17</definedName>
    <definedName name="_xlnm.Print_Area" localSheetId="5">'Bill 2.3'!$A$1:$G$44</definedName>
    <definedName name="_xlnm.Print_Area" localSheetId="6">'Bill 2.4'!$A$1:$G$19</definedName>
    <definedName name="_xlnm.Print_Area" localSheetId="11">'Bill 3.1'!$A$1:$F$8</definedName>
    <definedName name="_xlnm.Print_Area" localSheetId="12">'Bill 3.1.1'!$A$1:$G$14</definedName>
    <definedName name="_xlnm.Print_Area" localSheetId="13">'Bill 3.1.2'!$A$1:$G$17</definedName>
    <definedName name="_xlnm.Print_Area" localSheetId="14">'Bill 3.1.3'!$A$1:$G$22</definedName>
    <definedName name="_xlnm.Print_Area" localSheetId="16">'Bill 3.2.1 '!$A$1:$G$14</definedName>
    <definedName name="_xlnm.Print_Area" localSheetId="17">'Bill 3.2.2 '!$A$1:$G$17</definedName>
    <definedName name="_xlnm.Print_Area" localSheetId="18">'Bill 3.2.3'!$A$1:$G$62</definedName>
    <definedName name="_xlnm.Print_Area" localSheetId="19">'Bill 3.3'!$A$1:$F$8</definedName>
    <definedName name="_xlnm.Print_Area" localSheetId="20">'Bill 3.3.1'!$A$1:$G$14</definedName>
    <definedName name="_xlnm.Print_Area" localSheetId="21">'Bill 3.3.2'!$A$1:$G$8</definedName>
    <definedName name="_xlnm.Print_Area" localSheetId="22">'Bill 3.3.3'!$A$1:$G$20</definedName>
    <definedName name="_xlnm.Print_Area" localSheetId="26">'Bill No 04'!$A$1:$G$24</definedName>
    <definedName name="_xlnm.Print_Area" localSheetId="27">'Bill No 05'!$A$1:$G$24</definedName>
    <definedName name="_xlnm.Print_Area" localSheetId="1">'Bill No 1'!$A$1:$G$46</definedName>
    <definedName name="_xlnm.Print_Area" localSheetId="2">'Bill No. 2'!$A$1:$F$9</definedName>
    <definedName name="_xlnm.Print_Area" localSheetId="10">'Bill No. 3'!$A$1:$F$8</definedName>
    <definedName name="_xlnm.Print_Area" localSheetId="28">'Bill No.6 Dayworks'!$A$1:$F$61</definedName>
    <definedName name="_xlnm.Print_Area" localSheetId="0">'BOQ Summary'!$A$2:$F$51</definedName>
    <definedName name="PRINT_AREA_MI">#N/A</definedName>
    <definedName name="_xlnm.Print_Titles" localSheetId="24">#REF!</definedName>
    <definedName name="_xlnm.Print_Titles" localSheetId="8">#REF!</definedName>
    <definedName name="_xlnm.Print_Titles" localSheetId="23">#REF!</definedName>
    <definedName name="_xlnm.Print_Titles" localSheetId="7">#REF!</definedName>
    <definedName name="_xlnm.Print_Titles" localSheetId="31">#REF!</definedName>
    <definedName name="_xlnm.Print_Titles" localSheetId="30">#REF!</definedName>
    <definedName name="_xlnm.Print_Titles" localSheetId="5">'Bill 2.3'!$1:$2</definedName>
    <definedName name="_xlnm.Print_Titles" localSheetId="6">#REF!</definedName>
    <definedName name="_xlnm.Print_Titles" localSheetId="11">'Bill 3.1'!$2:$4</definedName>
    <definedName name="_xlnm.Print_Titles" localSheetId="14">'Bill 3.1.3'!$1:$2</definedName>
    <definedName name="_xlnm.Print_Titles" localSheetId="15">'Bill 3.2'!$2:$4</definedName>
    <definedName name="_xlnm.Print_Titles" localSheetId="18">'Bill 3.2.3'!$1:$2</definedName>
    <definedName name="_xlnm.Print_Titles" localSheetId="19">'Bill 3.3'!$2:$4</definedName>
    <definedName name="_xlnm.Print_Titles" localSheetId="22">'Bill 3.3.3'!$1:$2</definedName>
    <definedName name="_xlnm.Print_Titles" localSheetId="26">'Bill No 04'!$1:$3</definedName>
    <definedName name="_xlnm.Print_Titles" localSheetId="27">'Bill No 05'!$1:$3</definedName>
    <definedName name="_xlnm.Print_Titles" localSheetId="1">'Bill No 1'!$1:$3</definedName>
    <definedName name="_xlnm.Print_Titles" localSheetId="2">'Bill No. 2'!$2:$4</definedName>
    <definedName name="_xlnm.Print_Titles" localSheetId="10">'Bill No. 3'!$2:$4</definedName>
    <definedName name="_xlnm.Print_Titles" localSheetId="28">#REF!</definedName>
    <definedName name="_xlnm.Print_Titles" localSheetId="0">'BOQ Summary'!$3:$6</definedName>
    <definedName name="_xlnm.Print_Titles" localSheetId="29">#REF!</definedName>
    <definedName name="_xlnm.Print_Titles">#REF!</definedName>
    <definedName name="PRINT_TITLES_MI" localSheetId="24">#REF!</definedName>
    <definedName name="PRINT_TITLES_MI" localSheetId="8">#REF!</definedName>
    <definedName name="PRINT_TITLES_MI" localSheetId="23">#REF!</definedName>
    <definedName name="PRINT_TITLES_MI" localSheetId="7">#REF!</definedName>
    <definedName name="PRINT_TITLES_MI" localSheetId="31">#REF!</definedName>
    <definedName name="PRINT_TITLES_MI" localSheetId="30">#REF!</definedName>
    <definedName name="PRINT_TITLES_MI" localSheetId="6">#REF!</definedName>
    <definedName name="PRINT_TITLES_MI" localSheetId="11">#REF!</definedName>
    <definedName name="PRINT_TITLES_MI" localSheetId="15">#REF!</definedName>
    <definedName name="PRINT_TITLES_MI" localSheetId="19">#REF!</definedName>
    <definedName name="PRINT_TITLES_MI" localSheetId="26">#REF!</definedName>
    <definedName name="PRINT_TITLES_MI" localSheetId="27">#REF!</definedName>
    <definedName name="PRINT_TITLES_MI" localSheetId="1">#REF!</definedName>
    <definedName name="PRINT_TITLES_MI" localSheetId="2">#REF!</definedName>
    <definedName name="PRINT_TITLES_MI" localSheetId="10">#REF!</definedName>
    <definedName name="PRINT_TITLES_MI" localSheetId="28">#REF!</definedName>
    <definedName name="PRINT_TITLES_MI" localSheetId="0">#REF!</definedName>
    <definedName name="PRINT_TITLES_MI" localSheetId="29">#REF!</definedName>
    <definedName name="PRINT_TITLES_MI">#REF!</definedName>
    <definedName name="QTY" localSheetId="24">#REF!</definedName>
    <definedName name="QTY" localSheetId="8">#REF!</definedName>
    <definedName name="QTY" localSheetId="23">#REF!</definedName>
    <definedName name="QTY" localSheetId="7">#REF!</definedName>
    <definedName name="QTY" localSheetId="31">#REF!</definedName>
    <definedName name="QTY" localSheetId="30">#REF!</definedName>
    <definedName name="QTY" localSheetId="6">#REF!</definedName>
    <definedName name="QTY" localSheetId="11">#REF!</definedName>
    <definedName name="QTY" localSheetId="15">#REF!</definedName>
    <definedName name="QTY" localSheetId="19">#REF!</definedName>
    <definedName name="QTY" localSheetId="26">#REF!</definedName>
    <definedName name="QTY" localSheetId="27">#REF!</definedName>
    <definedName name="QTY" localSheetId="1">#REF!</definedName>
    <definedName name="QTY" localSheetId="2">#REF!</definedName>
    <definedName name="QTY" localSheetId="10">#REF!</definedName>
    <definedName name="QTY" localSheetId="28">#REF!</definedName>
    <definedName name="QTY" localSheetId="0">#REF!</definedName>
    <definedName name="QTY" localSheetId="29">#REF!</definedName>
    <definedName name="QTY">#REF!</definedName>
    <definedName name="s" localSheetId="24">#REF!</definedName>
    <definedName name="s" localSheetId="8">#REF!</definedName>
    <definedName name="s" localSheetId="23">#REF!</definedName>
    <definedName name="s" localSheetId="7">#REF!</definedName>
    <definedName name="s" localSheetId="31">#REF!</definedName>
    <definedName name="s" localSheetId="30">#REF!</definedName>
    <definedName name="s" localSheetId="6">#REF!</definedName>
    <definedName name="s" localSheetId="11">#REF!</definedName>
    <definedName name="s" localSheetId="15">#REF!</definedName>
    <definedName name="s" localSheetId="19">#REF!</definedName>
    <definedName name="s" localSheetId="26">#REF!</definedName>
    <definedName name="s" localSheetId="27">#REF!</definedName>
    <definedName name="s" localSheetId="1">#REF!</definedName>
    <definedName name="s" localSheetId="2">#REF!</definedName>
    <definedName name="s" localSheetId="10">#REF!</definedName>
    <definedName name="s" localSheetId="28">#REF!</definedName>
    <definedName name="s" localSheetId="0">#REF!</definedName>
    <definedName name="s" localSheetId="29">#REF!</definedName>
    <definedName name="s">#REF!</definedName>
    <definedName name="Stmms">[3]Schedules!$A$5:$E$25</definedName>
    <definedName name="Sum" localSheetId="24">#REF!</definedName>
    <definedName name="Sum" localSheetId="8">#REF!</definedName>
    <definedName name="Sum" localSheetId="23">#REF!</definedName>
    <definedName name="Sum" localSheetId="7">#REF!</definedName>
    <definedName name="Sum" localSheetId="31">#REF!</definedName>
    <definedName name="Sum" localSheetId="30">#REF!</definedName>
    <definedName name="Sum" localSheetId="6">#REF!</definedName>
    <definedName name="Sum" localSheetId="11">#REF!</definedName>
    <definedName name="Sum" localSheetId="15">#REF!</definedName>
    <definedName name="Sum" localSheetId="19">#REF!</definedName>
    <definedName name="Sum" localSheetId="26">#REF!</definedName>
    <definedName name="Sum" localSheetId="27">#REF!</definedName>
    <definedName name="Sum" localSheetId="1">#REF!</definedName>
    <definedName name="Sum" localSheetId="2">#REF!</definedName>
    <definedName name="Sum" localSheetId="10">#REF!</definedName>
    <definedName name="Sum" localSheetId="28">#REF!</definedName>
    <definedName name="Sum" localSheetId="0">#REF!</definedName>
    <definedName name="Sum" localSheetId="29">#REF!</definedName>
    <definedName name="Sum">#REF!</definedName>
    <definedName name="SupD1" localSheetId="24">#REF!</definedName>
    <definedName name="SupD1" localSheetId="8">#REF!</definedName>
    <definedName name="SupD1" localSheetId="23">#REF!</definedName>
    <definedName name="SupD1" localSheetId="7">#REF!</definedName>
    <definedName name="SupD1" localSheetId="31">#REF!</definedName>
    <definedName name="SupD1" localSheetId="30">#REF!</definedName>
    <definedName name="SupD1" localSheetId="6">#REF!</definedName>
    <definedName name="SupD1" localSheetId="11">#REF!</definedName>
    <definedName name="SupD1" localSheetId="15">#REF!</definedName>
    <definedName name="SupD1" localSheetId="19">#REF!</definedName>
    <definedName name="SupD1" localSheetId="26">#REF!</definedName>
    <definedName name="SupD1" localSheetId="27">#REF!</definedName>
    <definedName name="SupD1" localSheetId="1">#REF!</definedName>
    <definedName name="SupD1" localSheetId="2">#REF!</definedName>
    <definedName name="SupD1" localSheetId="10">#REF!</definedName>
    <definedName name="SupD1" localSheetId="28">#REF!</definedName>
    <definedName name="SupD1" localSheetId="0">#REF!</definedName>
    <definedName name="SupD1" localSheetId="29">#REF!</definedName>
    <definedName name="SupD1">#REF!</definedName>
    <definedName name="SupD2" localSheetId="24">#REF!</definedName>
    <definedName name="SupD2" localSheetId="8">#REF!</definedName>
    <definedName name="SupD2" localSheetId="23">#REF!</definedName>
    <definedName name="SupD2" localSheetId="7">#REF!</definedName>
    <definedName name="SupD2" localSheetId="31">#REF!</definedName>
    <definedName name="SupD2" localSheetId="30">#REF!</definedName>
    <definedName name="SupD2" localSheetId="6">#REF!</definedName>
    <definedName name="SupD2" localSheetId="11">#REF!</definedName>
    <definedName name="SupD2" localSheetId="15">#REF!</definedName>
    <definedName name="SupD2" localSheetId="19">#REF!</definedName>
    <definedName name="SupD2" localSheetId="26">#REF!</definedName>
    <definedName name="SupD2" localSheetId="27">#REF!</definedName>
    <definedName name="SupD2" localSheetId="1">#REF!</definedName>
    <definedName name="SupD2" localSheetId="2">#REF!</definedName>
    <definedName name="SupD2" localSheetId="10">#REF!</definedName>
    <definedName name="SupD2" localSheetId="28">#REF!</definedName>
    <definedName name="SupD2" localSheetId="0">#REF!</definedName>
    <definedName name="SupD2" localSheetId="29">#REF!</definedName>
    <definedName name="SupD2">#REF!</definedName>
    <definedName name="w" localSheetId="24">#REF!</definedName>
    <definedName name="w" localSheetId="8">#REF!</definedName>
    <definedName name="w" localSheetId="23">#REF!</definedName>
    <definedName name="w" localSheetId="7">#REF!</definedName>
    <definedName name="w" localSheetId="31">#REF!</definedName>
    <definedName name="w" localSheetId="30">#REF!</definedName>
    <definedName name="w" localSheetId="6">#REF!</definedName>
    <definedName name="w" localSheetId="11">#REF!</definedName>
    <definedName name="w" localSheetId="15">#REF!</definedName>
    <definedName name="w" localSheetId="19">#REF!</definedName>
    <definedName name="w" localSheetId="26">#REF!</definedName>
    <definedName name="w" localSheetId="27">#REF!</definedName>
    <definedName name="w" localSheetId="1">#REF!</definedName>
    <definedName name="w" localSheetId="2">#REF!</definedName>
    <definedName name="w" localSheetId="10">#REF!</definedName>
    <definedName name="w" localSheetId="28">#REF!</definedName>
    <definedName name="w" localSheetId="0">#REF!</definedName>
    <definedName name="w" localSheetId="29">#REF!</definedName>
    <definedName name="w">#REF!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9" i="20" l="1"/>
  <c r="O55" i="32"/>
  <c r="E55" i="32"/>
  <c r="O53" i="32"/>
  <c r="M53" i="32"/>
  <c r="M52" i="32"/>
  <c r="G57" i="32"/>
  <c r="K56" i="32"/>
  <c r="L59" i="32"/>
  <c r="G59" i="32" l="1"/>
  <c r="B61" i="32"/>
  <c r="C61" i="32"/>
  <c r="G61" i="32"/>
  <c r="D1" i="38" l="1"/>
  <c r="F10" i="45" l="1"/>
  <c r="B10" i="45"/>
  <c r="B11" i="45"/>
  <c r="G6" i="49"/>
  <c r="G7" i="49"/>
  <c r="G8" i="49"/>
  <c r="G9" i="49"/>
  <c r="G10" i="49"/>
  <c r="G11" i="49"/>
  <c r="G12" i="49"/>
  <c r="G13" i="49"/>
  <c r="G14" i="49"/>
  <c r="G15" i="49"/>
  <c r="G16" i="49"/>
  <c r="G17" i="49"/>
  <c r="G18" i="49"/>
  <c r="G19" i="49"/>
  <c r="G20" i="49"/>
  <c r="G21" i="49"/>
  <c r="G22" i="49"/>
  <c r="G23" i="49"/>
  <c r="G5" i="49"/>
  <c r="G24" i="48"/>
  <c r="G26" i="49"/>
  <c r="L24" i="49"/>
  <c r="C20" i="49"/>
  <c r="C18" i="49"/>
  <c r="C18" i="48" s="1"/>
  <c r="C16" i="49"/>
  <c r="C16" i="48" s="1"/>
  <c r="C14" i="49"/>
  <c r="C14" i="48" s="1"/>
  <c r="C12" i="49"/>
  <c r="C12" i="48" s="1"/>
  <c r="C10" i="49"/>
  <c r="C10" i="48" s="1"/>
  <c r="C8" i="49"/>
  <c r="C8" i="48" s="1"/>
  <c r="C6" i="49"/>
  <c r="C6" i="48" s="1"/>
  <c r="C4" i="49"/>
  <c r="C4" i="48" s="1"/>
  <c r="K2" i="49"/>
  <c r="G26" i="48"/>
  <c r="L24" i="48"/>
  <c r="C20" i="48"/>
  <c r="L17" i="48"/>
  <c r="L15" i="48"/>
  <c r="H11" i="48"/>
  <c r="J9" i="48"/>
  <c r="K2" i="48"/>
  <c r="G24" i="49" l="1"/>
  <c r="I1" i="48"/>
  <c r="I1" i="49" l="1"/>
  <c r="F11" i="45"/>
  <c r="G48" i="46" l="1"/>
  <c r="L46" i="46"/>
  <c r="L41" i="46"/>
  <c r="G41" i="46"/>
  <c r="L40" i="46"/>
  <c r="L39" i="46"/>
  <c r="G38" i="46"/>
  <c r="G37" i="46"/>
  <c r="G36" i="46"/>
  <c r="G35" i="46"/>
  <c r="G34" i="46"/>
  <c r="G33" i="46"/>
  <c r="G32" i="46"/>
  <c r="G31" i="46"/>
  <c r="G30" i="46"/>
  <c r="L29" i="46"/>
  <c r="L28" i="46"/>
  <c r="L27" i="46"/>
  <c r="G25" i="46"/>
  <c r="I24" i="46"/>
  <c r="H23" i="46"/>
  <c r="J22" i="46"/>
  <c r="G21" i="46"/>
  <c r="J20" i="46"/>
  <c r="G11" i="46"/>
  <c r="G9" i="46"/>
  <c r="H7" i="46"/>
  <c r="H6" i="46"/>
  <c r="H5" i="46"/>
  <c r="H4" i="46"/>
  <c r="K2" i="46"/>
  <c r="G46" i="46" l="1"/>
  <c r="I1" i="46" l="1"/>
  <c r="F16" i="40"/>
  <c r="F21" i="40" s="1"/>
  <c r="F26" i="40" s="1"/>
  <c r="F17" i="40"/>
  <c r="F22" i="40" s="1"/>
  <c r="F27" i="40" s="1"/>
  <c r="F15" i="40"/>
  <c r="F20" i="40" s="1"/>
  <c r="F25" i="40" s="1"/>
  <c r="F14" i="40"/>
  <c r="F19" i="40" s="1"/>
  <c r="F24" i="40" s="1"/>
  <c r="F33" i="44" l="1"/>
  <c r="H26" i="44"/>
  <c r="F24" i="44"/>
  <c r="C15" i="44"/>
  <c r="B125" i="42" s="1"/>
  <c r="C13" i="44"/>
  <c r="C11" i="44"/>
  <c r="R10" i="44"/>
  <c r="C9" i="44"/>
  <c r="J8" i="44"/>
  <c r="I8" i="44"/>
  <c r="C8" i="44"/>
  <c r="J7" i="44"/>
  <c r="C192" i="42" s="1"/>
  <c r="I7" i="44"/>
  <c r="C7" i="44"/>
  <c r="K6" i="44"/>
  <c r="J6" i="44"/>
  <c r="C191" i="42" s="1"/>
  <c r="F191" i="42" s="1"/>
  <c r="I191" i="42" s="1"/>
  <c r="J191" i="42" s="1"/>
  <c r="I6" i="44"/>
  <c r="C6" i="44"/>
  <c r="M5" i="44"/>
  <c r="J5" i="44"/>
  <c r="C190" i="42" s="1"/>
  <c r="I5" i="44"/>
  <c r="C5" i="44"/>
  <c r="M4" i="44"/>
  <c r="J4" i="44"/>
  <c r="C189" i="42" s="1"/>
  <c r="F189" i="42" s="1"/>
  <c r="I189" i="42" s="1"/>
  <c r="J189" i="42" s="1"/>
  <c r="I4" i="44"/>
  <c r="P417" i="43"/>
  <c r="D251" i="43"/>
  <c r="H242" i="43"/>
  <c r="E240" i="43"/>
  <c r="D240" i="43"/>
  <c r="G240" i="43" s="1"/>
  <c r="D239" i="43"/>
  <c r="C237" i="43"/>
  <c r="C233" i="43"/>
  <c r="C236" i="43" s="1"/>
  <c r="N201" i="43"/>
  <c r="E201" i="43"/>
  <c r="D199" i="43"/>
  <c r="D198" i="43"/>
  <c r="Q197" i="43" s="1"/>
  <c r="R197" i="43"/>
  <c r="S197" i="43" s="1"/>
  <c r="O197" i="43"/>
  <c r="P197" i="43" s="1"/>
  <c r="N197" i="43"/>
  <c r="L197" i="43"/>
  <c r="M197" i="43" s="1"/>
  <c r="K197" i="43"/>
  <c r="J197" i="43"/>
  <c r="H197" i="43"/>
  <c r="G197" i="43"/>
  <c r="D195" i="43"/>
  <c r="D194" i="43"/>
  <c r="Q193" i="43"/>
  <c r="N193" i="43"/>
  <c r="M193" i="43"/>
  <c r="L193" i="43"/>
  <c r="K193" i="43"/>
  <c r="J193" i="43"/>
  <c r="I193" i="43"/>
  <c r="H193" i="43"/>
  <c r="G193" i="43"/>
  <c r="D191" i="43"/>
  <c r="D190" i="43"/>
  <c r="J189" i="43" s="1"/>
  <c r="N189" i="43"/>
  <c r="O189" i="43" s="1"/>
  <c r="P189" i="43" s="1"/>
  <c r="K189" i="43"/>
  <c r="I189" i="43"/>
  <c r="H189" i="43"/>
  <c r="G189" i="43"/>
  <c r="D187" i="43"/>
  <c r="D186" i="43"/>
  <c r="O185" i="43"/>
  <c r="P185" i="43" s="1"/>
  <c r="N185" i="43"/>
  <c r="K185" i="43"/>
  <c r="G185" i="43"/>
  <c r="D183" i="43"/>
  <c r="M182" i="43"/>
  <c r="R182" i="43" s="1"/>
  <c r="S182" i="43" s="1"/>
  <c r="D182" i="43"/>
  <c r="Q181" i="43"/>
  <c r="O181" i="43"/>
  <c r="P181" i="43" s="1"/>
  <c r="N181" i="43"/>
  <c r="L181" i="43"/>
  <c r="M181" i="43" s="1"/>
  <c r="K181" i="43"/>
  <c r="J181" i="43"/>
  <c r="I181" i="43"/>
  <c r="H181" i="43"/>
  <c r="G181" i="43"/>
  <c r="D179" i="43"/>
  <c r="R178" i="43"/>
  <c r="S178" i="43" s="1"/>
  <c r="M178" i="43"/>
  <c r="D178" i="43"/>
  <c r="Q177" i="43"/>
  <c r="O177" i="43"/>
  <c r="P177" i="43" s="1"/>
  <c r="N177" i="43"/>
  <c r="R177" i="43" s="1"/>
  <c r="S177" i="43" s="1"/>
  <c r="L177" i="43"/>
  <c r="M177" i="43" s="1"/>
  <c r="K177" i="43"/>
  <c r="J177" i="43"/>
  <c r="I177" i="43"/>
  <c r="H177" i="43"/>
  <c r="G177" i="43"/>
  <c r="R174" i="43"/>
  <c r="S174" i="43" s="1"/>
  <c r="M174" i="43"/>
  <c r="D174" i="43"/>
  <c r="K174" i="43" s="1"/>
  <c r="Q173" i="43"/>
  <c r="P173" i="43"/>
  <c r="N173" i="43"/>
  <c r="O173" i="43" s="1"/>
  <c r="L173" i="43"/>
  <c r="M173" i="43" s="1"/>
  <c r="I173" i="43"/>
  <c r="H173" i="43"/>
  <c r="E173" i="43"/>
  <c r="D175" i="43" s="1"/>
  <c r="D171" i="43"/>
  <c r="M170" i="43"/>
  <c r="R170" i="43" s="1"/>
  <c r="S170" i="43" s="1"/>
  <c r="K170" i="43"/>
  <c r="D170" i="43"/>
  <c r="J170" i="43" s="1"/>
  <c r="Q169" i="43"/>
  <c r="O169" i="43"/>
  <c r="P169" i="43" s="1"/>
  <c r="N169" i="43"/>
  <c r="L169" i="43"/>
  <c r="M169" i="43" s="1"/>
  <c r="K169" i="43"/>
  <c r="J169" i="43"/>
  <c r="I169" i="43"/>
  <c r="H169" i="43"/>
  <c r="G169" i="43"/>
  <c r="D167" i="43"/>
  <c r="M166" i="43"/>
  <c r="R166" i="43" s="1"/>
  <c r="S166" i="43" s="1"/>
  <c r="K166" i="43"/>
  <c r="D166" i="43"/>
  <c r="J166" i="43" s="1"/>
  <c r="Q165" i="43"/>
  <c r="N165" i="43"/>
  <c r="L165" i="43"/>
  <c r="M165" i="43" s="1"/>
  <c r="K165" i="43"/>
  <c r="J165" i="43"/>
  <c r="I165" i="43"/>
  <c r="H165" i="43"/>
  <c r="G165" i="43"/>
  <c r="N163" i="43"/>
  <c r="D163" i="43"/>
  <c r="Q162" i="43"/>
  <c r="O162" i="43"/>
  <c r="P162" i="43" s="1"/>
  <c r="N162" i="43"/>
  <c r="R162" i="43" s="1"/>
  <c r="S162" i="43" s="1"/>
  <c r="L162" i="43"/>
  <c r="M162" i="43" s="1"/>
  <c r="K162" i="43"/>
  <c r="J162" i="43"/>
  <c r="I162" i="43"/>
  <c r="H162" i="43"/>
  <c r="G162" i="43"/>
  <c r="N160" i="43"/>
  <c r="J160" i="43"/>
  <c r="D160" i="43"/>
  <c r="Q159" i="43"/>
  <c r="P159" i="43"/>
  <c r="O159" i="43"/>
  <c r="N159" i="43"/>
  <c r="L159" i="43"/>
  <c r="M159" i="43" s="1"/>
  <c r="K159" i="43"/>
  <c r="J159" i="43"/>
  <c r="I159" i="43"/>
  <c r="H159" i="43"/>
  <c r="G159" i="43"/>
  <c r="N157" i="43"/>
  <c r="R157" i="43" s="1"/>
  <c r="S157" i="43" s="1"/>
  <c r="L157" i="43"/>
  <c r="M157" i="43" s="1"/>
  <c r="K157" i="43"/>
  <c r="J157" i="43"/>
  <c r="D157" i="43"/>
  <c r="R156" i="43"/>
  <c r="S156" i="43" s="1"/>
  <c r="Q156" i="43"/>
  <c r="N156" i="43"/>
  <c r="O156" i="43" s="1"/>
  <c r="P156" i="43" s="1"/>
  <c r="M156" i="43"/>
  <c r="L156" i="43"/>
  <c r="K156" i="43"/>
  <c r="J156" i="43"/>
  <c r="I156" i="43"/>
  <c r="H156" i="43"/>
  <c r="G156" i="43"/>
  <c r="N154" i="43"/>
  <c r="D154" i="43"/>
  <c r="J154" i="43" s="1"/>
  <c r="Q153" i="43"/>
  <c r="O153" i="43"/>
  <c r="P153" i="43" s="1"/>
  <c r="N153" i="43"/>
  <c r="L153" i="43"/>
  <c r="M153" i="43" s="1"/>
  <c r="K153" i="43"/>
  <c r="J153" i="43"/>
  <c r="I153" i="43"/>
  <c r="H153" i="43"/>
  <c r="G153" i="43"/>
  <c r="Q151" i="43"/>
  <c r="O151" i="43"/>
  <c r="P151" i="43" s="1"/>
  <c r="N151" i="43"/>
  <c r="M151" i="43"/>
  <c r="L151" i="43"/>
  <c r="K151" i="43"/>
  <c r="J151" i="43"/>
  <c r="I151" i="43"/>
  <c r="H151" i="43"/>
  <c r="G151" i="43"/>
  <c r="Q149" i="43"/>
  <c r="P149" i="43"/>
  <c r="O149" i="43"/>
  <c r="N149" i="43"/>
  <c r="R149" i="43" s="1"/>
  <c r="S149" i="43" s="1"/>
  <c r="M149" i="43"/>
  <c r="L149" i="43"/>
  <c r="K149" i="43"/>
  <c r="J149" i="43"/>
  <c r="I149" i="43"/>
  <c r="H149" i="43"/>
  <c r="G149" i="43"/>
  <c r="Q147" i="43"/>
  <c r="N147" i="43"/>
  <c r="M147" i="43"/>
  <c r="L147" i="43"/>
  <c r="K147" i="43"/>
  <c r="J147" i="43"/>
  <c r="I147" i="43"/>
  <c r="H147" i="43"/>
  <c r="G147" i="43"/>
  <c r="Q145" i="43"/>
  <c r="O145" i="43"/>
  <c r="P145" i="43" s="1"/>
  <c r="N145" i="43"/>
  <c r="R145" i="43" s="1"/>
  <c r="S145" i="43" s="1"/>
  <c r="L145" i="43"/>
  <c r="M145" i="43" s="1"/>
  <c r="K145" i="43"/>
  <c r="J145" i="43"/>
  <c r="I145" i="43"/>
  <c r="H145" i="43"/>
  <c r="G145" i="43"/>
  <c r="Q143" i="43"/>
  <c r="N143" i="43"/>
  <c r="M143" i="43"/>
  <c r="L143" i="43"/>
  <c r="K143" i="43"/>
  <c r="J143" i="43"/>
  <c r="H143" i="43"/>
  <c r="G143" i="43"/>
  <c r="Q142" i="43"/>
  <c r="P142" i="43"/>
  <c r="N142" i="43"/>
  <c r="O142" i="43" s="1"/>
  <c r="E142" i="43"/>
  <c r="Q140" i="43"/>
  <c r="P140" i="43"/>
  <c r="O140" i="43"/>
  <c r="N140" i="43"/>
  <c r="R140" i="43" s="1"/>
  <c r="S140" i="43" s="1"/>
  <c r="L140" i="43"/>
  <c r="M140" i="43" s="1"/>
  <c r="K140" i="43"/>
  <c r="J140" i="43"/>
  <c r="H140" i="43"/>
  <c r="G140" i="43"/>
  <c r="Q139" i="43"/>
  <c r="O139" i="43"/>
  <c r="P139" i="43" s="1"/>
  <c r="N139" i="43"/>
  <c r="L139" i="43"/>
  <c r="M139" i="43" s="1"/>
  <c r="K139" i="43"/>
  <c r="J139" i="43"/>
  <c r="I139" i="43"/>
  <c r="H139" i="43"/>
  <c r="G139" i="43"/>
  <c r="Q137" i="43"/>
  <c r="N137" i="43"/>
  <c r="M137" i="43"/>
  <c r="L137" i="43"/>
  <c r="K137" i="43"/>
  <c r="J137" i="43"/>
  <c r="H137" i="43"/>
  <c r="G137" i="43"/>
  <c r="Q136" i="43"/>
  <c r="P136" i="43"/>
  <c r="N136" i="43"/>
  <c r="O136" i="43" s="1"/>
  <c r="L136" i="43"/>
  <c r="M136" i="43" s="1"/>
  <c r="R136" i="43" s="1"/>
  <c r="S136" i="43" s="1"/>
  <c r="K136" i="43"/>
  <c r="J136" i="43"/>
  <c r="I136" i="43"/>
  <c r="H136" i="43"/>
  <c r="G136" i="43"/>
  <c r="N134" i="43"/>
  <c r="R134" i="43" s="1"/>
  <c r="S134" i="43" s="1"/>
  <c r="L134" i="43"/>
  <c r="M134" i="43" s="1"/>
  <c r="K134" i="43"/>
  <c r="J134" i="43"/>
  <c r="D134" i="43"/>
  <c r="Q133" i="43"/>
  <c r="O133" i="43"/>
  <c r="P133" i="43" s="1"/>
  <c r="N133" i="43"/>
  <c r="M133" i="43"/>
  <c r="L133" i="43"/>
  <c r="K133" i="43"/>
  <c r="J133" i="43"/>
  <c r="I133" i="43"/>
  <c r="H133" i="43"/>
  <c r="G133" i="43"/>
  <c r="N131" i="43"/>
  <c r="D131" i="43"/>
  <c r="K131" i="43" s="1"/>
  <c r="Q130" i="43"/>
  <c r="O130" i="43"/>
  <c r="P130" i="43" s="1"/>
  <c r="N130" i="43"/>
  <c r="M130" i="43"/>
  <c r="L130" i="43"/>
  <c r="K130" i="43"/>
  <c r="I130" i="43"/>
  <c r="H130" i="43"/>
  <c r="G130" i="43"/>
  <c r="E130" i="43"/>
  <c r="J130" i="43" s="1"/>
  <c r="N128" i="43"/>
  <c r="N127" i="43"/>
  <c r="N125" i="43"/>
  <c r="D125" i="43"/>
  <c r="Q124" i="43"/>
  <c r="N124" i="43"/>
  <c r="M124" i="43"/>
  <c r="L124" i="43"/>
  <c r="K124" i="43"/>
  <c r="J124" i="43"/>
  <c r="I124" i="43"/>
  <c r="H124" i="43"/>
  <c r="G124" i="43"/>
  <c r="S119" i="43"/>
  <c r="N119" i="43"/>
  <c r="L119" i="43"/>
  <c r="M119" i="43" s="1"/>
  <c r="R119" i="43" s="1"/>
  <c r="K119" i="43"/>
  <c r="J119" i="43"/>
  <c r="D119" i="43"/>
  <c r="Q118" i="43"/>
  <c r="N118" i="43"/>
  <c r="O118" i="43" s="1"/>
  <c r="P118" i="43" s="1"/>
  <c r="M118" i="43"/>
  <c r="R118" i="43" s="1"/>
  <c r="S118" i="43" s="1"/>
  <c r="L118" i="43"/>
  <c r="K118" i="43"/>
  <c r="J118" i="43"/>
  <c r="I118" i="43"/>
  <c r="H118" i="43"/>
  <c r="G118" i="43"/>
  <c r="N117" i="43"/>
  <c r="L117" i="43"/>
  <c r="M117" i="43" s="1"/>
  <c r="J117" i="43"/>
  <c r="D117" i="43"/>
  <c r="K117" i="43" s="1"/>
  <c r="Q116" i="43"/>
  <c r="P116" i="43"/>
  <c r="O116" i="43"/>
  <c r="N116" i="43"/>
  <c r="L116" i="43"/>
  <c r="M116" i="43" s="1"/>
  <c r="K116" i="43"/>
  <c r="J116" i="43"/>
  <c r="I116" i="43"/>
  <c r="H116" i="43"/>
  <c r="G116" i="43"/>
  <c r="N114" i="43"/>
  <c r="N113" i="43"/>
  <c r="J113" i="43"/>
  <c r="I113" i="43"/>
  <c r="G113" i="43"/>
  <c r="E113" i="43"/>
  <c r="N111" i="43"/>
  <c r="J111" i="43"/>
  <c r="Q110" i="43"/>
  <c r="N110" i="43"/>
  <c r="O110" i="43" s="1"/>
  <c r="P110" i="43" s="1"/>
  <c r="I110" i="43"/>
  <c r="E110" i="43"/>
  <c r="D111" i="43" s="1"/>
  <c r="N108" i="43"/>
  <c r="D108" i="43"/>
  <c r="Q107" i="43"/>
  <c r="P107" i="43"/>
  <c r="O107" i="43"/>
  <c r="N107" i="43"/>
  <c r="R107" i="43" s="1"/>
  <c r="S107" i="43" s="1"/>
  <c r="L107" i="43"/>
  <c r="M107" i="43" s="1"/>
  <c r="K107" i="43"/>
  <c r="I107" i="43"/>
  <c r="H107" i="43"/>
  <c r="G107" i="43"/>
  <c r="E107" i="43"/>
  <c r="C251" i="43" s="1"/>
  <c r="F251" i="43" s="1"/>
  <c r="H251" i="43" s="1"/>
  <c r="J239" i="42"/>
  <c r="F239" i="42"/>
  <c r="G239" i="42" s="1"/>
  <c r="I239" i="42" s="1"/>
  <c r="J238" i="42"/>
  <c r="F238" i="42"/>
  <c r="G238" i="42" s="1"/>
  <c r="I238" i="42" s="1"/>
  <c r="J237" i="42"/>
  <c r="J240" i="42" s="1"/>
  <c r="F237" i="42"/>
  <c r="G237" i="42" s="1"/>
  <c r="I237" i="42" s="1"/>
  <c r="J233" i="42"/>
  <c r="B233" i="42"/>
  <c r="F233" i="42" s="1"/>
  <c r="I233" i="42" s="1"/>
  <c r="E228" i="42"/>
  <c r="F228" i="42" s="1"/>
  <c r="B228" i="42"/>
  <c r="A228" i="42"/>
  <c r="G227" i="42"/>
  <c r="E227" i="42"/>
  <c r="B227" i="42"/>
  <c r="F227" i="42" s="1"/>
  <c r="J227" i="42" s="1"/>
  <c r="A227" i="42"/>
  <c r="G223" i="42"/>
  <c r="I223" i="42" s="1"/>
  <c r="J223" i="42" s="1"/>
  <c r="F223" i="42"/>
  <c r="B223" i="42"/>
  <c r="B222" i="42"/>
  <c r="F222" i="42" s="1"/>
  <c r="G222" i="42" s="1"/>
  <c r="I222" i="42" s="1"/>
  <c r="J222" i="42" s="1"/>
  <c r="J218" i="42"/>
  <c r="F218" i="42"/>
  <c r="F217" i="42"/>
  <c r="J217" i="42" s="1"/>
  <c r="J216" i="42"/>
  <c r="F216" i="42"/>
  <c r="F215" i="42"/>
  <c r="J215" i="42" s="1"/>
  <c r="E215" i="42"/>
  <c r="B215" i="42"/>
  <c r="F214" i="42"/>
  <c r="J214" i="42" s="1"/>
  <c r="E214" i="42"/>
  <c r="B214" i="42"/>
  <c r="F213" i="42"/>
  <c r="J213" i="42" s="1"/>
  <c r="E213" i="42"/>
  <c r="B213" i="42"/>
  <c r="J198" i="42"/>
  <c r="J197" i="42"/>
  <c r="J196" i="42"/>
  <c r="J195" i="42"/>
  <c r="J194" i="42"/>
  <c r="C194" i="42"/>
  <c r="B194" i="42"/>
  <c r="F194" i="42" s="1"/>
  <c r="I194" i="42" s="1"/>
  <c r="A194" i="42"/>
  <c r="F193" i="42"/>
  <c r="I193" i="42" s="1"/>
  <c r="J193" i="42" s="1"/>
  <c r="C193" i="42"/>
  <c r="B193" i="42"/>
  <c r="A193" i="42"/>
  <c r="B192" i="42"/>
  <c r="A192" i="42"/>
  <c r="B191" i="42"/>
  <c r="A191" i="42"/>
  <c r="B190" i="42"/>
  <c r="A190" i="42"/>
  <c r="B189" i="42"/>
  <c r="A189" i="42"/>
  <c r="J188" i="42"/>
  <c r="C188" i="42"/>
  <c r="B188" i="42"/>
  <c r="F188" i="42" s="1"/>
  <c r="I188" i="42" s="1"/>
  <c r="A188" i="42"/>
  <c r="J146" i="42"/>
  <c r="C146" i="42"/>
  <c r="F146" i="42" s="1"/>
  <c r="G146" i="42" s="1"/>
  <c r="I146" i="42" s="1"/>
  <c r="B146" i="42"/>
  <c r="C145" i="42"/>
  <c r="J143" i="42"/>
  <c r="C143" i="42"/>
  <c r="F143" i="42" s="1"/>
  <c r="G143" i="42" s="1"/>
  <c r="I143" i="42" s="1"/>
  <c r="B143" i="42"/>
  <c r="C140" i="42"/>
  <c r="B140" i="42"/>
  <c r="F140" i="42" s="1"/>
  <c r="G140" i="42" s="1"/>
  <c r="I140" i="42" s="1"/>
  <c r="J140" i="42" s="1"/>
  <c r="C137" i="42"/>
  <c r="B137" i="42"/>
  <c r="F137" i="42" s="1"/>
  <c r="G137" i="42" s="1"/>
  <c r="I137" i="42" s="1"/>
  <c r="J137" i="42" s="1"/>
  <c r="G120" i="42"/>
  <c r="I120" i="42" s="1"/>
  <c r="J120" i="42" s="1"/>
  <c r="B120" i="42"/>
  <c r="F120" i="42" s="1"/>
  <c r="F119" i="42"/>
  <c r="G119" i="42" s="1"/>
  <c r="I119" i="42" s="1"/>
  <c r="J119" i="42" s="1"/>
  <c r="B119" i="42"/>
  <c r="J118" i="42"/>
  <c r="B118" i="42"/>
  <c r="F118" i="42" s="1"/>
  <c r="G118" i="42" s="1"/>
  <c r="I118" i="42" s="1"/>
  <c r="F115" i="42"/>
  <c r="G115" i="42" s="1"/>
  <c r="I115" i="42" s="1"/>
  <c r="J115" i="42" s="1"/>
  <c r="B115" i="42"/>
  <c r="G114" i="42"/>
  <c r="I114" i="42" s="1"/>
  <c r="J114" i="42" s="1"/>
  <c r="B114" i="42"/>
  <c r="F114" i="42" s="1"/>
  <c r="I113" i="42"/>
  <c r="J113" i="42" s="1"/>
  <c r="F113" i="42"/>
  <c r="G113" i="42" s="1"/>
  <c r="B113" i="42"/>
  <c r="B110" i="42"/>
  <c r="F110" i="42" s="1"/>
  <c r="G110" i="42" s="1"/>
  <c r="I110" i="42" s="1"/>
  <c r="J110" i="42" s="1"/>
  <c r="F109" i="42"/>
  <c r="G109" i="42" s="1"/>
  <c r="I109" i="42" s="1"/>
  <c r="J109" i="42" s="1"/>
  <c r="B109" i="42"/>
  <c r="G108" i="42"/>
  <c r="I108" i="42" s="1"/>
  <c r="J108" i="42" s="1"/>
  <c r="F108" i="42"/>
  <c r="B108" i="42"/>
  <c r="C96" i="42"/>
  <c r="C95" i="42"/>
  <c r="C94" i="42"/>
  <c r="C89" i="42"/>
  <c r="J87" i="42"/>
  <c r="C87" i="42"/>
  <c r="B87" i="42"/>
  <c r="F87" i="42" s="1"/>
  <c r="G87" i="42" s="1"/>
  <c r="I87" i="42" s="1"/>
  <c r="I86" i="42"/>
  <c r="J86" i="42" s="1"/>
  <c r="C86" i="42"/>
  <c r="B86" i="42"/>
  <c r="F86" i="42" s="1"/>
  <c r="G86" i="42" s="1"/>
  <c r="G85" i="42"/>
  <c r="I85" i="42" s="1"/>
  <c r="J85" i="42" s="1"/>
  <c r="C85" i="42"/>
  <c r="F85" i="42" s="1"/>
  <c r="B85" i="42"/>
  <c r="F84" i="42"/>
  <c r="G84" i="42" s="1"/>
  <c r="I84" i="42" s="1"/>
  <c r="J84" i="42" s="1"/>
  <c r="C84" i="42"/>
  <c r="B84" i="42"/>
  <c r="C71" i="42"/>
  <c r="A71" i="42"/>
  <c r="A96" i="42" s="1"/>
  <c r="C70" i="42"/>
  <c r="C69" i="42"/>
  <c r="C64" i="42"/>
  <c r="F62" i="42"/>
  <c r="G62" i="42" s="1"/>
  <c r="I62" i="42" s="1"/>
  <c r="J62" i="42" s="1"/>
  <c r="F61" i="42"/>
  <c r="G61" i="42" s="1"/>
  <c r="I61" i="42" s="1"/>
  <c r="J61" i="42" s="1"/>
  <c r="F60" i="42"/>
  <c r="G60" i="42" s="1"/>
  <c r="I60" i="42" s="1"/>
  <c r="J60" i="42" s="1"/>
  <c r="G59" i="42"/>
  <c r="I59" i="42" s="1"/>
  <c r="J59" i="42" s="1"/>
  <c r="F59" i="42"/>
  <c r="C48" i="42"/>
  <c r="C47" i="42"/>
  <c r="A47" i="42"/>
  <c r="A64" i="42" s="1"/>
  <c r="A89" i="42" s="1"/>
  <c r="C46" i="42"/>
  <c r="C45" i="42"/>
  <c r="A45" i="42"/>
  <c r="A62" i="42" s="1"/>
  <c r="A87" i="42" s="1"/>
  <c r="C44" i="42"/>
  <c r="C43" i="42"/>
  <c r="A43" i="42"/>
  <c r="A60" i="42" s="1"/>
  <c r="A85" i="42" s="1"/>
  <c r="C42" i="42"/>
  <c r="C31" i="42"/>
  <c r="B31" i="42"/>
  <c r="F31" i="42" s="1"/>
  <c r="I31" i="42" s="1"/>
  <c r="J31" i="42" s="1"/>
  <c r="A31" i="42"/>
  <c r="C30" i="42"/>
  <c r="B30" i="42"/>
  <c r="F30" i="42" s="1"/>
  <c r="I30" i="42" s="1"/>
  <c r="J30" i="42" s="1"/>
  <c r="A30" i="42"/>
  <c r="C29" i="42"/>
  <c r="B29" i="42"/>
  <c r="F29" i="42" s="1"/>
  <c r="I29" i="42" s="1"/>
  <c r="J29" i="42" s="1"/>
  <c r="A29" i="42"/>
  <c r="A28" i="42"/>
  <c r="C26" i="42"/>
  <c r="B26" i="42"/>
  <c r="F26" i="42" s="1"/>
  <c r="I26" i="42" s="1"/>
  <c r="J26" i="42" s="1"/>
  <c r="A26" i="42"/>
  <c r="F24" i="42"/>
  <c r="I24" i="42" s="1"/>
  <c r="J24" i="42" s="1"/>
  <c r="C24" i="42"/>
  <c r="B24" i="42"/>
  <c r="A24" i="42"/>
  <c r="C23" i="42"/>
  <c r="B23" i="42"/>
  <c r="F23" i="42" s="1"/>
  <c r="I23" i="42" s="1"/>
  <c r="J23" i="42" s="1"/>
  <c r="A23" i="42"/>
  <c r="F22" i="42"/>
  <c r="I22" i="42" s="1"/>
  <c r="J22" i="42" s="1"/>
  <c r="C22" i="42"/>
  <c r="B22" i="42"/>
  <c r="A22" i="42"/>
  <c r="C21" i="42"/>
  <c r="B21" i="42"/>
  <c r="F21" i="42" s="1"/>
  <c r="I21" i="42" s="1"/>
  <c r="J21" i="42" s="1"/>
  <c r="A21" i="42"/>
  <c r="A20" i="42"/>
  <c r="I18" i="42"/>
  <c r="J18" i="42" s="1"/>
  <c r="F18" i="42"/>
  <c r="C18" i="42"/>
  <c r="B18" i="42"/>
  <c r="A18" i="42"/>
  <c r="C17" i="42"/>
  <c r="B17" i="42"/>
  <c r="F17" i="42" s="1"/>
  <c r="I17" i="42" s="1"/>
  <c r="J17" i="42" s="1"/>
  <c r="A17" i="42"/>
  <c r="I16" i="42"/>
  <c r="J16" i="42" s="1"/>
  <c r="F16" i="42"/>
  <c r="C16" i="42"/>
  <c r="B16" i="42"/>
  <c r="A16" i="42"/>
  <c r="C15" i="42"/>
  <c r="B15" i="42"/>
  <c r="F15" i="42" s="1"/>
  <c r="I15" i="42" s="1"/>
  <c r="J15" i="42" s="1"/>
  <c r="A15" i="42"/>
  <c r="A14" i="42"/>
  <c r="C12" i="42"/>
  <c r="B12" i="42"/>
  <c r="A12" i="42"/>
  <c r="A48" i="42" s="1"/>
  <c r="F11" i="42"/>
  <c r="I11" i="42" s="1"/>
  <c r="J11" i="42" s="1"/>
  <c r="C11" i="42"/>
  <c r="B11" i="42"/>
  <c r="B47" i="42" s="1"/>
  <c r="A11" i="42"/>
  <c r="C10" i="42"/>
  <c r="B10" i="42"/>
  <c r="A10" i="42"/>
  <c r="A46" i="42" s="1"/>
  <c r="F9" i="42"/>
  <c r="I9" i="42" s="1"/>
  <c r="J9" i="42" s="1"/>
  <c r="C9" i="42"/>
  <c r="B9" i="42"/>
  <c r="B70" i="42" s="1"/>
  <c r="F70" i="42" s="1"/>
  <c r="G70" i="42" s="1"/>
  <c r="I70" i="42" s="1"/>
  <c r="J70" i="42" s="1"/>
  <c r="A9" i="42"/>
  <c r="A70" i="42" s="1"/>
  <c r="A95" i="42" s="1"/>
  <c r="C8" i="42"/>
  <c r="B8" i="42"/>
  <c r="A8" i="42"/>
  <c r="A69" i="42" s="1"/>
  <c r="A94" i="42" s="1"/>
  <c r="F7" i="42"/>
  <c r="I7" i="42" s="1"/>
  <c r="J7" i="42" s="1"/>
  <c r="C7" i="42"/>
  <c r="B7" i="42"/>
  <c r="B43" i="42" s="1"/>
  <c r="F43" i="42" s="1"/>
  <c r="I43" i="42" s="1"/>
  <c r="J43" i="42" s="1"/>
  <c r="A7" i="42"/>
  <c r="C6" i="42"/>
  <c r="B6" i="42"/>
  <c r="A6" i="42"/>
  <c r="A42" i="42" s="1"/>
  <c r="A59" i="42" s="1"/>
  <c r="A84" i="42" s="1"/>
  <c r="A5" i="42"/>
  <c r="A41" i="42" s="1"/>
  <c r="A58" i="42" s="1"/>
  <c r="A83" i="42" s="1"/>
  <c r="G18" i="41"/>
  <c r="H17" i="41"/>
  <c r="G17" i="41"/>
  <c r="H16" i="41"/>
  <c r="G16" i="41"/>
  <c r="G14" i="41"/>
  <c r="H12" i="41"/>
  <c r="G12" i="41"/>
  <c r="G11" i="41"/>
  <c r="H10" i="41"/>
  <c r="G10" i="41"/>
  <c r="G9" i="41"/>
  <c r="G8" i="41"/>
  <c r="G7" i="41"/>
  <c r="D1" i="41"/>
  <c r="H41" i="40"/>
  <c r="G41" i="40"/>
  <c r="H39" i="40"/>
  <c r="G39" i="40"/>
  <c r="G37" i="40"/>
  <c r="G36" i="40"/>
  <c r="G35" i="40"/>
  <c r="G34" i="40"/>
  <c r="G33" i="40"/>
  <c r="G32" i="40"/>
  <c r="H29" i="40"/>
  <c r="G29" i="40"/>
  <c r="G22" i="40"/>
  <c r="G21" i="40"/>
  <c r="H19" i="40"/>
  <c r="G17" i="40"/>
  <c r="G16" i="40"/>
  <c r="G26" i="40"/>
  <c r="G12" i="40"/>
  <c r="G11" i="40"/>
  <c r="H10" i="40"/>
  <c r="G10" i="40"/>
  <c r="H9" i="40"/>
  <c r="G7" i="40"/>
  <c r="G6" i="40"/>
  <c r="G5" i="40"/>
  <c r="H4" i="40"/>
  <c r="G4" i="40"/>
  <c r="D1" i="40"/>
  <c r="G16" i="39"/>
  <c r="G15" i="39"/>
  <c r="G14" i="39"/>
  <c r="G13" i="39"/>
  <c r="G12" i="39"/>
  <c r="G11" i="39"/>
  <c r="G10" i="39"/>
  <c r="H8" i="39"/>
  <c r="G8" i="39"/>
  <c r="G7" i="39"/>
  <c r="G6" i="39"/>
  <c r="G5" i="39"/>
  <c r="G4" i="39"/>
  <c r="D1" i="39"/>
  <c r="G13" i="38"/>
  <c r="G12" i="38"/>
  <c r="G10" i="38"/>
  <c r="G9" i="38"/>
  <c r="G8" i="38"/>
  <c r="G7" i="38"/>
  <c r="G6" i="38"/>
  <c r="G5" i="38"/>
  <c r="G4" i="38"/>
  <c r="G9" i="40" l="1"/>
  <c r="G14" i="38"/>
  <c r="F5" i="37" s="1"/>
  <c r="O165" i="43"/>
  <c r="P165" i="43" s="1"/>
  <c r="R165" i="43" s="1"/>
  <c r="S165" i="43" s="1"/>
  <c r="C139" i="42"/>
  <c r="F139" i="42" s="1"/>
  <c r="G139" i="42" s="1"/>
  <c r="I139" i="42" s="1"/>
  <c r="J139" i="42" s="1"/>
  <c r="C150" i="42"/>
  <c r="F150" i="42" s="1"/>
  <c r="G150" i="42" s="1"/>
  <c r="I150" i="42" s="1"/>
  <c r="J150" i="42" s="1"/>
  <c r="H36" i="40" s="1"/>
  <c r="C142" i="42"/>
  <c r="F142" i="42" s="1"/>
  <c r="G142" i="42" s="1"/>
  <c r="I142" i="42" s="1"/>
  <c r="J142" i="42" s="1"/>
  <c r="B145" i="42"/>
  <c r="F145" i="42" s="1"/>
  <c r="G145" i="42" s="1"/>
  <c r="I145" i="42" s="1"/>
  <c r="J145" i="42" s="1"/>
  <c r="C136" i="42"/>
  <c r="F136" i="42" s="1"/>
  <c r="G136" i="42" s="1"/>
  <c r="I136" i="42" s="1"/>
  <c r="J136" i="42" s="1"/>
  <c r="B127" i="42"/>
  <c r="G19" i="40"/>
  <c r="G19" i="41"/>
  <c r="F8" i="37" s="1"/>
  <c r="J219" i="42"/>
  <c r="H7" i="41" s="1"/>
  <c r="J224" i="42"/>
  <c r="H9" i="41" s="1"/>
  <c r="O124" i="43"/>
  <c r="P124" i="43" s="1"/>
  <c r="R124" i="43" s="1"/>
  <c r="S124" i="43" s="1"/>
  <c r="G17" i="39"/>
  <c r="F6" i="37" s="1"/>
  <c r="B95" i="42"/>
  <c r="F95" i="42" s="1"/>
  <c r="G95" i="42" s="1"/>
  <c r="I95" i="42" s="1"/>
  <c r="J95" i="42" s="1"/>
  <c r="J185" i="43"/>
  <c r="Q185" i="43"/>
  <c r="I185" i="43"/>
  <c r="L185" i="43"/>
  <c r="M185" i="43" s="1"/>
  <c r="R185" i="43" s="1"/>
  <c r="S185" i="43" s="1"/>
  <c r="H185" i="43"/>
  <c r="O193" i="43"/>
  <c r="P193" i="43" s="1"/>
  <c r="R193" i="43"/>
  <c r="S193" i="43" s="1"/>
  <c r="E417" i="43"/>
  <c r="E127" i="43"/>
  <c r="B42" i="42"/>
  <c r="F42" i="42" s="1"/>
  <c r="I42" i="42" s="1"/>
  <c r="J42" i="42" s="1"/>
  <c r="F6" i="42"/>
  <c r="I6" i="42" s="1"/>
  <c r="J6" i="42" s="1"/>
  <c r="J34" i="42" s="1"/>
  <c r="J4" i="38" s="1"/>
  <c r="B69" i="42"/>
  <c r="B44" i="42"/>
  <c r="F44" i="42" s="1"/>
  <c r="I44" i="42" s="1"/>
  <c r="J44" i="42" s="1"/>
  <c r="F8" i="42"/>
  <c r="I8" i="42" s="1"/>
  <c r="J8" i="42" s="1"/>
  <c r="B46" i="42"/>
  <c r="F46" i="42" s="1"/>
  <c r="I46" i="42" s="1"/>
  <c r="J46" i="42" s="1"/>
  <c r="F10" i="42"/>
  <c r="I10" i="42" s="1"/>
  <c r="J10" i="42" s="1"/>
  <c r="B71" i="42"/>
  <c r="B64" i="42"/>
  <c r="F47" i="42"/>
  <c r="I47" i="42" s="1"/>
  <c r="J47" i="42" s="1"/>
  <c r="B48" i="42"/>
  <c r="F48" i="42" s="1"/>
  <c r="I48" i="42" s="1"/>
  <c r="J48" i="42" s="1"/>
  <c r="F12" i="42"/>
  <c r="I12" i="42" s="1"/>
  <c r="J12" i="42" s="1"/>
  <c r="F125" i="42"/>
  <c r="G125" i="42" s="1"/>
  <c r="I125" i="42" s="1"/>
  <c r="J125" i="42" s="1"/>
  <c r="H31" i="40" s="1"/>
  <c r="K142" i="43"/>
  <c r="H27" i="40" s="1"/>
  <c r="G142" i="43"/>
  <c r="J142" i="43"/>
  <c r="H25" i="40" s="1"/>
  <c r="I142" i="43"/>
  <c r="H24" i="40" s="1"/>
  <c r="H142" i="43"/>
  <c r="L142" i="43"/>
  <c r="M142" i="43" s="1"/>
  <c r="R142" i="43" s="1"/>
  <c r="S142" i="43" s="1"/>
  <c r="B45" i="42"/>
  <c r="F45" i="42" s="1"/>
  <c r="I45" i="42" s="1"/>
  <c r="J45" i="42" s="1"/>
  <c r="F190" i="42"/>
  <c r="I190" i="42" s="1"/>
  <c r="J190" i="42" s="1"/>
  <c r="J199" i="42" s="1"/>
  <c r="H8" i="41" s="1"/>
  <c r="O127" i="43"/>
  <c r="P127" i="43" s="1"/>
  <c r="R130" i="43"/>
  <c r="S130" i="43" s="1"/>
  <c r="R151" i="43"/>
  <c r="S151" i="43" s="1"/>
  <c r="R163" i="43"/>
  <c r="S163" i="43" s="1"/>
  <c r="R169" i="43"/>
  <c r="S169" i="43" s="1"/>
  <c r="U170" i="43" s="1"/>
  <c r="K182" i="43"/>
  <c r="J182" i="43"/>
  <c r="G27" i="40"/>
  <c r="A44" i="42"/>
  <c r="A61" i="42" s="1"/>
  <c r="A86" i="42" s="1"/>
  <c r="L125" i="43"/>
  <c r="M125" i="43" s="1"/>
  <c r="K125" i="43"/>
  <c r="J125" i="43"/>
  <c r="O137" i="43"/>
  <c r="P137" i="43" s="1"/>
  <c r="R137" i="43" s="1"/>
  <c r="S137" i="43" s="1"/>
  <c r="U137" i="43" s="1"/>
  <c r="D202" i="43"/>
  <c r="K201" i="43"/>
  <c r="D203" i="43"/>
  <c r="G201" i="43"/>
  <c r="F192" i="42"/>
  <c r="I192" i="42" s="1"/>
  <c r="J192" i="42" s="1"/>
  <c r="J228" i="42"/>
  <c r="J229" i="42" s="1"/>
  <c r="H14" i="41" s="1"/>
  <c r="G228" i="42"/>
  <c r="L108" i="43"/>
  <c r="M108" i="43" s="1"/>
  <c r="R108" i="43" s="1"/>
  <c r="S108" i="43" s="1"/>
  <c r="U108" i="43" s="1"/>
  <c r="K108" i="43"/>
  <c r="J108" i="43"/>
  <c r="L111" i="43"/>
  <c r="M111" i="43" s="1"/>
  <c r="R111" i="43" s="1"/>
  <c r="S111" i="43" s="1"/>
  <c r="K111" i="43"/>
  <c r="O113" i="43"/>
  <c r="P113" i="43" s="1"/>
  <c r="R125" i="43"/>
  <c r="S125" i="43" s="1"/>
  <c r="R133" i="43"/>
  <c r="S133" i="43" s="1"/>
  <c r="R139" i="43"/>
  <c r="S139" i="43" s="1"/>
  <c r="O143" i="43"/>
  <c r="P143" i="43" s="1"/>
  <c r="R143" i="43" s="1"/>
  <c r="S143" i="43" s="1"/>
  <c r="O147" i="43"/>
  <c r="P147" i="43" s="1"/>
  <c r="R147" i="43" s="1"/>
  <c r="S147" i="43" s="1"/>
  <c r="R153" i="43"/>
  <c r="S153" i="43" s="1"/>
  <c r="O201" i="43"/>
  <c r="P201" i="43" s="1"/>
  <c r="J110" i="43"/>
  <c r="H5" i="40" s="1"/>
  <c r="R160" i="43"/>
  <c r="S160" i="43" s="1"/>
  <c r="K163" i="43"/>
  <c r="J163" i="43"/>
  <c r="K178" i="43"/>
  <c r="J178" i="43"/>
  <c r="J107" i="43"/>
  <c r="G110" i="43"/>
  <c r="K110" i="43"/>
  <c r="H7" i="40" s="1"/>
  <c r="D114" i="43"/>
  <c r="L113" i="43"/>
  <c r="M113" i="43" s="1"/>
  <c r="H113" i="43"/>
  <c r="K113" i="43"/>
  <c r="Q113" i="43"/>
  <c r="R113" i="43" s="1"/>
  <c r="S113" i="43" s="1"/>
  <c r="R116" i="43"/>
  <c r="S116" i="43" s="1"/>
  <c r="J131" i="43"/>
  <c r="K154" i="43"/>
  <c r="R159" i="43"/>
  <c r="S159" i="43" s="1"/>
  <c r="L160" i="43"/>
  <c r="M160" i="43" s="1"/>
  <c r="K160" i="43"/>
  <c r="L163" i="43"/>
  <c r="M163" i="43" s="1"/>
  <c r="J174" i="43"/>
  <c r="L189" i="43"/>
  <c r="M189" i="43" s="1"/>
  <c r="R189" i="43" s="1"/>
  <c r="S189" i="43" s="1"/>
  <c r="Q189" i="43"/>
  <c r="H110" i="43"/>
  <c r="L110" i="43"/>
  <c r="M110" i="43" s="1"/>
  <c r="R110" i="43" s="1"/>
  <c r="S110" i="43" s="1"/>
  <c r="U111" i="43" s="1"/>
  <c r="H6" i="40" s="1"/>
  <c r="R117" i="43"/>
  <c r="S117" i="43" s="1"/>
  <c r="L131" i="43"/>
  <c r="M131" i="43" s="1"/>
  <c r="R131" i="43" s="1"/>
  <c r="S131" i="43" s="1"/>
  <c r="L154" i="43"/>
  <c r="M154" i="43" s="1"/>
  <c r="R154" i="43" s="1"/>
  <c r="S154" i="43" s="1"/>
  <c r="R181" i="43"/>
  <c r="S181" i="43" s="1"/>
  <c r="J173" i="43"/>
  <c r="H20" i="40" s="1"/>
  <c r="R173" i="43"/>
  <c r="S173" i="43" s="1"/>
  <c r="E239" i="43"/>
  <c r="G239" i="43" s="1"/>
  <c r="G242" i="43" s="1"/>
  <c r="J242" i="43" s="1"/>
  <c r="G173" i="43"/>
  <c r="K173" i="43"/>
  <c r="H22" i="40" s="1"/>
  <c r="I197" i="43"/>
  <c r="G20" i="40" l="1"/>
  <c r="K417" i="43"/>
  <c r="G417" i="43"/>
  <c r="O417" i="43"/>
  <c r="Q417" i="43" s="1"/>
  <c r="J417" i="43"/>
  <c r="M417" i="43"/>
  <c r="N417" i="43" s="1"/>
  <c r="I417" i="43"/>
  <c r="H417" i="43"/>
  <c r="G14" i="40"/>
  <c r="G24" i="40"/>
  <c r="H12" i="40"/>
  <c r="U143" i="43"/>
  <c r="H26" i="40" s="1"/>
  <c r="B89" i="42"/>
  <c r="F89" i="42" s="1"/>
  <c r="G89" i="42" s="1"/>
  <c r="I89" i="42" s="1"/>
  <c r="J89" i="42" s="1"/>
  <c r="F64" i="42"/>
  <c r="G64" i="42" s="1"/>
  <c r="I64" i="42" s="1"/>
  <c r="J64" i="42" s="1"/>
  <c r="J66" i="42" s="1"/>
  <c r="J51" i="42"/>
  <c r="H4" i="39" s="1"/>
  <c r="U174" i="43"/>
  <c r="H21" i="40"/>
  <c r="I4" i="38"/>
  <c r="L4" i="38" s="1"/>
  <c r="U131" i="43"/>
  <c r="B96" i="42"/>
  <c r="F96" i="42" s="1"/>
  <c r="G96" i="42" s="1"/>
  <c r="I96" i="42" s="1"/>
  <c r="J96" i="42" s="1"/>
  <c r="F71" i="42"/>
  <c r="G71" i="42" s="1"/>
  <c r="I71" i="42" s="1"/>
  <c r="J71" i="42" s="1"/>
  <c r="B129" i="42"/>
  <c r="F127" i="42"/>
  <c r="G127" i="42" s="1"/>
  <c r="I127" i="42" s="1"/>
  <c r="J127" i="42" s="1"/>
  <c r="H32" i="40" s="1"/>
  <c r="L114" i="43"/>
  <c r="M114" i="43" s="1"/>
  <c r="R114" i="43" s="1"/>
  <c r="S114" i="43" s="1"/>
  <c r="U114" i="43" s="1"/>
  <c r="H11" i="40" s="1"/>
  <c r="K114" i="43"/>
  <c r="J114" i="43"/>
  <c r="J202" i="43"/>
  <c r="Q201" i="43"/>
  <c r="I201" i="43"/>
  <c r="L201" i="43"/>
  <c r="M201" i="43" s="1"/>
  <c r="R201" i="43" s="1"/>
  <c r="S201" i="43" s="1"/>
  <c r="H201" i="43"/>
  <c r="J201" i="43"/>
  <c r="K202" i="43"/>
  <c r="U117" i="43"/>
  <c r="B94" i="42"/>
  <c r="F94" i="42" s="1"/>
  <c r="G94" i="42" s="1"/>
  <c r="I94" i="42" s="1"/>
  <c r="J94" i="42" s="1"/>
  <c r="J97" i="42" s="1"/>
  <c r="H12" i="39" s="1"/>
  <c r="F69" i="42"/>
  <c r="G69" i="42" s="1"/>
  <c r="I69" i="42" s="1"/>
  <c r="J69" i="42" s="1"/>
  <c r="J72" i="42" s="1"/>
  <c r="H11" i="39" s="1"/>
  <c r="Q127" i="43"/>
  <c r="I127" i="43"/>
  <c r="H14" i="40" s="1"/>
  <c r="L127" i="43"/>
  <c r="M127" i="43" s="1"/>
  <c r="G127" i="43"/>
  <c r="K127" i="43"/>
  <c r="D128" i="43"/>
  <c r="J127" i="43"/>
  <c r="H15" i="40" s="1"/>
  <c r="H127" i="43"/>
  <c r="H10" i="39" s="1"/>
  <c r="J147" i="42"/>
  <c r="H33" i="40" s="1"/>
  <c r="G15" i="40" l="1"/>
  <c r="G25" i="40"/>
  <c r="B131" i="42"/>
  <c r="F129" i="42"/>
  <c r="G129" i="42" s="1"/>
  <c r="I129" i="42" s="1"/>
  <c r="J129" i="42" s="1"/>
  <c r="H35" i="40" s="1"/>
  <c r="R417" i="43"/>
  <c r="S417" i="43" s="1"/>
  <c r="J128" i="43"/>
  <c r="L128" i="43"/>
  <c r="M128" i="43" s="1"/>
  <c r="R128" i="43" s="1"/>
  <c r="S128" i="43" s="1"/>
  <c r="K128" i="43"/>
  <c r="H17" i="40" s="1"/>
  <c r="R127" i="43"/>
  <c r="S127" i="43" s="1"/>
  <c r="U128" i="43" s="1"/>
  <c r="H16" i="40" s="1"/>
  <c r="B133" i="42" l="1"/>
  <c r="F133" i="42" s="1"/>
  <c r="G133" i="42" s="1"/>
  <c r="I133" i="42" s="1"/>
  <c r="J133" i="42" s="1"/>
  <c r="H34" i="40" s="1"/>
  <c r="F131" i="42"/>
  <c r="G131" i="42" s="1"/>
  <c r="I131" i="42" s="1"/>
  <c r="J131" i="42" s="1"/>
  <c r="H37" i="40" s="1"/>
  <c r="G19" i="36" l="1"/>
  <c r="G7" i="36"/>
  <c r="G6" i="36"/>
  <c r="G5" i="36"/>
  <c r="G7" i="35"/>
  <c r="G6" i="35"/>
  <c r="G5" i="35"/>
  <c r="G4" i="35"/>
  <c r="G13" i="34"/>
  <c r="G12" i="34"/>
  <c r="G10" i="34"/>
  <c r="G9" i="34"/>
  <c r="G8" i="34"/>
  <c r="G7" i="34"/>
  <c r="G6" i="34"/>
  <c r="G5" i="34"/>
  <c r="G4" i="34"/>
  <c r="G51" i="32"/>
  <c r="B51" i="32"/>
  <c r="C50" i="32"/>
  <c r="G48" i="32"/>
  <c r="G46" i="32"/>
  <c r="G35" i="32"/>
  <c r="G29" i="32"/>
  <c r="F16" i="31"/>
  <c r="G16" i="31" s="1"/>
  <c r="F15" i="31"/>
  <c r="G15" i="31" s="1"/>
  <c r="F14" i="31"/>
  <c r="G14" i="31" s="1"/>
  <c r="G13" i="31"/>
  <c r="F13" i="31"/>
  <c r="F12" i="31"/>
  <c r="G12" i="31" s="1"/>
  <c r="G11" i="31"/>
  <c r="F11" i="31"/>
  <c r="H10" i="31"/>
  <c r="F10" i="31"/>
  <c r="G10" i="31" s="1"/>
  <c r="H8" i="31"/>
  <c r="F8" i="31"/>
  <c r="G8" i="31" s="1"/>
  <c r="G7" i="31"/>
  <c r="F7" i="31"/>
  <c r="F6" i="31"/>
  <c r="G6" i="31" s="1"/>
  <c r="G5" i="31"/>
  <c r="F5" i="31"/>
  <c r="H4" i="31"/>
  <c r="F4" i="31"/>
  <c r="G4" i="31" s="1"/>
  <c r="F13" i="30"/>
  <c r="G13" i="30" s="1"/>
  <c r="F12" i="30"/>
  <c r="G12" i="30" s="1"/>
  <c r="F10" i="30"/>
  <c r="G10" i="30" s="1"/>
  <c r="F9" i="30"/>
  <c r="G9" i="30" s="1"/>
  <c r="F8" i="30"/>
  <c r="G8" i="30" s="1"/>
  <c r="F7" i="30"/>
  <c r="G7" i="30" s="1"/>
  <c r="F6" i="30"/>
  <c r="G6" i="30" s="1"/>
  <c r="F5" i="30"/>
  <c r="G5" i="30" s="1"/>
  <c r="F4" i="30"/>
  <c r="G4" i="30" s="1"/>
  <c r="G21" i="28"/>
  <c r="G19" i="28"/>
  <c r="G17" i="28"/>
  <c r="G16" i="28"/>
  <c r="G15" i="28"/>
  <c r="G14" i="28"/>
  <c r="G13" i="28"/>
  <c r="G12" i="28"/>
  <c r="G11" i="28"/>
  <c r="G10" i="28"/>
  <c r="G7" i="28"/>
  <c r="G6" i="28"/>
  <c r="G5" i="28"/>
  <c r="G4" i="28"/>
  <c r="G16" i="27"/>
  <c r="G15" i="27"/>
  <c r="G14" i="27"/>
  <c r="G13" i="27"/>
  <c r="G12" i="27"/>
  <c r="G11" i="27"/>
  <c r="H10" i="27"/>
  <c r="G10" i="27"/>
  <c r="H8" i="27"/>
  <c r="G8" i="27"/>
  <c r="G7" i="27"/>
  <c r="G6" i="27"/>
  <c r="G5" i="27"/>
  <c r="H4" i="27"/>
  <c r="G4" i="27"/>
  <c r="G13" i="26"/>
  <c r="G12" i="26"/>
  <c r="G10" i="26"/>
  <c r="G9" i="26"/>
  <c r="G8" i="26"/>
  <c r="G7" i="26"/>
  <c r="G6" i="26"/>
  <c r="G5" i="26"/>
  <c r="G4" i="26"/>
  <c r="G14" i="26" s="1"/>
  <c r="F5" i="25" s="1"/>
  <c r="G17" i="27" l="1"/>
  <c r="F6" i="25" s="1"/>
  <c r="G39" i="32"/>
  <c r="G36" i="32"/>
  <c r="G38" i="32"/>
  <c r="G37" i="32"/>
  <c r="G6" i="32"/>
  <c r="G7" i="32"/>
  <c r="G4" i="32"/>
  <c r="G5" i="32"/>
  <c r="G4" i="36"/>
  <c r="G9" i="28"/>
  <c r="G22" i="28" s="1"/>
  <c r="F7" i="25" s="1"/>
  <c r="G31" i="40"/>
  <c r="G44" i="40" s="1"/>
  <c r="F7" i="37" s="1"/>
  <c r="F9" i="37" s="1"/>
  <c r="G16" i="36"/>
  <c r="G11" i="36"/>
  <c r="G14" i="30"/>
  <c r="F5" i="29" s="1"/>
  <c r="G10" i="32"/>
  <c r="G12" i="32"/>
  <c r="G17" i="31"/>
  <c r="F6" i="29" s="1"/>
  <c r="G14" i="34"/>
  <c r="F5" i="33" s="1"/>
  <c r="G14" i="36"/>
  <c r="G9" i="36"/>
  <c r="G9" i="32"/>
  <c r="G11" i="32"/>
  <c r="G8" i="35"/>
  <c r="F6" i="33" s="1"/>
  <c r="D1" i="26"/>
  <c r="G45" i="32"/>
  <c r="G47" i="32"/>
  <c r="G49" i="32"/>
  <c r="F8" i="25" l="1"/>
  <c r="F5" i="24" s="1"/>
  <c r="D1" i="28"/>
  <c r="D1" i="30" s="1"/>
  <c r="D1" i="27"/>
  <c r="G14" i="32"/>
  <c r="G15" i="32"/>
  <c r="G16" i="32"/>
  <c r="G17" i="32"/>
  <c r="G10" i="36"/>
  <c r="G15" i="36"/>
  <c r="G12" i="36"/>
  <c r="G17" i="36"/>
  <c r="D1" i="31" l="1"/>
  <c r="D1" i="32"/>
  <c r="D1" i="34" s="1"/>
  <c r="G21" i="32"/>
  <c r="G19" i="32"/>
  <c r="G20" i="36"/>
  <c r="F7" i="33" s="1"/>
  <c r="F8" i="33" s="1"/>
  <c r="F7" i="24" s="1"/>
  <c r="G22" i="32"/>
  <c r="G20" i="32"/>
  <c r="G56" i="32" l="1"/>
  <c r="G27" i="32"/>
  <c r="D1" i="36"/>
  <c r="D1" i="35"/>
  <c r="G26" i="32"/>
  <c r="G55" i="32"/>
  <c r="G54" i="32"/>
  <c r="G25" i="32"/>
  <c r="G24" i="32"/>
  <c r="G53" i="32"/>
  <c r="G42" i="32" l="1"/>
  <c r="G32" i="32"/>
  <c r="G31" i="32"/>
  <c r="G41" i="32"/>
  <c r="G33" i="32"/>
  <c r="G43" i="32"/>
  <c r="G44" i="32"/>
  <c r="G34" i="32"/>
  <c r="G62" i="32" l="1"/>
  <c r="F7" i="29" s="1"/>
  <c r="F8" i="29" s="1"/>
  <c r="F6" i="24" s="1"/>
  <c r="F8" i="24" s="1"/>
  <c r="E68" i="23"/>
  <c r="E66" i="23"/>
  <c r="E64" i="23"/>
  <c r="E62" i="23"/>
  <c r="E60" i="23"/>
  <c r="E59" i="23"/>
  <c r="E57" i="23"/>
  <c r="E56" i="23"/>
  <c r="E55" i="23"/>
  <c r="E54" i="23"/>
  <c r="E53" i="23"/>
  <c r="E52" i="23"/>
  <c r="E51" i="23"/>
  <c r="E49" i="23"/>
  <c r="E48" i="23"/>
  <c r="E46" i="23"/>
  <c r="E42" i="23"/>
  <c r="E41" i="23"/>
  <c r="E40" i="23"/>
  <c r="E39" i="23"/>
  <c r="E35" i="23"/>
  <c r="E34" i="23"/>
  <c r="E33" i="23"/>
  <c r="E32" i="23"/>
  <c r="E31" i="23"/>
  <c r="E30" i="23"/>
  <c r="E28" i="23"/>
  <c r="E26" i="23"/>
  <c r="E36" i="23" s="1"/>
  <c r="E25" i="23"/>
  <c r="E24" i="23"/>
  <c r="E23" i="23"/>
  <c r="E22" i="23"/>
  <c r="E17" i="23"/>
  <c r="E16" i="23"/>
  <c r="E13" i="23"/>
  <c r="E10" i="23"/>
  <c r="E9" i="23"/>
  <c r="E15" i="23" s="1"/>
  <c r="E8" i="23"/>
  <c r="E6" i="23"/>
  <c r="E5" i="23"/>
  <c r="E4" i="23"/>
  <c r="E3" i="23"/>
  <c r="F60" i="20" l="1"/>
  <c r="F59" i="20"/>
  <c r="F58" i="20"/>
  <c r="F57" i="20"/>
  <c r="F56" i="20"/>
  <c r="F55" i="20"/>
  <c r="F54" i="20"/>
  <c r="F53" i="20"/>
  <c r="F52" i="20"/>
  <c r="F51" i="20"/>
  <c r="F50" i="20"/>
  <c r="F49" i="20"/>
  <c r="F48" i="20"/>
  <c r="F47" i="20"/>
  <c r="F46" i="20"/>
  <c r="J45" i="20"/>
  <c r="F45" i="20"/>
  <c r="J44" i="20"/>
  <c r="F44" i="20"/>
  <c r="J43" i="20"/>
  <c r="F43" i="20"/>
  <c r="F42" i="20"/>
  <c r="F41" i="20"/>
  <c r="F40" i="20"/>
  <c r="F39" i="20"/>
  <c r="F37" i="20"/>
  <c r="F36" i="20"/>
  <c r="F35" i="20"/>
  <c r="F34" i="20"/>
  <c r="F33" i="20"/>
  <c r="F32" i="20"/>
  <c r="F31" i="20"/>
  <c r="F30" i="20"/>
  <c r="F29" i="20"/>
  <c r="F28" i="20"/>
  <c r="F27" i="20"/>
  <c r="F26" i="20"/>
  <c r="F25" i="20"/>
  <c r="F24" i="20"/>
  <c r="F23" i="20"/>
  <c r="F22" i="20"/>
  <c r="F21" i="20"/>
  <c r="F20" i="20"/>
  <c r="F19" i="20"/>
  <c r="F18" i="20"/>
  <c r="F17" i="20"/>
  <c r="F16" i="20"/>
  <c r="F15" i="20"/>
  <c r="F13" i="20"/>
  <c r="F12" i="20"/>
  <c r="F5" i="20"/>
  <c r="F4" i="20"/>
  <c r="F7" i="20" l="1"/>
  <c r="F6" i="20"/>
  <c r="F8" i="20" l="1"/>
  <c r="F9" i="20" l="1"/>
  <c r="F11" i="20" l="1"/>
  <c r="F10" i="20"/>
  <c r="F61" i="20" s="1"/>
  <c r="F12" i="45" s="1"/>
  <c r="I61" i="20" l="1"/>
  <c r="F34" i="45" l="1"/>
  <c r="F29" i="45"/>
  <c r="F35" i="17"/>
  <c r="F27" i="17"/>
  <c r="F18" i="17"/>
  <c r="A18" i="15" s="1"/>
  <c r="R14" i="17"/>
  <c r="B210" i="15" s="1"/>
  <c r="F210" i="15" s="1"/>
  <c r="I210" i="15" s="1"/>
  <c r="J210" i="15" s="1"/>
  <c r="R10" i="17"/>
  <c r="C7" i="17"/>
  <c r="C6" i="17"/>
  <c r="E110" i="16" s="1"/>
  <c r="M5" i="17"/>
  <c r="C47" i="15" s="1"/>
  <c r="F47" i="15" s="1"/>
  <c r="I47" i="15" s="1"/>
  <c r="J47" i="15" s="1"/>
  <c r="C5" i="17"/>
  <c r="J4" i="17"/>
  <c r="I4" i="17"/>
  <c r="M3" i="17"/>
  <c r="M4" i="17" s="1"/>
  <c r="C46" i="15" s="1"/>
  <c r="D251" i="16"/>
  <c r="H242" i="16"/>
  <c r="D240" i="16"/>
  <c r="D239" i="16"/>
  <c r="C237" i="16"/>
  <c r="C236" i="16"/>
  <c r="C233" i="16"/>
  <c r="E239" i="16" s="1"/>
  <c r="G239" i="16" s="1"/>
  <c r="N201" i="16"/>
  <c r="E201" i="16"/>
  <c r="D199" i="16"/>
  <c r="D198" i="16"/>
  <c r="Q197" i="16"/>
  <c r="N197" i="16"/>
  <c r="M197" i="16"/>
  <c r="L197" i="16"/>
  <c r="K197" i="16"/>
  <c r="J197" i="16"/>
  <c r="I197" i="16"/>
  <c r="H197" i="16"/>
  <c r="G197" i="16"/>
  <c r="D195" i="16"/>
  <c r="D194" i="16"/>
  <c r="J193" i="16" s="1"/>
  <c r="P193" i="16"/>
  <c r="O193" i="16"/>
  <c r="N193" i="16"/>
  <c r="L193" i="16"/>
  <c r="M193" i="16" s="1"/>
  <c r="K193" i="16"/>
  <c r="I193" i="16"/>
  <c r="G193" i="16"/>
  <c r="D191" i="16"/>
  <c r="D190" i="16"/>
  <c r="L189" i="16" s="1"/>
  <c r="M189" i="16" s="1"/>
  <c r="P189" i="16"/>
  <c r="O189" i="16"/>
  <c r="N189" i="16"/>
  <c r="K189" i="16"/>
  <c r="H189" i="16"/>
  <c r="G189" i="16"/>
  <c r="D187" i="16"/>
  <c r="D186" i="16"/>
  <c r="Q185" i="16"/>
  <c r="N185" i="16"/>
  <c r="M185" i="16"/>
  <c r="L185" i="16"/>
  <c r="K185" i="16"/>
  <c r="J185" i="16"/>
  <c r="I185" i="16"/>
  <c r="H185" i="16"/>
  <c r="G185" i="16"/>
  <c r="D183" i="16"/>
  <c r="M182" i="16"/>
  <c r="R182" i="16" s="1"/>
  <c r="S182" i="16" s="1"/>
  <c r="K182" i="16"/>
  <c r="J182" i="16"/>
  <c r="D182" i="16"/>
  <c r="Q181" i="16"/>
  <c r="O181" i="16"/>
  <c r="P181" i="16" s="1"/>
  <c r="N181" i="16"/>
  <c r="R181" i="16" s="1"/>
  <c r="S181" i="16" s="1"/>
  <c r="M181" i="16"/>
  <c r="L181" i="16"/>
  <c r="K181" i="16"/>
  <c r="J181" i="16"/>
  <c r="I181" i="16"/>
  <c r="H181" i="16"/>
  <c r="G181" i="16"/>
  <c r="D179" i="16"/>
  <c r="M178" i="16"/>
  <c r="R178" i="16" s="1"/>
  <c r="S178" i="16" s="1"/>
  <c r="K178" i="16"/>
  <c r="J178" i="16"/>
  <c r="D178" i="16"/>
  <c r="R177" i="16"/>
  <c r="S177" i="16" s="1"/>
  <c r="Q177" i="16"/>
  <c r="O177" i="16"/>
  <c r="P177" i="16" s="1"/>
  <c r="N177" i="16"/>
  <c r="M177" i="16"/>
  <c r="L177" i="16"/>
  <c r="K177" i="16"/>
  <c r="J177" i="16"/>
  <c r="I177" i="16"/>
  <c r="H177" i="16"/>
  <c r="G177" i="16"/>
  <c r="D175" i="16"/>
  <c r="M174" i="16"/>
  <c r="R174" i="16" s="1"/>
  <c r="S174" i="16" s="1"/>
  <c r="K174" i="16"/>
  <c r="J174" i="16"/>
  <c r="D174" i="16"/>
  <c r="R173" i="16"/>
  <c r="S173" i="16" s="1"/>
  <c r="Q173" i="16"/>
  <c r="N173" i="16"/>
  <c r="O173" i="16" s="1"/>
  <c r="P173" i="16" s="1"/>
  <c r="M173" i="16"/>
  <c r="L173" i="16"/>
  <c r="K173" i="16"/>
  <c r="J173" i="16"/>
  <c r="I173" i="16"/>
  <c r="H173" i="16"/>
  <c r="G173" i="16"/>
  <c r="D171" i="16"/>
  <c r="R170" i="16"/>
  <c r="S170" i="16" s="1"/>
  <c r="M170" i="16"/>
  <c r="D170" i="16"/>
  <c r="P169" i="16"/>
  <c r="O169" i="16"/>
  <c r="N169" i="16"/>
  <c r="L169" i="16"/>
  <c r="M169" i="16" s="1"/>
  <c r="K169" i="16"/>
  <c r="H169" i="16"/>
  <c r="G169" i="16"/>
  <c r="E169" i="16"/>
  <c r="J169" i="16" s="1"/>
  <c r="D167" i="16"/>
  <c r="S166" i="16"/>
  <c r="R166" i="16"/>
  <c r="M166" i="16"/>
  <c r="J166" i="16"/>
  <c r="D166" i="16"/>
  <c r="K166" i="16" s="1"/>
  <c r="Q165" i="16"/>
  <c r="P165" i="16"/>
  <c r="O165" i="16"/>
  <c r="N165" i="16"/>
  <c r="L165" i="16"/>
  <c r="M165" i="16" s="1"/>
  <c r="K165" i="16"/>
  <c r="J165" i="16"/>
  <c r="I165" i="16"/>
  <c r="H165" i="16"/>
  <c r="G165" i="16"/>
  <c r="N163" i="16"/>
  <c r="K163" i="16"/>
  <c r="J163" i="16"/>
  <c r="D163" i="16"/>
  <c r="L163" i="16" s="1"/>
  <c r="M163" i="16" s="1"/>
  <c r="R163" i="16" s="1"/>
  <c r="S163" i="16" s="1"/>
  <c r="Q162" i="16"/>
  <c r="P162" i="16"/>
  <c r="O162" i="16"/>
  <c r="N162" i="16"/>
  <c r="M162" i="16"/>
  <c r="L162" i="16"/>
  <c r="K162" i="16"/>
  <c r="J162" i="16"/>
  <c r="I162" i="16"/>
  <c r="H162" i="16"/>
  <c r="G162" i="16"/>
  <c r="R160" i="16"/>
  <c r="S160" i="16" s="1"/>
  <c r="N160" i="16"/>
  <c r="L160" i="16"/>
  <c r="M160" i="16" s="1"/>
  <c r="K160" i="16"/>
  <c r="J160" i="16"/>
  <c r="D160" i="16"/>
  <c r="Q159" i="16"/>
  <c r="O159" i="16"/>
  <c r="P159" i="16" s="1"/>
  <c r="N159" i="16"/>
  <c r="R159" i="16" s="1"/>
  <c r="S159" i="16" s="1"/>
  <c r="M159" i="16"/>
  <c r="L159" i="16"/>
  <c r="K159" i="16"/>
  <c r="J159" i="16"/>
  <c r="I159" i="16"/>
  <c r="H159" i="16"/>
  <c r="G159" i="16"/>
  <c r="N157" i="16"/>
  <c r="L157" i="16"/>
  <c r="M157" i="16" s="1"/>
  <c r="R157" i="16" s="1"/>
  <c r="S157" i="16" s="1"/>
  <c r="D157" i="16"/>
  <c r="Q156" i="16"/>
  <c r="P156" i="16"/>
  <c r="O156" i="16"/>
  <c r="N156" i="16"/>
  <c r="L156" i="16"/>
  <c r="M156" i="16" s="1"/>
  <c r="K156" i="16"/>
  <c r="J156" i="16"/>
  <c r="I156" i="16"/>
  <c r="H156" i="16"/>
  <c r="G156" i="16"/>
  <c r="N154" i="16"/>
  <c r="D154" i="16"/>
  <c r="Q153" i="16"/>
  <c r="P153" i="16"/>
  <c r="O153" i="16"/>
  <c r="N153" i="16"/>
  <c r="R153" i="16" s="1"/>
  <c r="S153" i="16" s="1"/>
  <c r="M153" i="16"/>
  <c r="L153" i="16"/>
  <c r="K153" i="16"/>
  <c r="J153" i="16"/>
  <c r="I153" i="16"/>
  <c r="H153" i="16"/>
  <c r="G153" i="16"/>
  <c r="Q151" i="16"/>
  <c r="P151" i="16"/>
  <c r="O151" i="16"/>
  <c r="N151" i="16"/>
  <c r="R151" i="16" s="1"/>
  <c r="S151" i="16" s="1"/>
  <c r="M151" i="16"/>
  <c r="L151" i="16"/>
  <c r="K151" i="16"/>
  <c r="J151" i="16"/>
  <c r="I151" i="16"/>
  <c r="H151" i="16"/>
  <c r="G151" i="16"/>
  <c r="Q149" i="16"/>
  <c r="O149" i="16"/>
  <c r="P149" i="16" s="1"/>
  <c r="N149" i="16"/>
  <c r="M149" i="16"/>
  <c r="L149" i="16"/>
  <c r="K149" i="16"/>
  <c r="J149" i="16"/>
  <c r="I149" i="16"/>
  <c r="H149" i="16"/>
  <c r="G149" i="16"/>
  <c r="Q147" i="16"/>
  <c r="O147" i="16"/>
  <c r="P147" i="16" s="1"/>
  <c r="N147" i="16"/>
  <c r="R147" i="16" s="1"/>
  <c r="S147" i="16" s="1"/>
  <c r="L147" i="16"/>
  <c r="M147" i="16" s="1"/>
  <c r="K147" i="16"/>
  <c r="J147" i="16"/>
  <c r="I147" i="16"/>
  <c r="H147" i="16"/>
  <c r="G147" i="16"/>
  <c r="Q145" i="16"/>
  <c r="P145" i="16"/>
  <c r="O145" i="16"/>
  <c r="N145" i="16"/>
  <c r="L145" i="16"/>
  <c r="M145" i="16" s="1"/>
  <c r="K145" i="16"/>
  <c r="J145" i="16"/>
  <c r="I145" i="16"/>
  <c r="H145" i="16"/>
  <c r="G145" i="16"/>
  <c r="Q143" i="16"/>
  <c r="P143" i="16"/>
  <c r="N143" i="16"/>
  <c r="O143" i="16" s="1"/>
  <c r="L143" i="16"/>
  <c r="M143" i="16" s="1"/>
  <c r="K143" i="16"/>
  <c r="J143" i="16"/>
  <c r="H143" i="16"/>
  <c r="G143" i="16"/>
  <c r="N142" i="16"/>
  <c r="O142" i="16" s="1"/>
  <c r="P142" i="16" s="1"/>
  <c r="I142" i="16"/>
  <c r="H142" i="16"/>
  <c r="E142" i="16"/>
  <c r="J142" i="16" s="1"/>
  <c r="R140" i="16"/>
  <c r="S140" i="16" s="1"/>
  <c r="Q140" i="16"/>
  <c r="N140" i="16"/>
  <c r="O140" i="16" s="1"/>
  <c r="P140" i="16" s="1"/>
  <c r="L140" i="16"/>
  <c r="M140" i="16" s="1"/>
  <c r="K140" i="16"/>
  <c r="J140" i="16"/>
  <c r="H140" i="16"/>
  <c r="G140" i="16"/>
  <c r="Q139" i="16"/>
  <c r="P139" i="16"/>
  <c r="O139" i="16"/>
  <c r="N139" i="16"/>
  <c r="L139" i="16"/>
  <c r="M139" i="16" s="1"/>
  <c r="K139" i="16"/>
  <c r="J139" i="16"/>
  <c r="I139" i="16"/>
  <c r="H139" i="16"/>
  <c r="G139" i="16"/>
  <c r="Q137" i="16"/>
  <c r="P137" i="16"/>
  <c r="N137" i="16"/>
  <c r="O137" i="16" s="1"/>
  <c r="L137" i="16"/>
  <c r="M137" i="16" s="1"/>
  <c r="K137" i="16"/>
  <c r="J137" i="16"/>
  <c r="H137" i="16"/>
  <c r="G137" i="16"/>
  <c r="Q136" i="16"/>
  <c r="N136" i="16"/>
  <c r="O136" i="16" s="1"/>
  <c r="P136" i="16" s="1"/>
  <c r="M136" i="16"/>
  <c r="L136" i="16"/>
  <c r="K136" i="16"/>
  <c r="J136" i="16"/>
  <c r="I136" i="16"/>
  <c r="H136" i="16"/>
  <c r="G136" i="16"/>
  <c r="S134" i="16"/>
  <c r="R134" i="16"/>
  <c r="N134" i="16"/>
  <c r="L134" i="16"/>
  <c r="M134" i="16" s="1"/>
  <c r="K134" i="16"/>
  <c r="J134" i="16"/>
  <c r="D134" i="16"/>
  <c r="Q133" i="16"/>
  <c r="O133" i="16"/>
  <c r="P133" i="16" s="1"/>
  <c r="N133" i="16"/>
  <c r="M133" i="16"/>
  <c r="R133" i="16" s="1"/>
  <c r="S133" i="16" s="1"/>
  <c r="L133" i="16"/>
  <c r="K133" i="16"/>
  <c r="J133" i="16"/>
  <c r="I133" i="16"/>
  <c r="H133" i="16"/>
  <c r="G133" i="16"/>
  <c r="N131" i="16"/>
  <c r="J131" i="16"/>
  <c r="D131" i="16"/>
  <c r="Q130" i="16"/>
  <c r="O130" i="16"/>
  <c r="P130" i="16" s="1"/>
  <c r="N130" i="16"/>
  <c r="L130" i="16"/>
  <c r="M130" i="16" s="1"/>
  <c r="K130" i="16"/>
  <c r="J130" i="16"/>
  <c r="I130" i="16"/>
  <c r="H130" i="16"/>
  <c r="G130" i="16"/>
  <c r="N128" i="16"/>
  <c r="M128" i="16"/>
  <c r="R128" i="16" s="1"/>
  <c r="S128" i="16" s="1"/>
  <c r="K128" i="16"/>
  <c r="J128" i="16"/>
  <c r="D128" i="16"/>
  <c r="L128" i="16" s="1"/>
  <c r="Q127" i="16"/>
  <c r="P127" i="16"/>
  <c r="N127" i="16"/>
  <c r="O127" i="16" s="1"/>
  <c r="L127" i="16"/>
  <c r="M127" i="16" s="1"/>
  <c r="R127" i="16" s="1"/>
  <c r="S127" i="16" s="1"/>
  <c r="K127" i="16"/>
  <c r="J127" i="16"/>
  <c r="I127" i="16"/>
  <c r="H127" i="16"/>
  <c r="G127" i="16"/>
  <c r="R125" i="16"/>
  <c r="S125" i="16" s="1"/>
  <c r="N125" i="16"/>
  <c r="L125" i="16"/>
  <c r="M125" i="16" s="1"/>
  <c r="K125" i="16"/>
  <c r="J125" i="16"/>
  <c r="D125" i="16"/>
  <c r="Q124" i="16"/>
  <c r="O124" i="16"/>
  <c r="P124" i="16" s="1"/>
  <c r="N124" i="16"/>
  <c r="R124" i="16" s="1"/>
  <c r="S124" i="16" s="1"/>
  <c r="M124" i="16"/>
  <c r="L124" i="16"/>
  <c r="K124" i="16"/>
  <c r="J124" i="16"/>
  <c r="I124" i="16"/>
  <c r="H124" i="16"/>
  <c r="G124" i="16"/>
  <c r="N119" i="16"/>
  <c r="D119" i="16"/>
  <c r="Q118" i="16"/>
  <c r="O118" i="16"/>
  <c r="P118" i="16" s="1"/>
  <c r="N118" i="16"/>
  <c r="L118" i="16"/>
  <c r="M118" i="16" s="1"/>
  <c r="K118" i="16"/>
  <c r="J118" i="16"/>
  <c r="I118" i="16"/>
  <c r="H118" i="16"/>
  <c r="G118" i="16"/>
  <c r="N117" i="16"/>
  <c r="M117" i="16"/>
  <c r="R117" i="16" s="1"/>
  <c r="S117" i="16" s="1"/>
  <c r="K117" i="16"/>
  <c r="J117" i="16"/>
  <c r="D117" i="16"/>
  <c r="L117" i="16" s="1"/>
  <c r="Q116" i="16"/>
  <c r="P116" i="16"/>
  <c r="N116" i="16"/>
  <c r="O116" i="16" s="1"/>
  <c r="M116" i="16"/>
  <c r="R116" i="16" s="1"/>
  <c r="S116" i="16" s="1"/>
  <c r="U117" i="16" s="1"/>
  <c r="L116" i="16"/>
  <c r="K116" i="16"/>
  <c r="J116" i="16"/>
  <c r="I116" i="16"/>
  <c r="H116" i="16"/>
  <c r="G116" i="16"/>
  <c r="N114" i="16"/>
  <c r="P113" i="16"/>
  <c r="O113" i="16"/>
  <c r="N113" i="16"/>
  <c r="L113" i="16"/>
  <c r="M113" i="16" s="1"/>
  <c r="E113" i="16"/>
  <c r="N111" i="16"/>
  <c r="N110" i="16"/>
  <c r="O110" i="16" s="1"/>
  <c r="P110" i="16" s="1"/>
  <c r="G110" i="16"/>
  <c r="N108" i="16"/>
  <c r="D108" i="16"/>
  <c r="Q107" i="16"/>
  <c r="P107" i="16"/>
  <c r="O107" i="16"/>
  <c r="N107" i="16"/>
  <c r="M107" i="16"/>
  <c r="L107" i="16"/>
  <c r="K107" i="16"/>
  <c r="I107" i="16"/>
  <c r="H107" i="16"/>
  <c r="G107" i="16"/>
  <c r="E107" i="16"/>
  <c r="C251" i="16" s="1"/>
  <c r="F251" i="16" s="1"/>
  <c r="H251" i="16" s="1"/>
  <c r="J216" i="15"/>
  <c r="F216" i="15"/>
  <c r="G216" i="15" s="1"/>
  <c r="I216" i="15" s="1"/>
  <c r="F215" i="15"/>
  <c r="G215" i="15" s="1"/>
  <c r="I215" i="15" s="1"/>
  <c r="J215" i="15" s="1"/>
  <c r="J214" i="15"/>
  <c r="F214" i="15"/>
  <c r="G214" i="15" s="1"/>
  <c r="I214" i="15" s="1"/>
  <c r="E205" i="15"/>
  <c r="F205" i="15" s="1"/>
  <c r="B205" i="15"/>
  <c r="A205" i="15"/>
  <c r="E204" i="15"/>
  <c r="B204" i="15"/>
  <c r="F204" i="15" s="1"/>
  <c r="J204" i="15" s="1"/>
  <c r="A204" i="15"/>
  <c r="G200" i="15"/>
  <c r="I200" i="15" s="1"/>
  <c r="J200" i="15" s="1"/>
  <c r="F200" i="15"/>
  <c r="B200" i="15"/>
  <c r="B199" i="15"/>
  <c r="F199" i="15" s="1"/>
  <c r="G199" i="15" s="1"/>
  <c r="I199" i="15" s="1"/>
  <c r="J199" i="15" s="1"/>
  <c r="J201" i="15" s="1"/>
  <c r="J195" i="15"/>
  <c r="F195" i="15"/>
  <c r="J194" i="15"/>
  <c r="F194" i="15"/>
  <c r="J193" i="15"/>
  <c r="F193" i="15"/>
  <c r="J192" i="15"/>
  <c r="F192" i="15"/>
  <c r="E191" i="15"/>
  <c r="B191" i="15"/>
  <c r="F191" i="15" s="1"/>
  <c r="J191" i="15" s="1"/>
  <c r="E190" i="15"/>
  <c r="B190" i="15"/>
  <c r="F175" i="15"/>
  <c r="I175" i="15" s="1"/>
  <c r="J175" i="15" s="1"/>
  <c r="C175" i="15"/>
  <c r="B175" i="15"/>
  <c r="A175" i="15"/>
  <c r="C174" i="15"/>
  <c r="B174" i="15"/>
  <c r="A174" i="15"/>
  <c r="F173" i="15"/>
  <c r="I173" i="15" s="1"/>
  <c r="J173" i="15" s="1"/>
  <c r="C173" i="15"/>
  <c r="B173" i="15"/>
  <c r="A173" i="15"/>
  <c r="J172" i="15"/>
  <c r="C172" i="15"/>
  <c r="B172" i="15"/>
  <c r="F172" i="15" s="1"/>
  <c r="I172" i="15" s="1"/>
  <c r="A172" i="15"/>
  <c r="A171" i="15"/>
  <c r="C169" i="15"/>
  <c r="B169" i="15"/>
  <c r="F169" i="15" s="1"/>
  <c r="I169" i="15" s="1"/>
  <c r="J169" i="15" s="1"/>
  <c r="A169" i="15"/>
  <c r="C168" i="15"/>
  <c r="F168" i="15" s="1"/>
  <c r="I168" i="15" s="1"/>
  <c r="J168" i="15" s="1"/>
  <c r="B168" i="15"/>
  <c r="A168" i="15"/>
  <c r="I167" i="15"/>
  <c r="J167" i="15" s="1"/>
  <c r="C167" i="15"/>
  <c r="B167" i="15"/>
  <c r="F167" i="15" s="1"/>
  <c r="A167" i="15"/>
  <c r="C166" i="15"/>
  <c r="F166" i="15" s="1"/>
  <c r="I166" i="15" s="1"/>
  <c r="J166" i="15" s="1"/>
  <c r="B166" i="15"/>
  <c r="A166" i="15"/>
  <c r="I165" i="15"/>
  <c r="J165" i="15" s="1"/>
  <c r="C165" i="15"/>
  <c r="B165" i="15"/>
  <c r="F165" i="15" s="1"/>
  <c r="A165" i="15"/>
  <c r="G143" i="15"/>
  <c r="I143" i="15" s="1"/>
  <c r="J143" i="15" s="1"/>
  <c r="F143" i="15"/>
  <c r="B143" i="15"/>
  <c r="G142" i="15"/>
  <c r="I142" i="15" s="1"/>
  <c r="J142" i="15" s="1"/>
  <c r="F142" i="15"/>
  <c r="B142" i="15"/>
  <c r="I141" i="15"/>
  <c r="J141" i="15" s="1"/>
  <c r="B141" i="15"/>
  <c r="F141" i="15" s="1"/>
  <c r="G141" i="15" s="1"/>
  <c r="B138" i="15"/>
  <c r="F138" i="15" s="1"/>
  <c r="G138" i="15" s="1"/>
  <c r="I138" i="15" s="1"/>
  <c r="J138" i="15" s="1"/>
  <c r="F137" i="15"/>
  <c r="G137" i="15" s="1"/>
  <c r="I137" i="15" s="1"/>
  <c r="J137" i="15" s="1"/>
  <c r="B137" i="15"/>
  <c r="I136" i="15"/>
  <c r="J136" i="15" s="1"/>
  <c r="G136" i="15"/>
  <c r="F136" i="15"/>
  <c r="B136" i="15"/>
  <c r="B133" i="15"/>
  <c r="F133" i="15" s="1"/>
  <c r="G133" i="15" s="1"/>
  <c r="I133" i="15" s="1"/>
  <c r="J133" i="15" s="1"/>
  <c r="F132" i="15"/>
  <c r="G132" i="15" s="1"/>
  <c r="I132" i="15" s="1"/>
  <c r="J132" i="15" s="1"/>
  <c r="B132" i="15"/>
  <c r="F131" i="15"/>
  <c r="G131" i="15" s="1"/>
  <c r="I131" i="15" s="1"/>
  <c r="J131" i="15" s="1"/>
  <c r="B131" i="15"/>
  <c r="C120" i="15"/>
  <c r="C119" i="15"/>
  <c r="C118" i="15"/>
  <c r="C117" i="15"/>
  <c r="C116" i="15"/>
  <c r="C113" i="15"/>
  <c r="C112" i="15"/>
  <c r="C111" i="15"/>
  <c r="C108" i="15"/>
  <c r="F106" i="15"/>
  <c r="G106" i="15" s="1"/>
  <c r="I106" i="15" s="1"/>
  <c r="J106" i="15" s="1"/>
  <c r="C106" i="15"/>
  <c r="C105" i="15"/>
  <c r="C104" i="15"/>
  <c r="C103" i="15"/>
  <c r="C96" i="15"/>
  <c r="A96" i="15"/>
  <c r="A120" i="15" s="1"/>
  <c r="C95" i="15"/>
  <c r="C94" i="15"/>
  <c r="C93" i="15"/>
  <c r="C92" i="15"/>
  <c r="C89" i="15"/>
  <c r="C88" i="15"/>
  <c r="C87" i="15"/>
  <c r="A86" i="15"/>
  <c r="A110" i="15" s="1"/>
  <c r="C84" i="15"/>
  <c r="C82" i="15"/>
  <c r="F82" i="15" s="1"/>
  <c r="G82" i="15" s="1"/>
  <c r="I82" i="15" s="1"/>
  <c r="J82" i="15" s="1"/>
  <c r="B82" i="15"/>
  <c r="B106" i="15" s="1"/>
  <c r="A82" i="15"/>
  <c r="A106" i="15" s="1"/>
  <c r="C81" i="15"/>
  <c r="B81" i="15"/>
  <c r="B105" i="15" s="1"/>
  <c r="F105" i="15" s="1"/>
  <c r="G105" i="15" s="1"/>
  <c r="I105" i="15" s="1"/>
  <c r="J105" i="15" s="1"/>
  <c r="A81" i="15"/>
  <c r="A105" i="15" s="1"/>
  <c r="C80" i="15"/>
  <c r="B80" i="15"/>
  <c r="B104" i="15" s="1"/>
  <c r="F104" i="15" s="1"/>
  <c r="G104" i="15" s="1"/>
  <c r="I104" i="15" s="1"/>
  <c r="J104" i="15" s="1"/>
  <c r="A80" i="15"/>
  <c r="A104" i="15" s="1"/>
  <c r="C79" i="15"/>
  <c r="A79" i="15"/>
  <c r="A103" i="15" s="1"/>
  <c r="A78" i="15"/>
  <c r="A102" i="15" s="1"/>
  <c r="F66" i="15"/>
  <c r="I66" i="15" s="1"/>
  <c r="J66" i="15" s="1"/>
  <c r="C66" i="15"/>
  <c r="B66" i="15"/>
  <c r="A66" i="15"/>
  <c r="C65" i="15"/>
  <c r="B65" i="15"/>
  <c r="F65" i="15" s="1"/>
  <c r="I65" i="15" s="1"/>
  <c r="J65" i="15" s="1"/>
  <c r="A65" i="15"/>
  <c r="C63" i="15"/>
  <c r="A63" i="15"/>
  <c r="C62" i="15"/>
  <c r="B62" i="15"/>
  <c r="B95" i="15" s="1"/>
  <c r="B119" i="15" s="1"/>
  <c r="F119" i="15" s="1"/>
  <c r="G119" i="15" s="1"/>
  <c r="I119" i="15" s="1"/>
  <c r="J119" i="15" s="1"/>
  <c r="C61" i="15"/>
  <c r="A61" i="15"/>
  <c r="A94" i="15" s="1"/>
  <c r="A118" i="15" s="1"/>
  <c r="C60" i="15"/>
  <c r="B60" i="15"/>
  <c r="B93" i="15" s="1"/>
  <c r="C59" i="15"/>
  <c r="A59" i="15"/>
  <c r="A92" i="15" s="1"/>
  <c r="A116" i="15" s="1"/>
  <c r="A58" i="15"/>
  <c r="A91" i="15" s="1"/>
  <c r="A115" i="15" s="1"/>
  <c r="C56" i="15"/>
  <c r="C55" i="15"/>
  <c r="B55" i="15"/>
  <c r="F55" i="15" s="1"/>
  <c r="I55" i="15" s="1"/>
  <c r="J55" i="15" s="1"/>
  <c r="A55" i="15"/>
  <c r="A88" i="15" s="1"/>
  <c r="A112" i="15" s="1"/>
  <c r="C54" i="15"/>
  <c r="A53" i="15"/>
  <c r="C51" i="15"/>
  <c r="B51" i="15"/>
  <c r="B84" i="15" s="1"/>
  <c r="B47" i="15"/>
  <c r="A47" i="15"/>
  <c r="B46" i="15"/>
  <c r="B79" i="15" s="1"/>
  <c r="A46" i="15"/>
  <c r="F45" i="15"/>
  <c r="I45" i="15" s="1"/>
  <c r="J45" i="15" s="1"/>
  <c r="C45" i="15"/>
  <c r="B45" i="15"/>
  <c r="A45" i="15"/>
  <c r="C36" i="15"/>
  <c r="F36" i="15" s="1"/>
  <c r="I36" i="15" s="1"/>
  <c r="J36" i="15" s="1"/>
  <c r="B36" i="15"/>
  <c r="B63" i="15" s="1"/>
  <c r="A36" i="15"/>
  <c r="C35" i="15"/>
  <c r="B35" i="15"/>
  <c r="F35" i="15" s="1"/>
  <c r="I35" i="15" s="1"/>
  <c r="J35" i="15" s="1"/>
  <c r="A35" i="15"/>
  <c r="A62" i="15" s="1"/>
  <c r="A95" i="15" s="1"/>
  <c r="A119" i="15" s="1"/>
  <c r="C34" i="15"/>
  <c r="F34" i="15" s="1"/>
  <c r="I34" i="15" s="1"/>
  <c r="J34" i="15" s="1"/>
  <c r="B34" i="15"/>
  <c r="B61" i="15" s="1"/>
  <c r="A34" i="15"/>
  <c r="C33" i="15"/>
  <c r="B33" i="15"/>
  <c r="F33" i="15" s="1"/>
  <c r="I33" i="15" s="1"/>
  <c r="J33" i="15" s="1"/>
  <c r="A33" i="15"/>
  <c r="A60" i="15" s="1"/>
  <c r="A93" i="15" s="1"/>
  <c r="A117" i="15" s="1"/>
  <c r="C32" i="15"/>
  <c r="F32" i="15" s="1"/>
  <c r="I32" i="15" s="1"/>
  <c r="J32" i="15" s="1"/>
  <c r="B32" i="15"/>
  <c r="B59" i="15" s="1"/>
  <c r="A32" i="15"/>
  <c r="A31" i="15"/>
  <c r="C29" i="15"/>
  <c r="B29" i="15"/>
  <c r="B56" i="15" s="1"/>
  <c r="A29" i="15"/>
  <c r="A56" i="15" s="1"/>
  <c r="A89" i="15" s="1"/>
  <c r="A113" i="15" s="1"/>
  <c r="F28" i="15"/>
  <c r="I28" i="15" s="1"/>
  <c r="J28" i="15" s="1"/>
  <c r="C28" i="15"/>
  <c r="B28" i="15"/>
  <c r="A28" i="15"/>
  <c r="C27" i="15"/>
  <c r="B27" i="15"/>
  <c r="B54" i="15" s="1"/>
  <c r="A27" i="15"/>
  <c r="A54" i="15" s="1"/>
  <c r="A87" i="15" s="1"/>
  <c r="A111" i="15" s="1"/>
  <c r="A26" i="15"/>
  <c r="C24" i="15"/>
  <c r="B24" i="15"/>
  <c r="F24" i="15" s="1"/>
  <c r="I24" i="15" s="1"/>
  <c r="J24" i="15" s="1"/>
  <c r="A24" i="15"/>
  <c r="A51" i="15" s="1"/>
  <c r="A84" i="15" s="1"/>
  <c r="A108" i="15" s="1"/>
  <c r="C22" i="15"/>
  <c r="F22" i="15" s="1"/>
  <c r="I22" i="15" s="1"/>
  <c r="J22" i="15" s="1"/>
  <c r="B22" i="15"/>
  <c r="A22" i="15"/>
  <c r="C21" i="15"/>
  <c r="B21" i="15"/>
  <c r="F21" i="15" s="1"/>
  <c r="I21" i="15" s="1"/>
  <c r="J21" i="15" s="1"/>
  <c r="A21" i="15"/>
  <c r="C20" i="15"/>
  <c r="F20" i="15" s="1"/>
  <c r="I20" i="15" s="1"/>
  <c r="J20" i="15" s="1"/>
  <c r="B20" i="15"/>
  <c r="A20" i="15"/>
  <c r="C19" i="15"/>
  <c r="B19" i="15"/>
  <c r="F19" i="15" s="1"/>
  <c r="I19" i="15" s="1"/>
  <c r="J19" i="15" s="1"/>
  <c r="A19" i="15"/>
  <c r="F16" i="15"/>
  <c r="I16" i="15" s="1"/>
  <c r="J16" i="15" s="1"/>
  <c r="C16" i="15"/>
  <c r="B16" i="15"/>
  <c r="A16" i="15"/>
  <c r="C15" i="15"/>
  <c r="B15" i="15"/>
  <c r="F15" i="15" s="1"/>
  <c r="I15" i="15" s="1"/>
  <c r="J15" i="15" s="1"/>
  <c r="A15" i="15"/>
  <c r="F14" i="15"/>
  <c r="I14" i="15" s="1"/>
  <c r="J14" i="15" s="1"/>
  <c r="C14" i="15"/>
  <c r="B14" i="15"/>
  <c r="A14" i="15"/>
  <c r="C13" i="15"/>
  <c r="B13" i="15"/>
  <c r="F13" i="15" s="1"/>
  <c r="I13" i="15" s="1"/>
  <c r="J13" i="15" s="1"/>
  <c r="A13" i="15"/>
  <c r="A12" i="15"/>
  <c r="C10" i="15"/>
  <c r="B10" i="15"/>
  <c r="F10" i="15" s="1"/>
  <c r="I10" i="15" s="1"/>
  <c r="J10" i="15" s="1"/>
  <c r="A10" i="15"/>
  <c r="C9" i="15"/>
  <c r="F9" i="15" s="1"/>
  <c r="I9" i="15" s="1"/>
  <c r="J9" i="15" s="1"/>
  <c r="B9" i="15"/>
  <c r="A9" i="15"/>
  <c r="C8" i="15"/>
  <c r="B8" i="15"/>
  <c r="F8" i="15" s="1"/>
  <c r="I8" i="15" s="1"/>
  <c r="J8" i="15" s="1"/>
  <c r="A8" i="15"/>
  <c r="C7" i="15"/>
  <c r="F7" i="15" s="1"/>
  <c r="I7" i="15" s="1"/>
  <c r="J7" i="15" s="1"/>
  <c r="B7" i="15"/>
  <c r="A7" i="15"/>
  <c r="C6" i="15"/>
  <c r="B6" i="15"/>
  <c r="F6" i="15" s="1"/>
  <c r="I6" i="15" s="1"/>
  <c r="J6" i="15" s="1"/>
  <c r="A6" i="15"/>
  <c r="A5" i="15"/>
  <c r="B108" i="15" l="1"/>
  <c r="F108" i="15" s="1"/>
  <c r="G108" i="15" s="1"/>
  <c r="I108" i="15" s="1"/>
  <c r="J108" i="15" s="1"/>
  <c r="F84" i="15"/>
  <c r="G84" i="15" s="1"/>
  <c r="I84" i="15" s="1"/>
  <c r="J84" i="15" s="1"/>
  <c r="B103" i="15"/>
  <c r="F103" i="15" s="1"/>
  <c r="G103" i="15" s="1"/>
  <c r="I103" i="15" s="1"/>
  <c r="J103" i="15" s="1"/>
  <c r="F79" i="15"/>
  <c r="G79" i="15" s="1"/>
  <c r="I79" i="15" s="1"/>
  <c r="J79" i="15" s="1"/>
  <c r="J206" i="15"/>
  <c r="J205" i="15"/>
  <c r="G205" i="15"/>
  <c r="F56" i="15"/>
  <c r="I56" i="15" s="1"/>
  <c r="J56" i="15" s="1"/>
  <c r="B89" i="15"/>
  <c r="B92" i="15"/>
  <c r="F59" i="15"/>
  <c r="I59" i="15" s="1"/>
  <c r="J59" i="15" s="1"/>
  <c r="F63" i="15"/>
  <c r="I63" i="15" s="1"/>
  <c r="J63" i="15" s="1"/>
  <c r="B96" i="15"/>
  <c r="F61" i="15"/>
  <c r="I61" i="15" s="1"/>
  <c r="J61" i="15" s="1"/>
  <c r="B94" i="15"/>
  <c r="F54" i="15"/>
  <c r="I54" i="15" s="1"/>
  <c r="J54" i="15" s="1"/>
  <c r="B87" i="15"/>
  <c r="B117" i="15"/>
  <c r="F117" i="15" s="1"/>
  <c r="G117" i="15" s="1"/>
  <c r="I117" i="15" s="1"/>
  <c r="J117" i="15" s="1"/>
  <c r="F93" i="15"/>
  <c r="G93" i="15" s="1"/>
  <c r="I93" i="15" s="1"/>
  <c r="J93" i="15" s="1"/>
  <c r="J217" i="15"/>
  <c r="L108" i="16"/>
  <c r="M108" i="16" s="1"/>
  <c r="R108" i="16" s="1"/>
  <c r="S108" i="16" s="1"/>
  <c r="K108" i="16"/>
  <c r="Q113" i="16"/>
  <c r="R113" i="16" s="1"/>
  <c r="S113" i="16" s="1"/>
  <c r="I113" i="16"/>
  <c r="D114" i="16"/>
  <c r="J113" i="16"/>
  <c r="H113" i="16"/>
  <c r="R139" i="16"/>
  <c r="S139" i="16" s="1"/>
  <c r="O201" i="16"/>
  <c r="P201" i="16" s="1"/>
  <c r="D111" i="16"/>
  <c r="L110" i="16"/>
  <c r="M110" i="16" s="1"/>
  <c r="H110" i="16"/>
  <c r="Q110" i="16"/>
  <c r="K110" i="16"/>
  <c r="J110" i="16"/>
  <c r="F27" i="15"/>
  <c r="I27" i="15" s="1"/>
  <c r="J27" i="15" s="1"/>
  <c r="J38" i="15" s="1"/>
  <c r="F29" i="15"/>
  <c r="I29" i="15" s="1"/>
  <c r="J29" i="15" s="1"/>
  <c r="F46" i="15"/>
  <c r="I46" i="15" s="1"/>
  <c r="J46" i="15" s="1"/>
  <c r="J71" i="15" s="1"/>
  <c r="F51" i="15"/>
  <c r="I51" i="15" s="1"/>
  <c r="J51" i="15" s="1"/>
  <c r="F60" i="15"/>
  <c r="I60" i="15" s="1"/>
  <c r="J60" i="15" s="1"/>
  <c r="F62" i="15"/>
  <c r="I62" i="15" s="1"/>
  <c r="J62" i="15" s="1"/>
  <c r="F81" i="15"/>
  <c r="G81" i="15" s="1"/>
  <c r="I81" i="15" s="1"/>
  <c r="J81" i="15" s="1"/>
  <c r="F95" i="15"/>
  <c r="G95" i="15" s="1"/>
  <c r="I95" i="15" s="1"/>
  <c r="J95" i="15" s="1"/>
  <c r="G204" i="15"/>
  <c r="J108" i="16"/>
  <c r="I110" i="16"/>
  <c r="G113" i="16"/>
  <c r="J119" i="16"/>
  <c r="L119" i="16"/>
  <c r="M119" i="16" s="1"/>
  <c r="R119" i="16" s="1"/>
  <c r="S119" i="16" s="1"/>
  <c r="K119" i="16"/>
  <c r="R136" i="16"/>
  <c r="S136" i="16" s="1"/>
  <c r="U137" i="16" s="1"/>
  <c r="L154" i="16"/>
  <c r="M154" i="16" s="1"/>
  <c r="K154" i="16"/>
  <c r="R162" i="16"/>
  <c r="S162" i="16" s="1"/>
  <c r="O185" i="16"/>
  <c r="P185" i="16" s="1"/>
  <c r="R185" i="16" s="1"/>
  <c r="S185" i="16" s="1"/>
  <c r="B88" i="15"/>
  <c r="R107" i="16"/>
  <c r="S107" i="16" s="1"/>
  <c r="R110" i="16"/>
  <c r="S110" i="16" s="1"/>
  <c r="R118" i="16"/>
  <c r="S118" i="16" s="1"/>
  <c r="F80" i="15"/>
  <c r="G80" i="15" s="1"/>
  <c r="I80" i="15" s="1"/>
  <c r="J80" i="15" s="1"/>
  <c r="F174" i="15"/>
  <c r="I174" i="15" s="1"/>
  <c r="J174" i="15" s="1"/>
  <c r="J176" i="15" s="1"/>
  <c r="F190" i="15"/>
  <c r="J190" i="15" s="1"/>
  <c r="J196" i="15" s="1"/>
  <c r="K113" i="16"/>
  <c r="K131" i="16"/>
  <c r="L131" i="16"/>
  <c r="M131" i="16" s="1"/>
  <c r="R131" i="16" s="1"/>
  <c r="S131" i="16" s="1"/>
  <c r="R149" i="16"/>
  <c r="S149" i="16" s="1"/>
  <c r="J154" i="16"/>
  <c r="O197" i="16"/>
  <c r="P197" i="16" s="1"/>
  <c r="R197" i="16" s="1"/>
  <c r="S197" i="16" s="1"/>
  <c r="D202" i="16"/>
  <c r="D203" i="16"/>
  <c r="K201" i="16"/>
  <c r="G201" i="16"/>
  <c r="J107" i="16"/>
  <c r="R137" i="16"/>
  <c r="S137" i="16" s="1"/>
  <c r="R143" i="16"/>
  <c r="S143" i="16" s="1"/>
  <c r="R145" i="16"/>
  <c r="S145" i="16" s="1"/>
  <c r="R156" i="16"/>
  <c r="S156" i="16" s="1"/>
  <c r="K170" i="16"/>
  <c r="J170" i="16"/>
  <c r="H193" i="16"/>
  <c r="Q193" i="16"/>
  <c r="R130" i="16"/>
  <c r="S130" i="16" s="1"/>
  <c r="K142" i="16"/>
  <c r="G142" i="16"/>
  <c r="L142" i="16"/>
  <c r="M142" i="16" s="1"/>
  <c r="R142" i="16" s="1"/>
  <c r="S142" i="16" s="1"/>
  <c r="Q142" i="16"/>
  <c r="R154" i="16"/>
  <c r="S154" i="16" s="1"/>
  <c r="K157" i="16"/>
  <c r="J157" i="16"/>
  <c r="R165" i="16"/>
  <c r="S165" i="16" s="1"/>
  <c r="R189" i="16"/>
  <c r="S189" i="16" s="1"/>
  <c r="J189" i="16"/>
  <c r="Q189" i="16"/>
  <c r="I189" i="16"/>
  <c r="R193" i="16"/>
  <c r="S193" i="16" s="1"/>
  <c r="G240" i="16"/>
  <c r="G242" i="16" s="1"/>
  <c r="J242" i="16" s="1"/>
  <c r="I169" i="16"/>
  <c r="Q169" i="16"/>
  <c r="R169" i="16" s="1"/>
  <c r="S169" i="16" s="1"/>
  <c r="U170" i="16" s="1"/>
  <c r="E240" i="16"/>
  <c r="I13" i="45" l="1"/>
  <c r="F17" i="45"/>
  <c r="F18" i="45" s="1"/>
  <c r="F19" i="45" s="1"/>
  <c r="U131" i="16"/>
  <c r="F88" i="15"/>
  <c r="G88" i="15" s="1"/>
  <c r="I88" i="15" s="1"/>
  <c r="J88" i="15" s="1"/>
  <c r="B112" i="15"/>
  <c r="F112" i="15" s="1"/>
  <c r="G112" i="15" s="1"/>
  <c r="I112" i="15" s="1"/>
  <c r="J112" i="15" s="1"/>
  <c r="B111" i="15"/>
  <c r="F111" i="15" s="1"/>
  <c r="G111" i="15" s="1"/>
  <c r="I111" i="15" s="1"/>
  <c r="J111" i="15" s="1"/>
  <c r="J121" i="15" s="1"/>
  <c r="F87" i="15"/>
  <c r="G87" i="15" s="1"/>
  <c r="I87" i="15" s="1"/>
  <c r="J87" i="15" s="1"/>
  <c r="J97" i="15" s="1"/>
  <c r="F92" i="15"/>
  <c r="G92" i="15" s="1"/>
  <c r="I92" i="15" s="1"/>
  <c r="J92" i="15" s="1"/>
  <c r="B116" i="15"/>
  <c r="F116" i="15" s="1"/>
  <c r="G116" i="15" s="1"/>
  <c r="I116" i="15" s="1"/>
  <c r="J116" i="15" s="1"/>
  <c r="K111" i="16"/>
  <c r="J111" i="16"/>
  <c r="L111" i="16"/>
  <c r="M111" i="16" s="1"/>
  <c r="R111" i="16" s="1"/>
  <c r="S111" i="16" s="1"/>
  <c r="J114" i="16"/>
  <c r="L114" i="16"/>
  <c r="M114" i="16" s="1"/>
  <c r="R114" i="16" s="1"/>
  <c r="S114" i="16" s="1"/>
  <c r="U114" i="16" s="1"/>
  <c r="K114" i="16"/>
  <c r="L201" i="16"/>
  <c r="M201" i="16" s="1"/>
  <c r="H201" i="16"/>
  <c r="J201" i="16"/>
  <c r="Q201" i="16"/>
  <c r="I201" i="16"/>
  <c r="K202" i="16"/>
  <c r="J202" i="16"/>
  <c r="U111" i="16"/>
  <c r="F96" i="15"/>
  <c r="G96" i="15" s="1"/>
  <c r="I96" i="15" s="1"/>
  <c r="J96" i="15" s="1"/>
  <c r="B120" i="15"/>
  <c r="F120" i="15" s="1"/>
  <c r="G120" i="15" s="1"/>
  <c r="I120" i="15" s="1"/>
  <c r="J120" i="15" s="1"/>
  <c r="B113" i="15"/>
  <c r="F113" i="15" s="1"/>
  <c r="G113" i="15" s="1"/>
  <c r="I113" i="15" s="1"/>
  <c r="J113" i="15" s="1"/>
  <c r="F89" i="15"/>
  <c r="G89" i="15" s="1"/>
  <c r="I89" i="15" s="1"/>
  <c r="J89" i="15" s="1"/>
  <c r="U108" i="16"/>
  <c r="B118" i="15"/>
  <c r="F118" i="15" s="1"/>
  <c r="G118" i="15" s="1"/>
  <c r="I118" i="15" s="1"/>
  <c r="J118" i="15" s="1"/>
  <c r="F94" i="15"/>
  <c r="G94" i="15" s="1"/>
  <c r="I94" i="15" s="1"/>
  <c r="J94" i="15" s="1"/>
  <c r="R201" i="16" l="1"/>
  <c r="S201" i="16" s="1"/>
  <c r="C59" i="8" l="1"/>
  <c r="C110" i="8"/>
  <c r="C111" i="8"/>
  <c r="B137" i="8"/>
  <c r="B136" i="8"/>
  <c r="B135" i="8"/>
  <c r="C136" i="8"/>
  <c r="C137" i="8"/>
  <c r="C135" i="8"/>
  <c r="C8" i="1"/>
  <c r="E173" i="9"/>
  <c r="E136" i="9"/>
  <c r="E137" i="9" s="1"/>
  <c r="C7" i="1"/>
  <c r="C6" i="1"/>
  <c r="E261" i="9" s="1"/>
  <c r="C5" i="1"/>
  <c r="F213" i="8"/>
  <c r="G213" i="8" s="1"/>
  <c r="I213" i="8" s="1"/>
  <c r="F215" i="8"/>
  <c r="G215" i="8" s="1"/>
  <c r="F216" i="8"/>
  <c r="G216" i="8" s="1"/>
  <c r="I216" i="8" s="1"/>
  <c r="C215" i="8"/>
  <c r="C216" i="8"/>
  <c r="C213" i="8"/>
  <c r="C210" i="8"/>
  <c r="C211" i="8"/>
  <c r="C208" i="8"/>
  <c r="B214" i="8"/>
  <c r="B215" i="8"/>
  <c r="B216" i="8"/>
  <c r="B213" i="8"/>
  <c r="B209" i="8"/>
  <c r="B210" i="8"/>
  <c r="B211" i="8"/>
  <c r="F211" i="8" s="1"/>
  <c r="G211" i="8" s="1"/>
  <c r="I211" i="8" s="1"/>
  <c r="J211" i="8" s="1"/>
  <c r="B208" i="8"/>
  <c r="A214" i="8"/>
  <c r="A215" i="8"/>
  <c r="A216" i="8"/>
  <c r="A213" i="8"/>
  <c r="A209" i="8"/>
  <c r="A210" i="8"/>
  <c r="A211" i="8"/>
  <c r="A208" i="8"/>
  <c r="C169" i="8"/>
  <c r="C166" i="8"/>
  <c r="C161" i="8"/>
  <c r="C162" i="8"/>
  <c r="M5" i="1"/>
  <c r="M4" i="1"/>
  <c r="M31" i="1"/>
  <c r="M30" i="1"/>
  <c r="M15" i="1"/>
  <c r="M14" i="1"/>
  <c r="M39" i="1"/>
  <c r="M38" i="1"/>
  <c r="K39" i="1"/>
  <c r="K38" i="1"/>
  <c r="J15" i="1"/>
  <c r="C168" i="8" s="1"/>
  <c r="J5" i="1"/>
  <c r="J3" i="1"/>
  <c r="J4" i="1" s="1"/>
  <c r="C160" i="8" s="1"/>
  <c r="J14" i="1"/>
  <c r="C167" i="8" s="1"/>
  <c r="F4" i="1"/>
  <c r="F14" i="1"/>
  <c r="F15" i="1"/>
  <c r="F5" i="1" s="1"/>
  <c r="F16" i="1"/>
  <c r="F6" i="1" s="1"/>
  <c r="F13" i="1"/>
  <c r="F3" i="1" s="1"/>
  <c r="N31" i="1"/>
  <c r="N39" i="1"/>
  <c r="N30" i="1"/>
  <c r="C209" i="8" s="1"/>
  <c r="N38" i="1"/>
  <c r="C214" i="8" s="1"/>
  <c r="F214" i="8" s="1"/>
  <c r="G214" i="8" s="1"/>
  <c r="I214" i="8" l="1"/>
  <c r="J214" i="8" s="1"/>
  <c r="C159" i="8"/>
  <c r="J213" i="8"/>
  <c r="J215" i="8"/>
  <c r="I215" i="8"/>
  <c r="G261" i="9"/>
  <c r="H261" i="9"/>
  <c r="U261" i="9"/>
  <c r="K261" i="9"/>
  <c r="J261" i="9"/>
  <c r="J216" i="8"/>
  <c r="C163" i="8"/>
  <c r="B167" i="8"/>
  <c r="F167" i="8" s="1"/>
  <c r="I167" i="8" s="1"/>
  <c r="J167" i="8" s="1"/>
  <c r="B168" i="8"/>
  <c r="B169" i="8"/>
  <c r="F169" i="8" s="1"/>
  <c r="I169" i="8" s="1"/>
  <c r="J169" i="8" s="1"/>
  <c r="B166" i="8"/>
  <c r="B160" i="8"/>
  <c r="F160" i="8" s="1"/>
  <c r="I160" i="8" s="1"/>
  <c r="J160" i="8" s="1"/>
  <c r="B161" i="8"/>
  <c r="F161" i="8" s="1"/>
  <c r="I161" i="8" s="1"/>
  <c r="J161" i="8" s="1"/>
  <c r="B162" i="8"/>
  <c r="B163" i="8"/>
  <c r="B159" i="8"/>
  <c r="A167" i="8"/>
  <c r="A168" i="8"/>
  <c r="A169" i="8"/>
  <c r="A166" i="8"/>
  <c r="A160" i="8"/>
  <c r="A161" i="8"/>
  <c r="A162" i="8"/>
  <c r="A163" i="8"/>
  <c r="A165" i="8"/>
  <c r="A159" i="8"/>
  <c r="F163" i="8" l="1"/>
  <c r="I163" i="8" s="1"/>
  <c r="J163" i="8" s="1"/>
  <c r="F166" i="8"/>
  <c r="I166" i="8" s="1"/>
  <c r="J166" i="8" s="1"/>
  <c r="F162" i="8"/>
  <c r="I162" i="8" s="1"/>
  <c r="J162" i="8" s="1"/>
  <c r="F168" i="8"/>
  <c r="I168" i="8" s="1"/>
  <c r="J168" i="8" s="1"/>
  <c r="C112" i="8" l="1"/>
  <c r="C113" i="8"/>
  <c r="C114" i="8"/>
  <c r="C106" i="8"/>
  <c r="C107" i="8"/>
  <c r="C105" i="8"/>
  <c r="C98" i="8"/>
  <c r="C99" i="8"/>
  <c r="C100" i="8"/>
  <c r="C102" i="8"/>
  <c r="C97" i="8"/>
  <c r="C87" i="8"/>
  <c r="C88" i="8"/>
  <c r="C89" i="8"/>
  <c r="C90" i="8"/>
  <c r="C86" i="8"/>
  <c r="C82" i="8"/>
  <c r="C83" i="8"/>
  <c r="C81" i="8"/>
  <c r="C74" i="8"/>
  <c r="C75" i="8"/>
  <c r="C76" i="8"/>
  <c r="C78" i="8"/>
  <c r="C73" i="8"/>
  <c r="C60" i="8"/>
  <c r="C61" i="8"/>
  <c r="C62" i="8"/>
  <c r="C63" i="8"/>
  <c r="C55" i="8"/>
  <c r="C56" i="8"/>
  <c r="C54" i="8"/>
  <c r="C47" i="8"/>
  <c r="C48" i="8"/>
  <c r="C49" i="8"/>
  <c r="C51" i="8"/>
  <c r="C46" i="8"/>
  <c r="C33" i="8"/>
  <c r="C34" i="8"/>
  <c r="C35" i="8"/>
  <c r="C36" i="8"/>
  <c r="C32" i="8"/>
  <c r="C28" i="8"/>
  <c r="C29" i="8"/>
  <c r="C27" i="8"/>
  <c r="C20" i="8"/>
  <c r="C21" i="8"/>
  <c r="C22" i="8"/>
  <c r="C24" i="8"/>
  <c r="C19" i="8"/>
  <c r="C14" i="8"/>
  <c r="C15" i="8"/>
  <c r="C16" i="8"/>
  <c r="C13" i="8"/>
  <c r="C7" i="8"/>
  <c r="C8" i="8"/>
  <c r="C9" i="8"/>
  <c r="C10" i="8"/>
  <c r="C6" i="8"/>
  <c r="B33" i="8"/>
  <c r="B60" i="8" s="1"/>
  <c r="B34" i="8"/>
  <c r="B61" i="8" s="1"/>
  <c r="B88" i="8" s="1"/>
  <c r="B35" i="8"/>
  <c r="B62" i="8" s="1"/>
  <c r="B89" i="8" s="1"/>
  <c r="B113" i="8" s="1"/>
  <c r="B36" i="8"/>
  <c r="B63" i="8" s="1"/>
  <c r="B90" i="8" s="1"/>
  <c r="B114" i="8" s="1"/>
  <c r="B32" i="8"/>
  <c r="B59" i="8" s="1"/>
  <c r="B28" i="8"/>
  <c r="B55" i="8" s="1"/>
  <c r="B82" i="8" s="1"/>
  <c r="F82" i="8" s="1"/>
  <c r="G82" i="8" s="1"/>
  <c r="I82" i="8" s="1"/>
  <c r="J82" i="8" s="1"/>
  <c r="B29" i="8"/>
  <c r="B56" i="8" s="1"/>
  <c r="B83" i="8" s="1"/>
  <c r="B107" i="8" s="1"/>
  <c r="B27" i="8"/>
  <c r="B54" i="8" s="1"/>
  <c r="B81" i="8" s="1"/>
  <c r="B105" i="8" s="1"/>
  <c r="B24" i="8"/>
  <c r="B51" i="8" s="1"/>
  <c r="F51" i="8" s="1"/>
  <c r="I51" i="8" s="1"/>
  <c r="J51" i="8" s="1"/>
  <c r="B20" i="8"/>
  <c r="B21" i="8"/>
  <c r="B48" i="8" s="1"/>
  <c r="F48" i="8" s="1"/>
  <c r="I48" i="8" s="1"/>
  <c r="J48" i="8" s="1"/>
  <c r="B22" i="8"/>
  <c r="B49" i="8" s="1"/>
  <c r="F49" i="8" s="1"/>
  <c r="I49" i="8" s="1"/>
  <c r="J49" i="8" s="1"/>
  <c r="B19" i="8"/>
  <c r="B46" i="8" s="1"/>
  <c r="B73" i="8" s="1"/>
  <c r="B97" i="8" s="1"/>
  <c r="B14" i="8"/>
  <c r="B15" i="8"/>
  <c r="B16" i="8"/>
  <c r="B13" i="8"/>
  <c r="B7" i="8"/>
  <c r="B8" i="8"/>
  <c r="B9" i="8"/>
  <c r="B10" i="8"/>
  <c r="B6" i="8"/>
  <c r="A33" i="8"/>
  <c r="A60" i="8" s="1"/>
  <c r="A87" i="8" s="1"/>
  <c r="A111" i="8" s="1"/>
  <c r="A34" i="8"/>
  <c r="A61" i="8" s="1"/>
  <c r="A88" i="8" s="1"/>
  <c r="A112" i="8" s="1"/>
  <c r="A35" i="8"/>
  <c r="A62" i="8" s="1"/>
  <c r="A89" i="8" s="1"/>
  <c r="A113" i="8" s="1"/>
  <c r="A36" i="8"/>
  <c r="A63" i="8" s="1"/>
  <c r="A90" i="8" s="1"/>
  <c r="A114" i="8" s="1"/>
  <c r="A32" i="8"/>
  <c r="A59" i="8" s="1"/>
  <c r="A86" i="8" s="1"/>
  <c r="A110" i="8" s="1"/>
  <c r="A24" i="8"/>
  <c r="A51" i="8" s="1"/>
  <c r="A78" i="8" s="1"/>
  <c r="A102" i="8" s="1"/>
  <c r="A28" i="8"/>
  <c r="A55" i="8" s="1"/>
  <c r="A82" i="8" s="1"/>
  <c r="A106" i="8" s="1"/>
  <c r="A29" i="8"/>
  <c r="A56" i="8" s="1"/>
  <c r="A83" i="8" s="1"/>
  <c r="A107" i="8" s="1"/>
  <c r="A27" i="8"/>
  <c r="A54" i="8" s="1"/>
  <c r="A81" i="8" s="1"/>
  <c r="A105" i="8" s="1"/>
  <c r="A26" i="8"/>
  <c r="A53" i="8" s="1"/>
  <c r="A80" i="8" s="1"/>
  <c r="A104" i="8" s="1"/>
  <c r="A20" i="8"/>
  <c r="A47" i="8" s="1"/>
  <c r="A74" i="8" s="1"/>
  <c r="A98" i="8" s="1"/>
  <c r="A21" i="8"/>
  <c r="A48" i="8" s="1"/>
  <c r="A75" i="8" s="1"/>
  <c r="A99" i="8" s="1"/>
  <c r="A22" i="8"/>
  <c r="A49" i="8" s="1"/>
  <c r="A76" i="8" s="1"/>
  <c r="A100" i="8" s="1"/>
  <c r="A19" i="8"/>
  <c r="A46" i="8" s="1"/>
  <c r="A73" i="8" s="1"/>
  <c r="A97" i="8" s="1"/>
  <c r="A14" i="8"/>
  <c r="A15" i="8"/>
  <c r="A16" i="8"/>
  <c r="A13" i="8"/>
  <c r="A12" i="8"/>
  <c r="A7" i="8"/>
  <c r="A8" i="8"/>
  <c r="A9" i="8"/>
  <c r="A10" i="8"/>
  <c r="A6" i="8"/>
  <c r="A5" i="8"/>
  <c r="F88" i="8" l="1"/>
  <c r="G88" i="8" s="1"/>
  <c r="I88" i="8" s="1"/>
  <c r="J88" i="8" s="1"/>
  <c r="F107" i="8"/>
  <c r="G107" i="8" s="1"/>
  <c r="I107" i="8" s="1"/>
  <c r="J107" i="8" s="1"/>
  <c r="F113" i="8"/>
  <c r="G113" i="8" s="1"/>
  <c r="I113" i="8" s="1"/>
  <c r="J113" i="8" s="1"/>
  <c r="F105" i="8"/>
  <c r="G105" i="8" s="1"/>
  <c r="I105" i="8" s="1"/>
  <c r="J105" i="8" s="1"/>
  <c r="F114" i="8"/>
  <c r="G114" i="8" s="1"/>
  <c r="I114" i="8" s="1"/>
  <c r="J114" i="8" s="1"/>
  <c r="B112" i="8"/>
  <c r="F112" i="8" s="1"/>
  <c r="G112" i="8" s="1"/>
  <c r="I112" i="8" s="1"/>
  <c r="J112" i="8" s="1"/>
  <c r="B106" i="8"/>
  <c r="F106" i="8" s="1"/>
  <c r="G106" i="8" s="1"/>
  <c r="I106" i="8" s="1"/>
  <c r="J106" i="8" s="1"/>
  <c r="B75" i="8"/>
  <c r="F81" i="8"/>
  <c r="G81" i="8" s="1"/>
  <c r="I81" i="8" s="1"/>
  <c r="J81" i="8" s="1"/>
  <c r="F90" i="8"/>
  <c r="G90" i="8" s="1"/>
  <c r="I90" i="8" s="1"/>
  <c r="J90" i="8" s="1"/>
  <c r="F83" i="8"/>
  <c r="G83" i="8" s="1"/>
  <c r="I83" i="8" s="1"/>
  <c r="J83" i="8" s="1"/>
  <c r="F89" i="8"/>
  <c r="G89" i="8" s="1"/>
  <c r="I89" i="8" s="1"/>
  <c r="J89" i="8" s="1"/>
  <c r="F59" i="8"/>
  <c r="I59" i="8" s="1"/>
  <c r="J59" i="8" s="1"/>
  <c r="F60" i="8"/>
  <c r="I60" i="8" s="1"/>
  <c r="J60" i="8" s="1"/>
  <c r="B87" i="8"/>
  <c r="B86" i="8"/>
  <c r="B78" i="8"/>
  <c r="B76" i="8"/>
  <c r="F56" i="8"/>
  <c r="I56" i="8" s="1"/>
  <c r="J56" i="8" s="1"/>
  <c r="F62" i="8"/>
  <c r="I62" i="8" s="1"/>
  <c r="J62" i="8" s="1"/>
  <c r="F20" i="8"/>
  <c r="I20" i="8" s="1"/>
  <c r="J20" i="8" s="1"/>
  <c r="F55" i="8"/>
  <c r="I55" i="8" s="1"/>
  <c r="J55" i="8" s="1"/>
  <c r="F61" i="8"/>
  <c r="I61" i="8" s="1"/>
  <c r="J61" i="8" s="1"/>
  <c r="F54" i="8"/>
  <c r="I54" i="8" s="1"/>
  <c r="J54" i="8" s="1"/>
  <c r="F63" i="8"/>
  <c r="I63" i="8" s="1"/>
  <c r="J63" i="8" s="1"/>
  <c r="F10" i="8"/>
  <c r="I10" i="8" s="1"/>
  <c r="J10" i="8" s="1"/>
  <c r="F13" i="8"/>
  <c r="I13" i="8" s="1"/>
  <c r="J13" i="8" s="1"/>
  <c r="B47" i="8"/>
  <c r="F19" i="8"/>
  <c r="I19" i="8" s="1"/>
  <c r="J19" i="8" s="1"/>
  <c r="F22" i="8"/>
  <c r="I22" i="8" s="1"/>
  <c r="J22" i="8" s="1"/>
  <c r="F32" i="8"/>
  <c r="I32" i="8" s="1"/>
  <c r="J32" i="8" s="1"/>
  <c r="F24" i="8"/>
  <c r="I24" i="8" s="1"/>
  <c r="J24" i="8" s="1"/>
  <c r="F33" i="8"/>
  <c r="I33" i="8" s="1"/>
  <c r="J33" i="8" s="1"/>
  <c r="F15" i="8"/>
  <c r="I15" i="8" s="1"/>
  <c r="J15" i="8" s="1"/>
  <c r="F35" i="8"/>
  <c r="I35" i="8" s="1"/>
  <c r="J35" i="8" s="1"/>
  <c r="F9" i="8"/>
  <c r="I9" i="8" s="1"/>
  <c r="J9" i="8" s="1"/>
  <c r="F16" i="8"/>
  <c r="I16" i="8" s="1"/>
  <c r="J16" i="8" s="1"/>
  <c r="F27" i="8"/>
  <c r="I27" i="8" s="1"/>
  <c r="J27" i="8" s="1"/>
  <c r="F36" i="8"/>
  <c r="I36" i="8" s="1"/>
  <c r="J36" i="8" s="1"/>
  <c r="F14" i="8"/>
  <c r="I14" i="8" s="1"/>
  <c r="J14" i="8" s="1"/>
  <c r="F21" i="8"/>
  <c r="I21" i="8" s="1"/>
  <c r="J21" i="8" s="1"/>
  <c r="F34" i="8"/>
  <c r="I34" i="8" s="1"/>
  <c r="J34" i="8" s="1"/>
  <c r="F8" i="8"/>
  <c r="I8" i="8" s="1"/>
  <c r="J8" i="8" s="1"/>
  <c r="F29" i="8"/>
  <c r="I29" i="8" s="1"/>
  <c r="J29" i="8" s="1"/>
  <c r="F7" i="8"/>
  <c r="I7" i="8" s="1"/>
  <c r="J7" i="8" s="1"/>
  <c r="F28" i="8"/>
  <c r="I28" i="8" s="1"/>
  <c r="J28" i="8" s="1"/>
  <c r="F35" i="1"/>
  <c r="A31" i="8" s="1"/>
  <c r="A58" i="8" s="1"/>
  <c r="A85" i="8" s="1"/>
  <c r="A109" i="8" s="1"/>
  <c r="F18" i="1"/>
  <c r="A18" i="8" s="1"/>
  <c r="A45" i="8" s="1"/>
  <c r="A72" i="8" s="1"/>
  <c r="A96" i="8" s="1"/>
  <c r="F78" i="8" l="1"/>
  <c r="G78" i="8" s="1"/>
  <c r="I78" i="8" s="1"/>
  <c r="J78" i="8" s="1"/>
  <c r="B102" i="8"/>
  <c r="F102" i="8" s="1"/>
  <c r="G102" i="8" s="1"/>
  <c r="I102" i="8" s="1"/>
  <c r="J102" i="8" s="1"/>
  <c r="F86" i="8"/>
  <c r="G86" i="8" s="1"/>
  <c r="I86" i="8" s="1"/>
  <c r="J86" i="8" s="1"/>
  <c r="B110" i="8"/>
  <c r="F110" i="8" s="1"/>
  <c r="G110" i="8" s="1"/>
  <c r="I110" i="8" s="1"/>
  <c r="J110" i="8" s="1"/>
  <c r="F75" i="8"/>
  <c r="G75" i="8" s="1"/>
  <c r="I75" i="8" s="1"/>
  <c r="J75" i="8" s="1"/>
  <c r="B99" i="8"/>
  <c r="F99" i="8" s="1"/>
  <c r="G99" i="8" s="1"/>
  <c r="I99" i="8" s="1"/>
  <c r="J99" i="8" s="1"/>
  <c r="F87" i="8"/>
  <c r="G87" i="8" s="1"/>
  <c r="I87" i="8" s="1"/>
  <c r="J87" i="8" s="1"/>
  <c r="B111" i="8"/>
  <c r="F111" i="8" s="1"/>
  <c r="G111" i="8" s="1"/>
  <c r="I111" i="8" s="1"/>
  <c r="J111" i="8" s="1"/>
  <c r="F76" i="8"/>
  <c r="G76" i="8" s="1"/>
  <c r="I76" i="8" s="1"/>
  <c r="J76" i="8" s="1"/>
  <c r="B100" i="8"/>
  <c r="F100" i="8" s="1"/>
  <c r="G100" i="8" s="1"/>
  <c r="I100" i="8" s="1"/>
  <c r="J100" i="8" s="1"/>
  <c r="F47" i="8"/>
  <c r="I47" i="8" s="1"/>
  <c r="J47" i="8" s="1"/>
  <c r="B74" i="8"/>
  <c r="C233" i="9"/>
  <c r="C236" i="9" s="1"/>
  <c r="E185" i="8"/>
  <c r="E184" i="8"/>
  <c r="B185" i="8"/>
  <c r="B184" i="8"/>
  <c r="B204" i="8"/>
  <c r="B194" i="8"/>
  <c r="F194" i="8" s="1"/>
  <c r="G194" i="8" s="1"/>
  <c r="I194" i="8" s="1"/>
  <c r="J194" i="8" s="1"/>
  <c r="B193" i="8"/>
  <c r="E199" i="8"/>
  <c r="E198" i="8"/>
  <c r="B199" i="8"/>
  <c r="B198" i="8"/>
  <c r="A199" i="8"/>
  <c r="A198" i="8"/>
  <c r="F74" i="8" l="1"/>
  <c r="G74" i="8" s="1"/>
  <c r="I74" i="8" s="1"/>
  <c r="J74" i="8" s="1"/>
  <c r="B98" i="8"/>
  <c r="F98" i="8" s="1"/>
  <c r="G98" i="8" s="1"/>
  <c r="I98" i="8" s="1"/>
  <c r="J98" i="8" s="1"/>
  <c r="F199" i="8"/>
  <c r="J199" i="8" s="1"/>
  <c r="F185" i="8"/>
  <c r="J185" i="8" s="1"/>
  <c r="G199" i="8" l="1"/>
  <c r="E113" i="9"/>
  <c r="E110" i="9"/>
  <c r="E107" i="9"/>
  <c r="B125" i="8" l="1"/>
  <c r="B126" i="8"/>
  <c r="B127" i="8"/>
  <c r="B132" i="8"/>
  <c r="F132" i="8" s="1"/>
  <c r="G132" i="8" s="1"/>
  <c r="I132" i="8" s="1"/>
  <c r="J132" i="8" s="1"/>
  <c r="B130" i="8"/>
  <c r="F130" i="8" s="1"/>
  <c r="G130" i="8" s="1"/>
  <c r="I130" i="8" s="1"/>
  <c r="J130" i="8" s="1"/>
  <c r="B131" i="8"/>
  <c r="F131" i="8" s="1"/>
  <c r="G131" i="8" s="1"/>
  <c r="I131" i="8" s="1"/>
  <c r="J131" i="8" s="1"/>
  <c r="F137" i="8"/>
  <c r="G137" i="8" s="1"/>
  <c r="I137" i="8" s="1"/>
  <c r="J137" i="8" s="1"/>
  <c r="F135" i="8"/>
  <c r="G135" i="8" s="1"/>
  <c r="I135" i="8" s="1"/>
  <c r="J135" i="8" s="1"/>
  <c r="F136" i="8"/>
  <c r="G136" i="8" s="1"/>
  <c r="I136" i="8" s="1"/>
  <c r="J136" i="8" s="1"/>
  <c r="F198" i="8" l="1"/>
  <c r="G198" i="8" s="1"/>
  <c r="F193" i="8"/>
  <c r="F127" i="8"/>
  <c r="G127" i="8" s="1"/>
  <c r="I127" i="8" s="1"/>
  <c r="J127" i="8" s="1"/>
  <c r="F126" i="8"/>
  <c r="G126" i="8" s="1"/>
  <c r="I126" i="8" s="1"/>
  <c r="J126" i="8" s="1"/>
  <c r="F125" i="8"/>
  <c r="G125" i="8" s="1"/>
  <c r="I125" i="8" s="1"/>
  <c r="J125" i="8" s="1"/>
  <c r="E169" i="9"/>
  <c r="F210" i="8" l="1"/>
  <c r="G210" i="8" s="1"/>
  <c r="I210" i="8" s="1"/>
  <c r="J210" i="8" s="1"/>
  <c r="F209" i="8"/>
  <c r="G209" i="8" s="1"/>
  <c r="I209" i="8" s="1"/>
  <c r="J209" i="8" s="1"/>
  <c r="F208" i="8"/>
  <c r="G208" i="8" s="1"/>
  <c r="I208" i="8" s="1"/>
  <c r="J208" i="8" s="1"/>
  <c r="J219" i="8" s="1"/>
  <c r="F187" i="8" l="1"/>
  <c r="J187" i="8" s="1"/>
  <c r="F188" i="8"/>
  <c r="J188" i="8" s="1"/>
  <c r="F189" i="8"/>
  <c r="J189" i="8" s="1"/>
  <c r="F184" i="8"/>
  <c r="J184" i="8" s="1"/>
  <c r="D251" i="9"/>
  <c r="C251" i="9"/>
  <c r="H242" i="9"/>
  <c r="D240" i="9"/>
  <c r="D239" i="9"/>
  <c r="E240" i="9"/>
  <c r="N201" i="9"/>
  <c r="O201" i="9" s="1"/>
  <c r="P201" i="9" s="1"/>
  <c r="E201" i="9"/>
  <c r="D203" i="9" s="1"/>
  <c r="D199" i="9"/>
  <c r="D198" i="9"/>
  <c r="Q197" i="9" s="1"/>
  <c r="N197" i="9"/>
  <c r="O197" i="9" s="1"/>
  <c r="P197" i="9" s="1"/>
  <c r="K197" i="9"/>
  <c r="G197" i="9"/>
  <c r="D195" i="9"/>
  <c r="D194" i="9"/>
  <c r="J193" i="9" s="1"/>
  <c r="O193" i="9"/>
  <c r="P193" i="9" s="1"/>
  <c r="N193" i="9"/>
  <c r="K193" i="9"/>
  <c r="G193" i="9"/>
  <c r="D191" i="9"/>
  <c r="D190" i="9"/>
  <c r="L189" i="9" s="1"/>
  <c r="M189" i="9" s="1"/>
  <c r="N189" i="9"/>
  <c r="O189" i="9" s="1"/>
  <c r="P189" i="9" s="1"/>
  <c r="K189" i="9"/>
  <c r="G189" i="9"/>
  <c r="D187" i="9"/>
  <c r="D186" i="9"/>
  <c r="J185" i="9" s="1"/>
  <c r="N185" i="9"/>
  <c r="O185" i="9" s="1"/>
  <c r="P185" i="9" s="1"/>
  <c r="K185" i="9"/>
  <c r="G185" i="9"/>
  <c r="D183" i="9"/>
  <c r="M182" i="9"/>
  <c r="R182" i="9" s="1"/>
  <c r="S182" i="9" s="1"/>
  <c r="D182" i="9"/>
  <c r="K182" i="9" s="1"/>
  <c r="Q181" i="9"/>
  <c r="N181" i="9"/>
  <c r="O181" i="9" s="1"/>
  <c r="P181" i="9" s="1"/>
  <c r="L181" i="9"/>
  <c r="M181" i="9" s="1"/>
  <c r="K181" i="9"/>
  <c r="J181" i="9"/>
  <c r="I181" i="9"/>
  <c r="H181" i="9"/>
  <c r="G181" i="9"/>
  <c r="D179" i="9"/>
  <c r="M178" i="9"/>
  <c r="R178" i="9" s="1"/>
  <c r="S178" i="9" s="1"/>
  <c r="D178" i="9"/>
  <c r="K178" i="9" s="1"/>
  <c r="Q177" i="9"/>
  <c r="N177" i="9"/>
  <c r="O177" i="9" s="1"/>
  <c r="P177" i="9" s="1"/>
  <c r="L177" i="9"/>
  <c r="M177" i="9" s="1"/>
  <c r="K177" i="9"/>
  <c r="J177" i="9"/>
  <c r="I177" i="9"/>
  <c r="H177" i="9"/>
  <c r="G177" i="9"/>
  <c r="D175" i="9"/>
  <c r="M174" i="9"/>
  <c r="R174" i="9" s="1"/>
  <c r="S174" i="9" s="1"/>
  <c r="D174" i="9"/>
  <c r="K174" i="9" s="1"/>
  <c r="Q173" i="9"/>
  <c r="N173" i="9"/>
  <c r="O173" i="9" s="1"/>
  <c r="P173" i="9" s="1"/>
  <c r="L173" i="9"/>
  <c r="M173" i="9" s="1"/>
  <c r="K173" i="9"/>
  <c r="J173" i="9"/>
  <c r="I173" i="9"/>
  <c r="H173" i="9"/>
  <c r="G173" i="9"/>
  <c r="D171" i="9"/>
  <c r="M170" i="9"/>
  <c r="R170" i="9" s="1"/>
  <c r="S170" i="9" s="1"/>
  <c r="D170" i="9"/>
  <c r="K170" i="9" s="1"/>
  <c r="Q169" i="9"/>
  <c r="N169" i="9"/>
  <c r="O169" i="9" s="1"/>
  <c r="P169" i="9" s="1"/>
  <c r="L169" i="9"/>
  <c r="M169" i="9" s="1"/>
  <c r="K169" i="9"/>
  <c r="J169" i="9"/>
  <c r="I169" i="9"/>
  <c r="H169" i="9"/>
  <c r="G169" i="9"/>
  <c r="D167" i="9"/>
  <c r="M166" i="9"/>
  <c r="R166" i="9" s="1"/>
  <c r="S166" i="9" s="1"/>
  <c r="D166" i="9"/>
  <c r="K166" i="9" s="1"/>
  <c r="Q165" i="9"/>
  <c r="N165" i="9"/>
  <c r="O165" i="9" s="1"/>
  <c r="P165" i="9" s="1"/>
  <c r="L165" i="9"/>
  <c r="M165" i="9" s="1"/>
  <c r="K165" i="9"/>
  <c r="J165" i="9"/>
  <c r="I165" i="9"/>
  <c r="H165" i="9"/>
  <c r="G165" i="9"/>
  <c r="N163" i="9"/>
  <c r="D163" i="9"/>
  <c r="K163" i="9" s="1"/>
  <c r="Q162" i="9"/>
  <c r="O162" i="9"/>
  <c r="P162" i="9" s="1"/>
  <c r="N162" i="9"/>
  <c r="L162" i="9"/>
  <c r="M162" i="9" s="1"/>
  <c r="K162" i="9"/>
  <c r="J162" i="9"/>
  <c r="I162" i="9"/>
  <c r="H162" i="9"/>
  <c r="G162" i="9"/>
  <c r="N160" i="9"/>
  <c r="D160" i="9"/>
  <c r="J160" i="9" s="1"/>
  <c r="Q159" i="9"/>
  <c r="O159" i="9"/>
  <c r="P159" i="9" s="1"/>
  <c r="N159" i="9"/>
  <c r="L159" i="9"/>
  <c r="M159" i="9" s="1"/>
  <c r="K159" i="9"/>
  <c r="J159" i="9"/>
  <c r="I159" i="9"/>
  <c r="H159" i="9"/>
  <c r="G159" i="9"/>
  <c r="N157" i="9"/>
  <c r="D157" i="9"/>
  <c r="K157" i="9" s="1"/>
  <c r="Q156" i="9"/>
  <c r="N156" i="9"/>
  <c r="O156" i="9" s="1"/>
  <c r="P156" i="9" s="1"/>
  <c r="L156" i="9"/>
  <c r="M156" i="9" s="1"/>
  <c r="K156" i="9"/>
  <c r="J156" i="9"/>
  <c r="I156" i="9"/>
  <c r="H156" i="9"/>
  <c r="G156" i="9"/>
  <c r="N154" i="9"/>
  <c r="D154" i="9"/>
  <c r="K154" i="9" s="1"/>
  <c r="Q153" i="9"/>
  <c r="O153" i="9"/>
  <c r="P153" i="9" s="1"/>
  <c r="N153" i="9"/>
  <c r="L153" i="9"/>
  <c r="M153" i="9" s="1"/>
  <c r="K153" i="9"/>
  <c r="J153" i="9"/>
  <c r="I153" i="9"/>
  <c r="H153" i="9"/>
  <c r="G153" i="9"/>
  <c r="Q151" i="9"/>
  <c r="O151" i="9"/>
  <c r="P151" i="9" s="1"/>
  <c r="N151" i="9"/>
  <c r="L151" i="9"/>
  <c r="M151" i="9" s="1"/>
  <c r="K151" i="9"/>
  <c r="J151" i="9"/>
  <c r="I151" i="9"/>
  <c r="H151" i="9"/>
  <c r="G151" i="9"/>
  <c r="Q149" i="9"/>
  <c r="O149" i="9"/>
  <c r="P149" i="9" s="1"/>
  <c r="N149" i="9"/>
  <c r="L149" i="9"/>
  <c r="M149" i="9" s="1"/>
  <c r="K149" i="9"/>
  <c r="J149" i="9"/>
  <c r="I149" i="9"/>
  <c r="H149" i="9"/>
  <c r="G149" i="9"/>
  <c r="Q147" i="9"/>
  <c r="N147" i="9"/>
  <c r="O147" i="9" s="1"/>
  <c r="P147" i="9" s="1"/>
  <c r="L147" i="9"/>
  <c r="M147" i="9" s="1"/>
  <c r="K147" i="9"/>
  <c r="J147" i="9"/>
  <c r="I147" i="9"/>
  <c r="H147" i="9"/>
  <c r="G147" i="9"/>
  <c r="Q145" i="9"/>
  <c r="N145" i="9"/>
  <c r="O145" i="9" s="1"/>
  <c r="P145" i="9" s="1"/>
  <c r="L145" i="9"/>
  <c r="M145" i="9" s="1"/>
  <c r="K145" i="9"/>
  <c r="J145" i="9"/>
  <c r="I145" i="9"/>
  <c r="H145" i="9"/>
  <c r="G145" i="9"/>
  <c r="N143" i="9"/>
  <c r="O143" i="9" s="1"/>
  <c r="P143" i="9" s="1"/>
  <c r="J143" i="9"/>
  <c r="Q142" i="9"/>
  <c r="N142" i="9"/>
  <c r="O142" i="9" s="1"/>
  <c r="P142" i="9" s="1"/>
  <c r="L142" i="9"/>
  <c r="M142" i="9" s="1"/>
  <c r="K142" i="9"/>
  <c r="J142" i="9"/>
  <c r="I142" i="9"/>
  <c r="H142" i="9"/>
  <c r="G142" i="9"/>
  <c r="N140" i="9"/>
  <c r="O140" i="9" s="1"/>
  <c r="P140" i="9" s="1"/>
  <c r="Q140" i="9"/>
  <c r="Q139" i="9"/>
  <c r="N139" i="9"/>
  <c r="O139" i="9" s="1"/>
  <c r="P139" i="9" s="1"/>
  <c r="L139" i="9"/>
  <c r="M139" i="9" s="1"/>
  <c r="K139" i="9"/>
  <c r="J139" i="9"/>
  <c r="I139" i="9"/>
  <c r="H139" i="9"/>
  <c r="G139" i="9"/>
  <c r="N137" i="9"/>
  <c r="O137" i="9" s="1"/>
  <c r="P137" i="9" s="1"/>
  <c r="Q137" i="9"/>
  <c r="Q136" i="9"/>
  <c r="N136" i="9"/>
  <c r="O136" i="9" s="1"/>
  <c r="P136" i="9" s="1"/>
  <c r="L136" i="9"/>
  <c r="M136" i="9" s="1"/>
  <c r="K136" i="9"/>
  <c r="J136" i="9"/>
  <c r="I136" i="9"/>
  <c r="H136" i="9"/>
  <c r="G136" i="9"/>
  <c r="N134" i="9"/>
  <c r="D134" i="9"/>
  <c r="K134" i="9" s="1"/>
  <c r="Q133" i="9"/>
  <c r="O133" i="9"/>
  <c r="P133" i="9" s="1"/>
  <c r="N133" i="9"/>
  <c r="L133" i="9"/>
  <c r="M133" i="9" s="1"/>
  <c r="K133" i="9"/>
  <c r="J133" i="9"/>
  <c r="I133" i="9"/>
  <c r="H133" i="9"/>
  <c r="G133" i="9"/>
  <c r="N131" i="9"/>
  <c r="D131" i="9"/>
  <c r="L131" i="9" s="1"/>
  <c r="M131" i="9" s="1"/>
  <c r="Q130" i="9"/>
  <c r="N130" i="9"/>
  <c r="O130" i="9" s="1"/>
  <c r="P130" i="9" s="1"/>
  <c r="L130" i="9"/>
  <c r="M130" i="9" s="1"/>
  <c r="K130" i="9"/>
  <c r="J130" i="9"/>
  <c r="I130" i="9"/>
  <c r="H130" i="9"/>
  <c r="G130" i="9"/>
  <c r="N128" i="9"/>
  <c r="D128" i="9"/>
  <c r="L128" i="9" s="1"/>
  <c r="M128" i="9" s="1"/>
  <c r="Q127" i="9"/>
  <c r="N127" i="9"/>
  <c r="O127" i="9" s="1"/>
  <c r="P127" i="9" s="1"/>
  <c r="L127" i="9"/>
  <c r="M127" i="9" s="1"/>
  <c r="K127" i="9"/>
  <c r="J127" i="9"/>
  <c r="I127" i="9"/>
  <c r="H127" i="9"/>
  <c r="G127" i="9"/>
  <c r="N125" i="9"/>
  <c r="D125" i="9"/>
  <c r="L125" i="9" s="1"/>
  <c r="M125" i="9" s="1"/>
  <c r="Q124" i="9"/>
  <c r="N124" i="9"/>
  <c r="O124" i="9" s="1"/>
  <c r="P124" i="9" s="1"/>
  <c r="L124" i="9"/>
  <c r="M124" i="9" s="1"/>
  <c r="I124" i="9"/>
  <c r="H124" i="9"/>
  <c r="K124" i="9"/>
  <c r="N119" i="9"/>
  <c r="D119" i="9"/>
  <c r="K119" i="9" s="1"/>
  <c r="Q118" i="9"/>
  <c r="N118" i="9"/>
  <c r="O118" i="9" s="1"/>
  <c r="P118" i="9" s="1"/>
  <c r="L118" i="9"/>
  <c r="M118" i="9" s="1"/>
  <c r="K118" i="9"/>
  <c r="J118" i="9"/>
  <c r="I118" i="9"/>
  <c r="H118" i="9"/>
  <c r="G118" i="9"/>
  <c r="N117" i="9"/>
  <c r="D117" i="9"/>
  <c r="J117" i="9" s="1"/>
  <c r="Q116" i="9"/>
  <c r="N116" i="9"/>
  <c r="O116" i="9" s="1"/>
  <c r="P116" i="9" s="1"/>
  <c r="L116" i="9"/>
  <c r="M116" i="9" s="1"/>
  <c r="K116" i="9"/>
  <c r="J116" i="9"/>
  <c r="I116" i="9"/>
  <c r="H116" i="9"/>
  <c r="G116" i="9"/>
  <c r="N114" i="9"/>
  <c r="D114" i="9"/>
  <c r="L114" i="9" s="1"/>
  <c r="M114" i="9" s="1"/>
  <c r="R114" i="9" s="1"/>
  <c r="S114" i="9" s="1"/>
  <c r="Q113" i="9"/>
  <c r="O113" i="9"/>
  <c r="P113" i="9" s="1"/>
  <c r="N113" i="9"/>
  <c r="L113" i="9"/>
  <c r="M113" i="9" s="1"/>
  <c r="K113" i="9"/>
  <c r="J113" i="9"/>
  <c r="I113" i="9"/>
  <c r="H113" i="9"/>
  <c r="G113" i="9"/>
  <c r="N111" i="9"/>
  <c r="D111" i="9"/>
  <c r="L111" i="9" s="1"/>
  <c r="M111" i="9" s="1"/>
  <c r="Q110" i="9"/>
  <c r="N110" i="9"/>
  <c r="O110" i="9" s="1"/>
  <c r="P110" i="9" s="1"/>
  <c r="L110" i="9"/>
  <c r="M110" i="9" s="1"/>
  <c r="K110" i="9"/>
  <c r="J110" i="9"/>
  <c r="I110" i="9"/>
  <c r="H110" i="9"/>
  <c r="G110" i="9"/>
  <c r="N108" i="9"/>
  <c r="D108" i="9"/>
  <c r="K108" i="9" s="1"/>
  <c r="Q107" i="9"/>
  <c r="N107" i="9"/>
  <c r="O107" i="9" s="1"/>
  <c r="P107" i="9" s="1"/>
  <c r="L107" i="9"/>
  <c r="M107" i="9" s="1"/>
  <c r="K107" i="9"/>
  <c r="J107" i="9"/>
  <c r="I107" i="9"/>
  <c r="H107" i="9"/>
  <c r="G107" i="9"/>
  <c r="F204" i="8"/>
  <c r="I204" i="8" s="1"/>
  <c r="J204" i="8" s="1"/>
  <c r="J198" i="8"/>
  <c r="J200" i="8" s="1"/>
  <c r="G193" i="8"/>
  <c r="I193" i="8" s="1"/>
  <c r="J193" i="8" s="1"/>
  <c r="F186" i="8"/>
  <c r="J186" i="8" s="1"/>
  <c r="F159" i="8"/>
  <c r="I159" i="8" s="1"/>
  <c r="J159" i="8" s="1"/>
  <c r="J170" i="8" s="1"/>
  <c r="F97" i="8"/>
  <c r="G97" i="8" s="1"/>
  <c r="I97" i="8" s="1"/>
  <c r="J97" i="8" s="1"/>
  <c r="J115" i="8" s="1"/>
  <c r="F73" i="8"/>
  <c r="G73" i="8" s="1"/>
  <c r="I73" i="8" s="1"/>
  <c r="J73" i="8" s="1"/>
  <c r="J91" i="8" s="1"/>
  <c r="F46" i="8"/>
  <c r="I46" i="8" s="1"/>
  <c r="J46" i="8" s="1"/>
  <c r="J65" i="8" s="1"/>
  <c r="F6" i="8"/>
  <c r="I6" i="8" s="1"/>
  <c r="J6" i="8" s="1"/>
  <c r="F251" i="9" l="1"/>
  <c r="H251" i="9" s="1"/>
  <c r="J190" i="8"/>
  <c r="G240" i="9"/>
  <c r="H197" i="9"/>
  <c r="G201" i="9"/>
  <c r="C237" i="9"/>
  <c r="R128" i="9"/>
  <c r="S128" i="9" s="1"/>
  <c r="K201" i="9"/>
  <c r="H193" i="9"/>
  <c r="E239" i="9"/>
  <c r="G239" i="9" s="1"/>
  <c r="D202" i="9"/>
  <c r="Q201" i="9" s="1"/>
  <c r="R111" i="9"/>
  <c r="S111" i="9" s="1"/>
  <c r="J197" i="9"/>
  <c r="R159" i="9"/>
  <c r="S159" i="9" s="1"/>
  <c r="L197" i="9"/>
  <c r="M197" i="9" s="1"/>
  <c r="R197" i="9" s="1"/>
  <c r="S197" i="9" s="1"/>
  <c r="K111" i="9"/>
  <c r="J189" i="9"/>
  <c r="Q189" i="9"/>
  <c r="R189" i="9" s="1"/>
  <c r="S189" i="9" s="1"/>
  <c r="I197" i="9"/>
  <c r="G137" i="9"/>
  <c r="H137" i="9"/>
  <c r="R151" i="9"/>
  <c r="S151" i="9" s="1"/>
  <c r="L157" i="9"/>
  <c r="M157" i="9" s="1"/>
  <c r="R157" i="9" s="1"/>
  <c r="S157" i="9" s="1"/>
  <c r="R149" i="9"/>
  <c r="S149" i="9" s="1"/>
  <c r="L185" i="9"/>
  <c r="M185" i="9" s="1"/>
  <c r="L119" i="9"/>
  <c r="M119" i="9" s="1"/>
  <c r="R119" i="9" s="1"/>
  <c r="S119" i="9" s="1"/>
  <c r="J137" i="9"/>
  <c r="L163" i="9"/>
  <c r="M163" i="9" s="1"/>
  <c r="R163" i="9" s="1"/>
  <c r="S163" i="9" s="1"/>
  <c r="L193" i="9"/>
  <c r="M193" i="9" s="1"/>
  <c r="R173" i="9"/>
  <c r="S173" i="9" s="1"/>
  <c r="H185" i="9"/>
  <c r="I189" i="9"/>
  <c r="R169" i="9"/>
  <c r="S169" i="9" s="1"/>
  <c r="U170" i="9" s="1"/>
  <c r="L108" i="9"/>
  <c r="M108" i="9" s="1"/>
  <c r="R108" i="9" s="1"/>
  <c r="S108" i="9" s="1"/>
  <c r="R107" i="9"/>
  <c r="S107" i="9" s="1"/>
  <c r="J195" i="8"/>
  <c r="J114" i="9"/>
  <c r="K114" i="9"/>
  <c r="J111" i="9"/>
  <c r="R125" i="9"/>
  <c r="S125" i="9" s="1"/>
  <c r="J140" i="9"/>
  <c r="R136" i="9"/>
  <c r="S136" i="9" s="1"/>
  <c r="J119" i="9"/>
  <c r="J128" i="9"/>
  <c r="L137" i="9"/>
  <c r="M137" i="9" s="1"/>
  <c r="R137" i="9" s="1"/>
  <c r="S137" i="9" s="1"/>
  <c r="R139" i="9"/>
  <c r="S139" i="9" s="1"/>
  <c r="L154" i="9"/>
  <c r="M154" i="9" s="1"/>
  <c r="R154" i="9" s="1"/>
  <c r="S154" i="9" s="1"/>
  <c r="K160" i="9"/>
  <c r="R162" i="9"/>
  <c r="S162" i="9" s="1"/>
  <c r="L134" i="9"/>
  <c r="M134" i="9" s="1"/>
  <c r="R134" i="9" s="1"/>
  <c r="S134" i="9" s="1"/>
  <c r="R127" i="9"/>
  <c r="S127" i="9" s="1"/>
  <c r="K128" i="9"/>
  <c r="R147" i="9"/>
  <c r="S147" i="9" s="1"/>
  <c r="L160" i="9"/>
  <c r="M160" i="9" s="1"/>
  <c r="R160" i="9" s="1"/>
  <c r="S160" i="9" s="1"/>
  <c r="R165" i="9"/>
  <c r="S165" i="9" s="1"/>
  <c r="R177" i="9"/>
  <c r="S177" i="9" s="1"/>
  <c r="R181" i="9"/>
  <c r="S181" i="9" s="1"/>
  <c r="R145" i="9"/>
  <c r="S145" i="9" s="1"/>
  <c r="R153" i="9"/>
  <c r="S153" i="9" s="1"/>
  <c r="R124" i="9"/>
  <c r="S124" i="9" s="1"/>
  <c r="G143" i="9"/>
  <c r="J170" i="9"/>
  <c r="J174" i="9"/>
  <c r="J178" i="9"/>
  <c r="J182" i="9"/>
  <c r="I185" i="9"/>
  <c r="Q185" i="9"/>
  <c r="R156" i="9"/>
  <c r="S156" i="9" s="1"/>
  <c r="R131" i="9"/>
  <c r="S131" i="9" s="1"/>
  <c r="L143" i="9"/>
  <c r="M143" i="9" s="1"/>
  <c r="K117" i="9"/>
  <c r="K131" i="9"/>
  <c r="J134" i="9"/>
  <c r="K137" i="9"/>
  <c r="G140" i="9"/>
  <c r="L140" i="9"/>
  <c r="M140" i="9" s="1"/>
  <c r="R140" i="9" s="1"/>
  <c r="S140" i="9" s="1"/>
  <c r="H143" i="9"/>
  <c r="J154" i="9"/>
  <c r="J157" i="9"/>
  <c r="J163" i="9"/>
  <c r="J166" i="9"/>
  <c r="I193" i="9"/>
  <c r="Q193" i="9"/>
  <c r="K143" i="9"/>
  <c r="J131" i="9"/>
  <c r="K140" i="9"/>
  <c r="Q143" i="9"/>
  <c r="L117" i="9"/>
  <c r="M117" i="9" s="1"/>
  <c r="R117" i="9" s="1"/>
  <c r="S117" i="9" s="1"/>
  <c r="R130" i="9"/>
  <c r="S130" i="9" s="1"/>
  <c r="R133" i="9"/>
  <c r="S133" i="9" s="1"/>
  <c r="H140" i="9"/>
  <c r="R142" i="9"/>
  <c r="S142" i="9" s="1"/>
  <c r="H189" i="9"/>
  <c r="I201" i="9"/>
  <c r="J38" i="8"/>
  <c r="R116" i="9"/>
  <c r="S116" i="9" s="1"/>
  <c r="R113" i="9"/>
  <c r="S113" i="9" s="1"/>
  <c r="U114" i="9" s="1"/>
  <c r="R110" i="9"/>
  <c r="S110" i="9" s="1"/>
  <c r="R118" i="9"/>
  <c r="S118" i="9" s="1"/>
  <c r="J124" i="9"/>
  <c r="K125" i="9"/>
  <c r="J125" i="9"/>
  <c r="J108" i="9"/>
  <c r="G124" i="9"/>
  <c r="U111" i="9" l="1"/>
  <c r="R193" i="9"/>
  <c r="S193" i="9" s="1"/>
  <c r="G242" i="9"/>
  <c r="J242" i="9" s="1"/>
  <c r="L201" i="9"/>
  <c r="M201" i="9" s="1"/>
  <c r="R201" i="9" s="1"/>
  <c r="S201" i="9" s="1"/>
  <c r="J201" i="9"/>
  <c r="K202" i="9"/>
  <c r="J202" i="9"/>
  <c r="H201" i="9"/>
  <c r="U131" i="9"/>
  <c r="U137" i="9"/>
  <c r="U108" i="9"/>
  <c r="R185" i="9"/>
  <c r="S185" i="9" s="1"/>
  <c r="U117" i="9"/>
  <c r="R143" i="9"/>
  <c r="S143"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L79" authorId="0" shapeId="0" xr:uid="{A4E8919A-38CC-4F95-B832-7392FC741A51}">
      <text>
        <r>
          <rPr>
            <b/>
            <sz val="9"/>
            <color indexed="81"/>
            <rFont val="Tahoma"/>
            <family val="2"/>
          </rPr>
          <t xml:space="preserve">Adminis
Varies </t>
        </r>
      </text>
    </comment>
    <comment ref="L83" authorId="0" shapeId="0" xr:uid="{39CA803E-AEC8-4755-B93A-633DC3C0A3D7}">
      <text>
        <r>
          <rPr>
            <b/>
            <sz val="9"/>
            <color indexed="81"/>
            <rFont val="Tahoma"/>
            <family val="2"/>
          </rPr>
          <t xml:space="preserve">Adminis
Varies </t>
        </r>
      </text>
    </comment>
    <comment ref="L87" authorId="0" shapeId="0" xr:uid="{7B5FE202-3660-4287-8263-1D846F1D44DA}">
      <text>
        <r>
          <rPr>
            <b/>
            <sz val="9"/>
            <color indexed="81"/>
            <rFont val="Tahoma"/>
            <family val="2"/>
          </rPr>
          <t xml:space="preserve">Adminis
Varies </t>
        </r>
      </text>
    </comment>
    <comment ref="L91" authorId="0" shapeId="0" xr:uid="{F631BFC8-35D8-4524-B82B-423129742217}">
      <text>
        <r>
          <rPr>
            <b/>
            <sz val="9"/>
            <color indexed="81"/>
            <rFont val="Tahoma"/>
            <family val="2"/>
          </rPr>
          <t xml:space="preserve">Adminis
Varies </t>
        </r>
      </text>
    </comment>
    <comment ref="L95" authorId="0" shapeId="0" xr:uid="{A6360D8D-30A3-443E-8F1A-B3B7A018F6C0}">
      <text>
        <r>
          <rPr>
            <b/>
            <sz val="9"/>
            <color indexed="81"/>
            <rFont val="Tahoma"/>
            <family val="2"/>
          </rPr>
          <t xml:space="preserve">Adminis
Varies </t>
        </r>
      </text>
    </comment>
    <comment ref="C149" authorId="0" shapeId="0" xr:uid="{844B5E97-BF9D-4105-8271-E2C5D6B84622}">
      <text>
        <r>
          <rPr>
            <b/>
            <sz val="9"/>
            <color indexed="81"/>
            <rFont val="Tahoma"/>
            <family val="2"/>
          </rPr>
          <t>Administrator:</t>
        </r>
        <r>
          <rPr>
            <sz val="9"/>
            <color indexed="81"/>
            <rFont val="Tahoma"/>
            <family val="2"/>
          </rPr>
          <t xml:space="preserve">
H takes as 600 mm
</t>
        </r>
      </text>
    </comment>
    <comment ref="C151" authorId="0" shapeId="0" xr:uid="{F7DCDAF9-CF07-4E32-A0A1-5005AEA01898}">
      <text>
        <r>
          <rPr>
            <b/>
            <sz val="9"/>
            <color indexed="81"/>
            <rFont val="Tahoma"/>
            <family val="2"/>
          </rPr>
          <t>Administrator:</t>
        </r>
        <r>
          <rPr>
            <sz val="9"/>
            <color indexed="81"/>
            <rFont val="Tahoma"/>
            <family val="2"/>
          </rPr>
          <t xml:space="preserve">
H takes as 600 mm
</t>
        </r>
      </text>
    </comment>
    <comment ref="J165" authorId="0" shapeId="0" xr:uid="{131BA0CE-299B-4D59-BC5E-4A9E109E526C}">
      <text>
        <r>
          <rPr>
            <b/>
            <sz val="9"/>
            <color indexed="81"/>
            <rFont val="Tahoma"/>
            <family val="2"/>
          </rPr>
          <t>Administrator:</t>
        </r>
        <r>
          <rPr>
            <sz val="9"/>
            <color indexed="81"/>
            <rFont val="Tahoma"/>
            <family val="2"/>
          </rPr>
          <t xml:space="preserve">
has added 60mm to height of base concrete
</t>
        </r>
      </text>
    </comment>
    <comment ref="J169" authorId="0" shapeId="0" xr:uid="{29907A39-0701-4FD8-A0FE-77A320EE68AB}">
      <text>
        <r>
          <rPr>
            <b/>
            <sz val="9"/>
            <color indexed="81"/>
            <rFont val="Tahoma"/>
            <family val="2"/>
          </rPr>
          <t>Administrator:</t>
        </r>
        <r>
          <rPr>
            <sz val="9"/>
            <color indexed="81"/>
            <rFont val="Tahoma"/>
            <family val="2"/>
          </rPr>
          <t xml:space="preserve">
has added 60mm to height of base concrete
</t>
        </r>
      </text>
    </comment>
    <comment ref="J173" authorId="0" shapeId="0" xr:uid="{0488AB7A-AF1C-4A0E-A412-3D782E688026}">
      <text>
        <r>
          <rPr>
            <b/>
            <sz val="9"/>
            <color indexed="81"/>
            <rFont val="Tahoma"/>
            <family val="2"/>
          </rPr>
          <t>Administrator:</t>
        </r>
        <r>
          <rPr>
            <sz val="9"/>
            <color indexed="81"/>
            <rFont val="Tahoma"/>
            <family val="2"/>
          </rPr>
          <t xml:space="preserve">
has added 60mm to height of base concrete
</t>
        </r>
      </text>
    </comment>
    <comment ref="J177" authorId="0" shapeId="0" xr:uid="{107EC07C-1972-45D8-B89C-4911863076A1}">
      <text>
        <r>
          <rPr>
            <b/>
            <sz val="9"/>
            <color indexed="81"/>
            <rFont val="Tahoma"/>
            <family val="2"/>
          </rPr>
          <t>Administrator:</t>
        </r>
        <r>
          <rPr>
            <sz val="9"/>
            <color indexed="81"/>
            <rFont val="Tahoma"/>
            <family val="2"/>
          </rPr>
          <t xml:space="preserve">
has added 60mm to height of base concrete
</t>
        </r>
      </text>
    </comment>
    <comment ref="J181" authorId="0" shapeId="0" xr:uid="{A4DFC280-DA9F-439C-99F0-119406451D0D}">
      <text>
        <r>
          <rPr>
            <b/>
            <sz val="9"/>
            <color indexed="81"/>
            <rFont val="Tahoma"/>
            <family val="2"/>
          </rPr>
          <t>Administrator:</t>
        </r>
        <r>
          <rPr>
            <sz val="9"/>
            <color indexed="81"/>
            <rFont val="Tahoma"/>
            <family val="2"/>
          </rPr>
          <t xml:space="preserve">
has added 60mm to height of base concrete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L79" authorId="0" shapeId="0" xr:uid="{00000000-0006-0000-0700-000001000000}">
      <text>
        <r>
          <rPr>
            <b/>
            <sz val="9"/>
            <color indexed="81"/>
            <rFont val="Tahoma"/>
            <family val="2"/>
          </rPr>
          <t xml:space="preserve">Adminis
Varies </t>
        </r>
      </text>
    </comment>
    <comment ref="L83" authorId="0" shapeId="0" xr:uid="{00000000-0006-0000-0700-000002000000}">
      <text>
        <r>
          <rPr>
            <b/>
            <sz val="9"/>
            <color indexed="81"/>
            <rFont val="Tahoma"/>
            <family val="2"/>
          </rPr>
          <t xml:space="preserve">Adminis
Varies </t>
        </r>
      </text>
    </comment>
    <comment ref="L87" authorId="0" shapeId="0" xr:uid="{00000000-0006-0000-0700-000003000000}">
      <text>
        <r>
          <rPr>
            <b/>
            <sz val="9"/>
            <color indexed="81"/>
            <rFont val="Tahoma"/>
            <family val="2"/>
          </rPr>
          <t xml:space="preserve">Adminis
Varies </t>
        </r>
      </text>
    </comment>
    <comment ref="L91" authorId="0" shapeId="0" xr:uid="{00000000-0006-0000-0700-000004000000}">
      <text>
        <r>
          <rPr>
            <b/>
            <sz val="9"/>
            <color indexed="81"/>
            <rFont val="Tahoma"/>
            <family val="2"/>
          </rPr>
          <t xml:space="preserve">Adminis
Varies </t>
        </r>
      </text>
    </comment>
    <comment ref="L95" authorId="0" shapeId="0" xr:uid="{00000000-0006-0000-0700-000005000000}">
      <text>
        <r>
          <rPr>
            <b/>
            <sz val="9"/>
            <color indexed="81"/>
            <rFont val="Tahoma"/>
            <family val="2"/>
          </rPr>
          <t xml:space="preserve">Adminis
Varies </t>
        </r>
      </text>
    </comment>
    <comment ref="C149" authorId="0" shapeId="0" xr:uid="{00000000-0006-0000-0700-000006000000}">
      <text>
        <r>
          <rPr>
            <b/>
            <sz val="9"/>
            <color indexed="81"/>
            <rFont val="Tahoma"/>
            <family val="2"/>
          </rPr>
          <t>Administrator:</t>
        </r>
        <r>
          <rPr>
            <sz val="9"/>
            <color indexed="81"/>
            <rFont val="Tahoma"/>
            <family val="2"/>
          </rPr>
          <t xml:space="preserve">
H takes as 600 mm
</t>
        </r>
      </text>
    </comment>
    <comment ref="C151" authorId="0" shapeId="0" xr:uid="{00000000-0006-0000-0700-000007000000}">
      <text>
        <r>
          <rPr>
            <b/>
            <sz val="9"/>
            <color indexed="81"/>
            <rFont val="Tahoma"/>
            <family val="2"/>
          </rPr>
          <t>Administrator:</t>
        </r>
        <r>
          <rPr>
            <sz val="9"/>
            <color indexed="81"/>
            <rFont val="Tahoma"/>
            <family val="2"/>
          </rPr>
          <t xml:space="preserve">
H takes as 600 mm
</t>
        </r>
      </text>
    </comment>
    <comment ref="J165" authorId="0" shapeId="0" xr:uid="{00000000-0006-0000-0700-000008000000}">
      <text>
        <r>
          <rPr>
            <b/>
            <sz val="9"/>
            <color indexed="81"/>
            <rFont val="Tahoma"/>
            <family val="2"/>
          </rPr>
          <t>Administrator:</t>
        </r>
        <r>
          <rPr>
            <sz val="9"/>
            <color indexed="81"/>
            <rFont val="Tahoma"/>
            <family val="2"/>
          </rPr>
          <t xml:space="preserve">
has added 60mm to height of base concrete
</t>
        </r>
      </text>
    </comment>
    <comment ref="J169" authorId="0" shapeId="0" xr:uid="{00000000-0006-0000-0700-000009000000}">
      <text>
        <r>
          <rPr>
            <b/>
            <sz val="9"/>
            <color indexed="81"/>
            <rFont val="Tahoma"/>
            <family val="2"/>
          </rPr>
          <t>Administrator:</t>
        </r>
        <r>
          <rPr>
            <sz val="9"/>
            <color indexed="81"/>
            <rFont val="Tahoma"/>
            <family val="2"/>
          </rPr>
          <t xml:space="preserve">
has added 60mm to height of base concrete
</t>
        </r>
      </text>
    </comment>
    <comment ref="J173" authorId="0" shapeId="0" xr:uid="{00000000-0006-0000-0700-00000A000000}">
      <text>
        <r>
          <rPr>
            <b/>
            <sz val="9"/>
            <color indexed="81"/>
            <rFont val="Tahoma"/>
            <family val="2"/>
          </rPr>
          <t>Administrator:</t>
        </r>
        <r>
          <rPr>
            <sz val="9"/>
            <color indexed="81"/>
            <rFont val="Tahoma"/>
            <family val="2"/>
          </rPr>
          <t xml:space="preserve">
has added 60mm to height of base concrete
</t>
        </r>
      </text>
    </comment>
    <comment ref="J177" authorId="0" shapeId="0" xr:uid="{00000000-0006-0000-0700-00000B000000}">
      <text>
        <r>
          <rPr>
            <b/>
            <sz val="9"/>
            <color indexed="81"/>
            <rFont val="Tahoma"/>
            <family val="2"/>
          </rPr>
          <t>Administrator:</t>
        </r>
        <r>
          <rPr>
            <sz val="9"/>
            <color indexed="81"/>
            <rFont val="Tahoma"/>
            <family val="2"/>
          </rPr>
          <t xml:space="preserve">
has added 60mm to height of base concrete
</t>
        </r>
      </text>
    </comment>
    <comment ref="J181" authorId="0" shapeId="0" xr:uid="{00000000-0006-0000-0700-00000C000000}">
      <text>
        <r>
          <rPr>
            <b/>
            <sz val="9"/>
            <color indexed="81"/>
            <rFont val="Tahoma"/>
            <family val="2"/>
          </rPr>
          <t>Administrator:</t>
        </r>
        <r>
          <rPr>
            <sz val="9"/>
            <color indexed="81"/>
            <rFont val="Tahoma"/>
            <family val="2"/>
          </rPr>
          <t xml:space="preserve">
has added 60mm to height of base concrete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L79" authorId="0" shapeId="0" xr:uid="{CC2CFA83-BAFF-4792-AD59-1A93C67324F7}">
      <text>
        <r>
          <rPr>
            <b/>
            <sz val="9"/>
            <color indexed="81"/>
            <rFont val="Tahoma"/>
            <family val="2"/>
          </rPr>
          <t xml:space="preserve">Adminis
Varies </t>
        </r>
      </text>
    </comment>
    <comment ref="L83" authorId="0" shapeId="0" xr:uid="{FDD4840D-6D34-4A84-9570-776EF5E9CEEA}">
      <text>
        <r>
          <rPr>
            <b/>
            <sz val="9"/>
            <color indexed="81"/>
            <rFont val="Tahoma"/>
            <family val="2"/>
          </rPr>
          <t xml:space="preserve">Adminis
Varies </t>
        </r>
      </text>
    </comment>
    <comment ref="L87" authorId="0" shapeId="0" xr:uid="{2CF8F507-5332-40A3-9DE8-FC6D84AD101B}">
      <text>
        <r>
          <rPr>
            <b/>
            <sz val="9"/>
            <color indexed="81"/>
            <rFont val="Tahoma"/>
            <family val="2"/>
          </rPr>
          <t xml:space="preserve">Adminis
Varies </t>
        </r>
      </text>
    </comment>
    <comment ref="L91" authorId="0" shapeId="0" xr:uid="{C87B58A8-AE46-44F2-AE20-9D791F9892AD}">
      <text>
        <r>
          <rPr>
            <b/>
            <sz val="9"/>
            <color indexed="81"/>
            <rFont val="Tahoma"/>
            <family val="2"/>
          </rPr>
          <t xml:space="preserve">Adminis
Varies </t>
        </r>
      </text>
    </comment>
    <comment ref="L95" authorId="0" shapeId="0" xr:uid="{1B9A13E9-3583-4D57-AA5F-280F2AE482A7}">
      <text>
        <r>
          <rPr>
            <b/>
            <sz val="9"/>
            <color indexed="81"/>
            <rFont val="Tahoma"/>
            <family val="2"/>
          </rPr>
          <t xml:space="preserve">Adminis
Varies </t>
        </r>
      </text>
    </comment>
    <comment ref="C149" authorId="0" shapeId="0" xr:uid="{3DF75B9C-8DEF-46A7-BC33-E85735DD226E}">
      <text>
        <r>
          <rPr>
            <b/>
            <sz val="9"/>
            <color indexed="81"/>
            <rFont val="Tahoma"/>
            <family val="2"/>
          </rPr>
          <t>Administrator:</t>
        </r>
        <r>
          <rPr>
            <sz val="9"/>
            <color indexed="81"/>
            <rFont val="Tahoma"/>
            <family val="2"/>
          </rPr>
          <t xml:space="preserve">
H takes as 600 mm
</t>
        </r>
      </text>
    </comment>
    <comment ref="C151" authorId="0" shapeId="0" xr:uid="{4DA50521-0C54-41E1-8785-A1DBB43D8771}">
      <text>
        <r>
          <rPr>
            <b/>
            <sz val="9"/>
            <color indexed="81"/>
            <rFont val="Tahoma"/>
            <family val="2"/>
          </rPr>
          <t>Administrator:</t>
        </r>
        <r>
          <rPr>
            <sz val="9"/>
            <color indexed="81"/>
            <rFont val="Tahoma"/>
            <family val="2"/>
          </rPr>
          <t xml:space="preserve">
H takes as 600 mm
</t>
        </r>
      </text>
    </comment>
    <comment ref="J165" authorId="0" shapeId="0" xr:uid="{4EA2F50F-CDD4-4AEE-AC38-6555492DBE67}">
      <text>
        <r>
          <rPr>
            <b/>
            <sz val="9"/>
            <color indexed="81"/>
            <rFont val="Tahoma"/>
            <family val="2"/>
          </rPr>
          <t>Administrator:</t>
        </r>
        <r>
          <rPr>
            <sz val="9"/>
            <color indexed="81"/>
            <rFont val="Tahoma"/>
            <family val="2"/>
          </rPr>
          <t xml:space="preserve">
has added 60mm to height of base concrete
</t>
        </r>
      </text>
    </comment>
    <comment ref="J169" authorId="0" shapeId="0" xr:uid="{7B8A69F9-2ACC-4F8A-8D27-FD839467FF59}">
      <text>
        <r>
          <rPr>
            <b/>
            <sz val="9"/>
            <color indexed="81"/>
            <rFont val="Tahoma"/>
            <family val="2"/>
          </rPr>
          <t>Administrator:</t>
        </r>
        <r>
          <rPr>
            <sz val="9"/>
            <color indexed="81"/>
            <rFont val="Tahoma"/>
            <family val="2"/>
          </rPr>
          <t xml:space="preserve">
has added 60mm to height of base concrete
</t>
        </r>
      </text>
    </comment>
    <comment ref="J173" authorId="0" shapeId="0" xr:uid="{C70B41D8-9A68-48B3-A2DF-1799C042709F}">
      <text>
        <r>
          <rPr>
            <b/>
            <sz val="9"/>
            <color indexed="81"/>
            <rFont val="Tahoma"/>
            <family val="2"/>
          </rPr>
          <t>Administrator:</t>
        </r>
        <r>
          <rPr>
            <sz val="9"/>
            <color indexed="81"/>
            <rFont val="Tahoma"/>
            <family val="2"/>
          </rPr>
          <t xml:space="preserve">
has added 60mm to height of base concrete
</t>
        </r>
      </text>
    </comment>
    <comment ref="J177" authorId="0" shapeId="0" xr:uid="{EE4A9BE5-BF73-4ABC-999C-83EA93FA2D3A}">
      <text>
        <r>
          <rPr>
            <b/>
            <sz val="9"/>
            <color indexed="81"/>
            <rFont val="Tahoma"/>
            <family val="2"/>
          </rPr>
          <t>Administrator:</t>
        </r>
        <r>
          <rPr>
            <sz val="9"/>
            <color indexed="81"/>
            <rFont val="Tahoma"/>
            <family val="2"/>
          </rPr>
          <t xml:space="preserve">
has added 60mm to height of base concrete
</t>
        </r>
      </text>
    </comment>
    <comment ref="J181" authorId="0" shapeId="0" xr:uid="{26DBC19E-F9BF-4D1E-A99A-7DDBFF233F63}">
      <text>
        <r>
          <rPr>
            <b/>
            <sz val="9"/>
            <color indexed="81"/>
            <rFont val="Tahoma"/>
            <family val="2"/>
          </rPr>
          <t>Administrator:</t>
        </r>
        <r>
          <rPr>
            <sz val="9"/>
            <color indexed="81"/>
            <rFont val="Tahoma"/>
            <family val="2"/>
          </rPr>
          <t xml:space="preserve">
has added 60mm to height of base concrete
</t>
        </r>
      </text>
    </comment>
  </commentList>
</comments>
</file>

<file path=xl/sharedStrings.xml><?xml version="1.0" encoding="utf-8"?>
<sst xmlns="http://schemas.openxmlformats.org/spreadsheetml/2006/main" count="2947" uniqueCount="981">
  <si>
    <t>Drain</t>
  </si>
  <si>
    <t>Length</t>
  </si>
  <si>
    <t>m</t>
  </si>
  <si>
    <t>Wall</t>
  </si>
  <si>
    <t>H</t>
  </si>
  <si>
    <t>V</t>
  </si>
  <si>
    <t xml:space="preserve">DESCRIPTION </t>
  </si>
  <si>
    <t>AMOUNT (Rs.)</t>
  </si>
  <si>
    <t>SUB TOTAL CARRIED TO GRAND SUMMARY</t>
  </si>
  <si>
    <t>BOQ ITEM</t>
  </si>
  <si>
    <t>PAY ITEM</t>
  </si>
  <si>
    <t>UNIT</t>
  </si>
  <si>
    <t>QTY</t>
  </si>
  <si>
    <t>RATE</t>
  </si>
  <si>
    <t>AMOUNT (Rs)</t>
  </si>
  <si>
    <t>CLEARING AND GRUBBING</t>
  </si>
  <si>
    <t>3.1.1.1</t>
  </si>
  <si>
    <t>201(1)</t>
  </si>
  <si>
    <r>
      <t>m</t>
    </r>
    <r>
      <rPr>
        <vertAlign val="superscript"/>
        <sz val="10"/>
        <color theme="1"/>
        <rFont val="Times New Roman"/>
        <family val="1"/>
      </rPr>
      <t>2</t>
    </r>
  </si>
  <si>
    <t>3.1.1.2</t>
  </si>
  <si>
    <t>201(2)</t>
  </si>
  <si>
    <t>Removal of trees: 300 ≤ Girth &lt; 600 mm</t>
  </si>
  <si>
    <t>nr</t>
  </si>
  <si>
    <t>201(3)</t>
  </si>
  <si>
    <t>201(6)</t>
  </si>
  <si>
    <t xml:space="preserve">SIDE SLOPE EXCAVATION OR TRIMMING </t>
  </si>
  <si>
    <t>301(1)</t>
  </si>
  <si>
    <r>
      <t>m</t>
    </r>
    <r>
      <rPr>
        <vertAlign val="superscript"/>
        <sz val="10"/>
        <color theme="1"/>
        <rFont val="Times New Roman"/>
        <family val="1"/>
      </rPr>
      <t>3</t>
    </r>
  </si>
  <si>
    <t>301(2)</t>
  </si>
  <si>
    <t>301(3)</t>
  </si>
  <si>
    <r>
      <t>m</t>
    </r>
    <r>
      <rPr>
        <vertAlign val="superscript"/>
        <sz val="10"/>
        <rFont val="Times New Roman"/>
        <family val="1"/>
      </rPr>
      <t>3</t>
    </r>
  </si>
  <si>
    <t>301(5)</t>
  </si>
  <si>
    <t>EXCAVATION AND BACKFILL FOR STRUCTURES</t>
  </si>
  <si>
    <t>302(1)</t>
  </si>
  <si>
    <t>302(6)</t>
  </si>
  <si>
    <t>302(2)</t>
  </si>
  <si>
    <t>302(3)</t>
  </si>
  <si>
    <t>Disposal of excess soils away from site</t>
  </si>
  <si>
    <t>601(1)</t>
  </si>
  <si>
    <t>Concrete C15/20 for beds poured on or against earth or un-blinded hardcore</t>
  </si>
  <si>
    <t>601(3)</t>
  </si>
  <si>
    <t xml:space="preserve">Concrete C25/20 for walls and base of drains. Rate shall include expansion joints </t>
  </si>
  <si>
    <t>602(1)</t>
  </si>
  <si>
    <t>Tor – Steel reinforcement</t>
  </si>
  <si>
    <t>kg</t>
  </si>
  <si>
    <t>605(1)</t>
  </si>
  <si>
    <t>Formwork for concrete sides of drains plain smooth finish</t>
  </si>
  <si>
    <r>
      <t>m</t>
    </r>
    <r>
      <rPr>
        <vertAlign val="superscript"/>
        <sz val="10"/>
        <rFont val="Times New Roman"/>
        <family val="1"/>
      </rPr>
      <t>2</t>
    </r>
  </si>
  <si>
    <t>606(1)</t>
  </si>
  <si>
    <t>Supply and install (16 mm dia. ) hot dipped galvanized mild steel grouted dowels</t>
  </si>
  <si>
    <t>Gabion wall (PVC coated galvanized wire)</t>
  </si>
  <si>
    <t>Filter fabric/Geotextile</t>
  </si>
  <si>
    <t>Base preperation for gabion wall with 6" x 9" Rubble</t>
  </si>
  <si>
    <t>SOIL NAILING</t>
  </si>
  <si>
    <t>701(1)</t>
  </si>
  <si>
    <t>Temporary working platform for soil nailing works</t>
  </si>
  <si>
    <t>LS</t>
  </si>
  <si>
    <t>701(2)b</t>
  </si>
  <si>
    <t>32mm dia. soil nails (less than or equal to 12m length) inserted into 125mm dia. bore hole with grouting</t>
  </si>
  <si>
    <t>m2</t>
  </si>
  <si>
    <t>701(6)</t>
  </si>
  <si>
    <t>701(10)</t>
  </si>
  <si>
    <t>Pull-Out test for test nails</t>
  </si>
  <si>
    <t>No</t>
  </si>
  <si>
    <t>HORIZONTAL DRAINS</t>
  </si>
  <si>
    <t>702(1)</t>
  </si>
  <si>
    <t>GRASSING/PLANTING</t>
  </si>
  <si>
    <t>701(5)</t>
  </si>
  <si>
    <t>Coir mesh</t>
  </si>
  <si>
    <t>502(1)</t>
  </si>
  <si>
    <t>L / Area</t>
  </si>
  <si>
    <t>W / Space</t>
  </si>
  <si>
    <t>Nr</t>
  </si>
  <si>
    <t>Qty</t>
  </si>
  <si>
    <t>Qty-Total</t>
  </si>
  <si>
    <t>Unit</t>
  </si>
  <si>
    <t>Add 10%</t>
  </si>
  <si>
    <t>Rounded</t>
  </si>
  <si>
    <t>BILL 02 :  SITE CLEARING</t>
  </si>
  <si>
    <t>Clearing and grubbing</t>
  </si>
  <si>
    <t>m3</t>
  </si>
  <si>
    <t>BILL 03 :  EARTHWORKS</t>
  </si>
  <si>
    <t>Excavation - suitable soil</t>
  </si>
  <si>
    <t>Excavation and disposal - unsuitable soil</t>
  </si>
  <si>
    <t xml:space="preserve">Side Slope Excavation </t>
  </si>
  <si>
    <t>Reshaping and Trimming</t>
  </si>
  <si>
    <t>Excavation for structures- suitable soil</t>
  </si>
  <si>
    <t>Excavation for structures and disposal - unsuitable soil</t>
  </si>
  <si>
    <t>Excavation for Structures</t>
  </si>
  <si>
    <t>Gabion Wall</t>
  </si>
  <si>
    <t>Back Filling</t>
  </si>
  <si>
    <t>BILL 04 : DRAINAGE CONSTRUCTIONS</t>
  </si>
  <si>
    <t>Bar Dia.</t>
  </si>
  <si>
    <t>Unit Weight</t>
  </si>
  <si>
    <t>Weight</t>
  </si>
  <si>
    <t>Reinforcement</t>
  </si>
  <si>
    <t>Formwork</t>
  </si>
  <si>
    <t>Dowels</t>
  </si>
  <si>
    <t>BILL 04 : CATCH-PITS</t>
  </si>
  <si>
    <t>BILL 05 : SOIL NAILING &amp; HORIZONTAL DRAINS/ Turfing</t>
  </si>
  <si>
    <t>Mesh &amp; Hydroseeding or Shotcrete</t>
  </si>
  <si>
    <t>Metalic mesh</t>
  </si>
  <si>
    <t>Turfing</t>
  </si>
  <si>
    <t>Reshaping Area</t>
  </si>
  <si>
    <t>Soil nails</t>
  </si>
  <si>
    <t>Grid Beam</t>
  </si>
  <si>
    <t>Horizontal drain</t>
  </si>
  <si>
    <t>Boundery Beams</t>
  </si>
  <si>
    <t>Turfing Area</t>
  </si>
  <si>
    <t>Cantilever wall Construction</t>
  </si>
  <si>
    <t>V shape excavation</t>
  </si>
  <si>
    <t xml:space="preserve">Drain Type </t>
  </si>
  <si>
    <t>Width W(mm)</t>
  </si>
  <si>
    <t xml:space="preserve">Height H(mm) </t>
  </si>
  <si>
    <t xml:space="preserve">Thickness t(mm) </t>
  </si>
  <si>
    <t xml:space="preserve">Screed </t>
  </si>
  <si>
    <t>Reinforcement / Spacing</t>
  </si>
  <si>
    <t xml:space="preserve">Energy Breakers </t>
  </si>
  <si>
    <t xml:space="preserve">Cascade Steps </t>
  </si>
  <si>
    <t>T (mm)</t>
  </si>
  <si>
    <t>Vertical</t>
  </si>
  <si>
    <t xml:space="preserve">Horizontal </t>
  </si>
  <si>
    <t xml:space="preserve">Spacing (m) </t>
  </si>
  <si>
    <t>Width</t>
  </si>
  <si>
    <t xml:space="preserve">Height </t>
  </si>
  <si>
    <t>DS (M) - A</t>
  </si>
  <si>
    <t>w</t>
  </si>
  <si>
    <t>DS (M) - B</t>
  </si>
  <si>
    <t>DS (M) - C</t>
  </si>
  <si>
    <t>DS (M) - D</t>
  </si>
  <si>
    <t>DS (M) - E</t>
  </si>
  <si>
    <t>t</t>
  </si>
  <si>
    <t>DS (M) - F</t>
  </si>
  <si>
    <t>Screed</t>
  </si>
  <si>
    <t>DS (M) - P</t>
  </si>
  <si>
    <t>DS (M) - Q</t>
  </si>
  <si>
    <t>DS (B) - A (Type I)</t>
  </si>
  <si>
    <t xml:space="preserve">Berm </t>
  </si>
  <si>
    <t>DS (B) - B (Type I)</t>
  </si>
  <si>
    <t xml:space="preserve"> </t>
  </si>
  <si>
    <t>DS (B) - C (Type I)</t>
  </si>
  <si>
    <t>DS (K) - A</t>
  </si>
  <si>
    <t>DS (K) - B</t>
  </si>
  <si>
    <t>DS(M) - L  Type I</t>
  </si>
  <si>
    <t>DS(M) - L Type II</t>
  </si>
  <si>
    <t>DS(L) - A</t>
  </si>
  <si>
    <t>DS(L) - B</t>
  </si>
  <si>
    <t>DS(L) - C</t>
  </si>
  <si>
    <t>DS(L) - D</t>
  </si>
  <si>
    <t>DS(C) - A (Type I)</t>
  </si>
  <si>
    <t>DS(C) - B (Type I)</t>
  </si>
  <si>
    <t>DS(C) - C (Type I)</t>
  </si>
  <si>
    <t>DS(C) - D (Type I)</t>
  </si>
  <si>
    <t>DS(C) - E (Type I)</t>
  </si>
  <si>
    <t>DS(C) - A (Type II)</t>
  </si>
  <si>
    <t>DS(C) - B (Type II)</t>
  </si>
  <si>
    <t>DS(C) - C (Type II)</t>
  </si>
  <si>
    <t>DS(C) - D (Type II)</t>
  </si>
  <si>
    <t>DS(C) - E (Type II)</t>
  </si>
  <si>
    <t>Outer FW %</t>
  </si>
  <si>
    <t>Y10 RF</t>
  </si>
  <si>
    <t>Drains</t>
  </si>
  <si>
    <t>Total</t>
  </si>
  <si>
    <t xml:space="preserve">Nos </t>
  </si>
  <si>
    <t>SC</t>
  </si>
  <si>
    <t>Exc</t>
  </si>
  <si>
    <t>C15</t>
  </si>
  <si>
    <t>C25</t>
  </si>
  <si>
    <t>FW</t>
  </si>
  <si>
    <t>No's</t>
  </si>
  <si>
    <t>Cut off Drains</t>
  </si>
  <si>
    <t>DS-M-A</t>
  </si>
  <si>
    <t>T10</t>
  </si>
  <si>
    <t xml:space="preserve">DS-M-B </t>
  </si>
  <si>
    <t>DS-M-C</t>
  </si>
  <si>
    <t xml:space="preserve">DS-M-R </t>
  </si>
  <si>
    <t>DS-M-D</t>
  </si>
  <si>
    <t>Subsuface Drain</t>
  </si>
  <si>
    <t>PVC Pipe</t>
  </si>
  <si>
    <t>Aggrigate</t>
  </si>
  <si>
    <t>DS-M-E</t>
  </si>
  <si>
    <t>DS-M-F</t>
  </si>
  <si>
    <t>DS-M-P</t>
  </si>
  <si>
    <t>DS-M-Q</t>
  </si>
  <si>
    <t>DS-B-A</t>
  </si>
  <si>
    <t>DS-B-B</t>
  </si>
  <si>
    <t>DS-B-C</t>
  </si>
  <si>
    <t>DS-K-A</t>
  </si>
  <si>
    <t>DS-K-B</t>
  </si>
  <si>
    <t>DS-M-L (Type I)</t>
  </si>
  <si>
    <t>DS-M-L (Type II)</t>
  </si>
  <si>
    <t>DS-L-A</t>
  </si>
  <si>
    <t>DS-L-B</t>
  </si>
  <si>
    <t>DS-L-C</t>
  </si>
  <si>
    <t>DS-L-D</t>
  </si>
  <si>
    <t xml:space="preserve">Type I-Cascade Drains </t>
  </si>
  <si>
    <t>DS-C-A</t>
  </si>
  <si>
    <t xml:space="preserve">Steps </t>
  </si>
  <si>
    <t xml:space="preserve">Dowels </t>
  </si>
  <si>
    <t>DS-C-B</t>
  </si>
  <si>
    <t>DS-C-C</t>
  </si>
  <si>
    <t>DS-C-D</t>
  </si>
  <si>
    <t>DS-C-E</t>
  </si>
  <si>
    <t xml:space="preserve">Type II-Cascade Drains </t>
  </si>
  <si>
    <t>DS-C-F</t>
  </si>
  <si>
    <t>L</t>
  </si>
  <si>
    <t>W/Area</t>
  </si>
  <si>
    <t>Drain Length With Cover Slb area</t>
  </si>
  <si>
    <t>Cover Slab</t>
  </si>
  <si>
    <t>Letgth</t>
  </si>
  <si>
    <t>No. of C.Slabs</t>
  </si>
  <si>
    <t>G25</t>
  </si>
  <si>
    <t>159.75 Area</t>
  </si>
  <si>
    <t>Reinforcment</t>
  </si>
  <si>
    <t>Steel Grating</t>
  </si>
  <si>
    <t>W</t>
  </si>
  <si>
    <t>DS(M)A</t>
  </si>
  <si>
    <t>Clearing</t>
  </si>
  <si>
    <t>502(2)</t>
  </si>
  <si>
    <t>Turfing as directed by the Engineer, and regular maintanance for three months</t>
  </si>
  <si>
    <t>201(4)</t>
  </si>
  <si>
    <t>Removal of trees: 1,200 ≤ Girth &lt; 2,000 mm</t>
  </si>
  <si>
    <t>201(5)</t>
  </si>
  <si>
    <t>Removal of trees: 2,000 &lt; Girth mm</t>
  </si>
  <si>
    <t>Removal of stumps of previously fallan trees; 300≤ Girth&lt; 600mm</t>
  </si>
  <si>
    <t>201(10)</t>
  </si>
  <si>
    <t>Removal of overhanging branches: 300 ≤ Girth</t>
  </si>
  <si>
    <t>REMOVAL OF EXISTING STRUCTURES</t>
  </si>
  <si>
    <t>3.1.2.1</t>
  </si>
  <si>
    <t>202(1)</t>
  </si>
  <si>
    <t>Dismantle and remove rubble / brick masonry structures</t>
  </si>
  <si>
    <t>3.1.2.2</t>
  </si>
  <si>
    <t>202(3)</t>
  </si>
  <si>
    <t>Dismantle and remove concrete (R/F or mass) structures</t>
  </si>
  <si>
    <t>CS</t>
  </si>
  <si>
    <t>CS02-CS03</t>
  </si>
  <si>
    <t xml:space="preserve">Excavation </t>
  </si>
  <si>
    <t>Backfill</t>
  </si>
  <si>
    <t>Base</t>
  </si>
  <si>
    <t>Gabion Wall Type 3</t>
  </si>
  <si>
    <t>Reshaping</t>
  </si>
  <si>
    <t>Geo Textile</t>
  </si>
  <si>
    <t>Mesh</t>
  </si>
  <si>
    <t>Nails</t>
  </si>
  <si>
    <t>H drain</t>
  </si>
  <si>
    <t>Grid Beams</t>
  </si>
  <si>
    <t>Boundery B.</t>
  </si>
  <si>
    <t>ROUGH QTY</t>
  </si>
  <si>
    <t>GABION WALL CONSTRUCTIONS</t>
  </si>
  <si>
    <t>Reshaping Gabion &amp; Nailing</t>
  </si>
  <si>
    <t>DS M A</t>
  </si>
  <si>
    <t>Gabion Wall Type 2</t>
  </si>
  <si>
    <t>Nailing Area 02</t>
  </si>
  <si>
    <t>~CS01</t>
  </si>
  <si>
    <t>CS01-CS02</t>
  </si>
  <si>
    <t>CS03~</t>
  </si>
  <si>
    <t>Nailing Area 01</t>
  </si>
  <si>
    <t>No.</t>
  </si>
  <si>
    <t>90mm dia 10m</t>
  </si>
  <si>
    <t>90mm dia 8m</t>
  </si>
  <si>
    <t>Type II</t>
  </si>
  <si>
    <t>Type III</t>
  </si>
  <si>
    <t>CS07</t>
  </si>
  <si>
    <t>Excavation (mechanical breaking) and disposal of Hard rock  &gt; 1.0 m3 (Provisional Quantity , rate shall include for backfilling holes )</t>
  </si>
  <si>
    <t>REDUCTION OF LANDSLIDE VULNERABILITY BY MITIGATION MEASURES SITE NO 125 - QUANTITY CALCULATION</t>
  </si>
  <si>
    <t>Site 125</t>
  </si>
  <si>
    <t>DS D A</t>
  </si>
  <si>
    <t>Gabion Wall Type 4</t>
  </si>
  <si>
    <t>~CS08</t>
  </si>
  <si>
    <t>CS08-CS09</t>
  </si>
  <si>
    <t>CS09-CS10</t>
  </si>
  <si>
    <t>CS10~</t>
  </si>
  <si>
    <t>Excavation and turfing</t>
  </si>
  <si>
    <t>DS B A Type I</t>
  </si>
  <si>
    <t>DS C C</t>
  </si>
  <si>
    <t>Type IV</t>
  </si>
  <si>
    <t>DS-D-A</t>
  </si>
  <si>
    <t>DS(M)-C DRAIN</t>
  </si>
  <si>
    <t>BILL No. 2.1 - SITE CLEARING</t>
  </si>
  <si>
    <t>BILL No. 2.2- EARTH WORKS</t>
  </si>
  <si>
    <t>BILL No. 2.3 - STRUCTURE CONSTRUCTION</t>
  </si>
  <si>
    <t>BILL No. 2.4- SOIL NAILING AND HORIZONTAL DRAINS</t>
  </si>
  <si>
    <t>3.2.1.1</t>
  </si>
  <si>
    <t>3.2.1.2</t>
  </si>
  <si>
    <t>3.2.2.1</t>
  </si>
  <si>
    <t>3.2.2.2</t>
  </si>
  <si>
    <t>DS(M)-B DRAIN</t>
  </si>
  <si>
    <t>3.3.1.1</t>
  </si>
  <si>
    <t>3.3.1.2</t>
  </si>
  <si>
    <t>DS(B)-C TYPE II DRAIN</t>
  </si>
  <si>
    <t>3.3.2.1</t>
  </si>
  <si>
    <t>3.3.3.1</t>
  </si>
  <si>
    <t>3.3.3.2</t>
  </si>
  <si>
    <t>3.3.3.3</t>
  </si>
  <si>
    <t>3.3.3.4</t>
  </si>
  <si>
    <t>HOT DIPPED GALVANIZED MILD STEEL DOWELS</t>
  </si>
  <si>
    <t>REDUCTION OF LANDSLIDE VULNERABILITY BY MITIGATION MEASURES SITE NO 126 - QUANTITY CALCULATION</t>
  </si>
  <si>
    <t>Type V</t>
  </si>
  <si>
    <t>~CS03</t>
  </si>
  <si>
    <t>CS03 - CS01</t>
  </si>
  <si>
    <t>CS01~</t>
  </si>
  <si>
    <t>Site 126</t>
  </si>
  <si>
    <t>~CS011</t>
  </si>
  <si>
    <t>CS011-CS12</t>
  </si>
  <si>
    <t>DS B C Type II</t>
  </si>
  <si>
    <t>CS12~</t>
  </si>
  <si>
    <t>DS M B</t>
  </si>
  <si>
    <t>DS C B</t>
  </si>
  <si>
    <t>CS01</t>
  </si>
  <si>
    <t>CS23</t>
  </si>
  <si>
    <t>Gabion Wall Type 5</t>
  </si>
  <si>
    <t>~CS05</t>
  </si>
  <si>
    <t>CS05-CS06</t>
  </si>
  <si>
    <t>CS06~</t>
  </si>
  <si>
    <t>CS06-CS07</t>
  </si>
  <si>
    <t>CS07-CS08</t>
  </si>
  <si>
    <t>CS08~</t>
  </si>
  <si>
    <t>GRAND SUMMARY</t>
  </si>
  <si>
    <t>ADD 10%  PHYSICAL CONTINGENCIES TO SUB TOTAL</t>
  </si>
  <si>
    <t>Rs.</t>
  </si>
  <si>
    <t>ADD  VAT</t>
  </si>
  <si>
    <t>BILL No. 1 - GENERAL PRELIMINARIES</t>
  </si>
  <si>
    <t>CONTRACTOR'S SITE ESTABLISHMENT</t>
  </si>
  <si>
    <t>1.1.1</t>
  </si>
  <si>
    <t>106.4(1)</t>
  </si>
  <si>
    <t xml:space="preserve">Mobilization of Contractor's Facilities and Plant/ Equipment </t>
  </si>
  <si>
    <t>1.1.2</t>
  </si>
  <si>
    <t>106.4(2)</t>
  </si>
  <si>
    <t xml:space="preserve">De-mobilization of Contractor's Facilities and Plant/Equipment </t>
  </si>
  <si>
    <t>1.1.3</t>
  </si>
  <si>
    <t>106.4(3)</t>
  </si>
  <si>
    <t>Maintenance of Site establishment for the Contractor</t>
  </si>
  <si>
    <t>mth</t>
  </si>
  <si>
    <t>QUALITY STANDARD &amp; PROGRESS</t>
  </si>
  <si>
    <t>1.2.1</t>
  </si>
  <si>
    <t>106.5(1)</t>
  </si>
  <si>
    <t>Progress Reports</t>
  </si>
  <si>
    <t>PS</t>
  </si>
  <si>
    <t>PROJECT NAME BOARDS/ PLAQUES</t>
  </si>
  <si>
    <t>1.3.1</t>
  </si>
  <si>
    <t>106.6(1)</t>
  </si>
  <si>
    <t>Provide and Maintain project Name Boards</t>
  </si>
  <si>
    <t>1.3.2</t>
  </si>
  <si>
    <t>106.6(2)</t>
  </si>
  <si>
    <t>Project Inauguration Plaque and related services</t>
  </si>
  <si>
    <t>SERVICES</t>
  </si>
  <si>
    <t>1.4.1</t>
  </si>
  <si>
    <t>110(1)</t>
  </si>
  <si>
    <t>Temporary supporting and protecting public utility services during execution of works</t>
  </si>
  <si>
    <t>SETTING-OUT, CROSS SECTION SURVEY &amp; DRAWINGS</t>
  </si>
  <si>
    <t>1.5.1</t>
  </si>
  <si>
    <t>115(1)</t>
  </si>
  <si>
    <t>Allow for setting out work, working drawings, as build drawings and cross sections</t>
  </si>
  <si>
    <t>ENVIRONMENTAL MANAGEMENT</t>
  </si>
  <si>
    <t>1.6.1</t>
  </si>
  <si>
    <t>2000(1)</t>
  </si>
  <si>
    <t>Allow for submission of satisfactory Environmental Management ActionPlan (EMAP) and on-site arrangement before commencing the project actions</t>
  </si>
  <si>
    <t>1.6.2</t>
  </si>
  <si>
    <t>2000(2)</t>
  </si>
  <si>
    <t>Allow for Baseline Environmental Monitoring and submission of the report</t>
  </si>
  <si>
    <t>1.6.3</t>
  </si>
  <si>
    <t>2000(4)</t>
  </si>
  <si>
    <t>Monitoring Environmental Quality Parameters and Environmental
mitigation measures during construction</t>
  </si>
  <si>
    <t>1.6.5</t>
  </si>
  <si>
    <t>2000(3)</t>
  </si>
  <si>
    <t>ESMP Monthly Progress Reports</t>
  </si>
  <si>
    <t>TRAFFIC CONTROL</t>
  </si>
  <si>
    <t>1.7.1</t>
  </si>
  <si>
    <t>101(1)</t>
  </si>
  <si>
    <t>Management, Safety &amp; Control &amp; Temporary Diversion of
Traffic, including provision of a general traffic management plan</t>
  </si>
  <si>
    <t>HEALTH &amp; SAFETY</t>
  </si>
  <si>
    <t>1.8.1</t>
  </si>
  <si>
    <t>2003(1)</t>
  </si>
  <si>
    <t>Health and safety meassures during construction confirming to the latest industrial standards</t>
  </si>
  <si>
    <t>1.8.2</t>
  </si>
  <si>
    <t>2003(2)</t>
  </si>
  <si>
    <t>Awareness Programme for STDs</t>
  </si>
  <si>
    <t>UTILITY RELOCATION</t>
  </si>
  <si>
    <t>Proj manager</t>
  </si>
  <si>
    <t>full</t>
  </si>
  <si>
    <t>1.9.1</t>
  </si>
  <si>
    <t>203(1)</t>
  </si>
  <si>
    <t>Relocation of utility services as per requirements of the utility service agency</t>
  </si>
  <si>
    <t>Geo technical Engineer</t>
  </si>
  <si>
    <t>1.10</t>
  </si>
  <si>
    <t>CONSTRUCTION MANAGEMENT &amp; STAFF</t>
  </si>
  <si>
    <t>site engineer</t>
  </si>
  <si>
    <t>1.10.1</t>
  </si>
  <si>
    <t>120(1)</t>
  </si>
  <si>
    <t>1.11</t>
  </si>
  <si>
    <t>MONITORING</t>
  </si>
  <si>
    <t xml:space="preserve">Safety officer </t>
  </si>
  <si>
    <t>1.11.1</t>
  </si>
  <si>
    <t>703(1)</t>
  </si>
  <si>
    <t>Technical officer</t>
  </si>
  <si>
    <t>1.11.2</t>
  </si>
  <si>
    <t>703(2)</t>
  </si>
  <si>
    <t>QS</t>
  </si>
  <si>
    <t>1.12</t>
  </si>
  <si>
    <t>1.12.1</t>
  </si>
  <si>
    <t>Removal of existing srtuctures and related work</t>
  </si>
  <si>
    <t>1.13</t>
  </si>
  <si>
    <t>DEVELOPMENT OF ACCESS ROADS, REHABILITATION OF ROADS &amp; EXISTING DRAINAGE</t>
  </si>
  <si>
    <t>1.13.1</t>
  </si>
  <si>
    <t>Development of access roads &amp; Rehabilitation of Road Pavement, drainage and relevant work (items under this work shall comply with CIDA publication SCA - 05 - Second edition [STANDARD SPECIFICATION FOR CONSTRUCTION AND MAINTENANCE OF ROADS AND BRIDGES]</t>
  </si>
  <si>
    <t>ITEM</t>
  </si>
  <si>
    <t>QTY.</t>
  </si>
  <si>
    <t>AMOUNT</t>
  </si>
  <si>
    <t>LABOUR</t>
  </si>
  <si>
    <t>Skilled Labour</t>
  </si>
  <si>
    <t>hr</t>
  </si>
  <si>
    <t>Unskilled Labour</t>
  </si>
  <si>
    <t>Mason</t>
  </si>
  <si>
    <t>Carpenter</t>
  </si>
  <si>
    <t>Steel fixer</t>
  </si>
  <si>
    <t>Mechanic</t>
  </si>
  <si>
    <t>Plumber, Electrician</t>
  </si>
  <si>
    <t>Welder, Fitter</t>
  </si>
  <si>
    <t>Driver</t>
  </si>
  <si>
    <t>Site Supervisor</t>
  </si>
  <si>
    <t>MATERIAL</t>
  </si>
  <si>
    <t>Cement</t>
  </si>
  <si>
    <t>50 kg bag</t>
  </si>
  <si>
    <t>Sand</t>
  </si>
  <si>
    <t>20 mm agregate</t>
  </si>
  <si>
    <t>Imported soil (Type I )</t>
  </si>
  <si>
    <t>Imported soil (Type II )</t>
  </si>
  <si>
    <t>Aggregate (20-200mm)</t>
  </si>
  <si>
    <t>Aggregate (12.5mm)</t>
  </si>
  <si>
    <r>
      <t>m</t>
    </r>
    <r>
      <rPr>
        <vertAlign val="superscript"/>
        <sz val="10"/>
        <rFont val="Times New Roman"/>
        <family val="1"/>
      </rPr>
      <t>5</t>
    </r>
    <r>
      <rPr>
        <sz val="11"/>
        <color theme="1"/>
        <rFont val="Calibri"/>
        <family val="2"/>
        <scheme val="minor"/>
      </rPr>
      <t/>
    </r>
  </si>
  <si>
    <t>Mild Steel reinforcement</t>
  </si>
  <si>
    <t>Tor Steel reinforcement</t>
  </si>
  <si>
    <t>PVC Pipes 90 mm</t>
  </si>
  <si>
    <t>PVC Pipes 75 mm</t>
  </si>
  <si>
    <t>PVC Pipes 50 mm</t>
  </si>
  <si>
    <t>Random Rubble (4"x 6"mm)</t>
  </si>
  <si>
    <t xml:space="preserve">Random Rubble  (6"x9") </t>
  </si>
  <si>
    <t>Timber Plywood Sheet 12mm</t>
  </si>
  <si>
    <t>Asphalt concrete: binder course material</t>
  </si>
  <si>
    <t>Mt</t>
  </si>
  <si>
    <t>Asphalt concrete: wearing course material</t>
  </si>
  <si>
    <t>Bituminous Emulsion CSS-1</t>
  </si>
  <si>
    <t>liter</t>
  </si>
  <si>
    <t>Bituminous Emulsion (CRS-1)</t>
  </si>
  <si>
    <t>Bituminous Emulsion (CRS-2)</t>
  </si>
  <si>
    <t>Aggregate Base Course(ABC)</t>
  </si>
  <si>
    <t>PVC coated galvanized Gabion boxex 1m x1m x1m</t>
  </si>
  <si>
    <t>Grade 25 Readymix Concrete</t>
  </si>
  <si>
    <t>PLANT &amp; MACHINERY</t>
  </si>
  <si>
    <t>Hydraulic Excavator 130HP</t>
  </si>
  <si>
    <t>Hydraulic Excavator 200HP</t>
  </si>
  <si>
    <t>Dump Truck/Tipper 20T</t>
  </si>
  <si>
    <t>km</t>
  </si>
  <si>
    <t>feb</t>
  </si>
  <si>
    <t>Tractor/Trailer 100HP</t>
  </si>
  <si>
    <t xml:space="preserve">Air Compressor 450 cfm </t>
  </si>
  <si>
    <t>Soil nailing machine with accessories</t>
  </si>
  <si>
    <t>Backhoe Loader (JCB)</t>
  </si>
  <si>
    <t>Shotcrete Gunning machine with accessories</t>
  </si>
  <si>
    <t>Asphalt Paver (crawler)</t>
  </si>
  <si>
    <t>Emulsion Sprayer self prop.(4000L)</t>
  </si>
  <si>
    <t>Concrete Mixer</t>
  </si>
  <si>
    <t>Generator (420 KW )</t>
  </si>
  <si>
    <t>Long reach Excavator</t>
  </si>
  <si>
    <t>Vibrating Rammer</t>
  </si>
  <si>
    <t>Day</t>
  </si>
  <si>
    <t>Plate Compactor</t>
  </si>
  <si>
    <t xml:space="preserve">1 Tonn Roller </t>
  </si>
  <si>
    <t>5 Tonn Roller</t>
  </si>
  <si>
    <t>Pneumatic road roller(8-10 tonn)</t>
  </si>
  <si>
    <t>Vibrating Roller (10 tonn)</t>
  </si>
  <si>
    <t>Crew cab</t>
  </si>
  <si>
    <t>Boom truck</t>
  </si>
  <si>
    <t>Jack hammer</t>
  </si>
  <si>
    <t>RRM RETAINING WALL (Type I)</t>
  </si>
  <si>
    <t>Random Rubble Masonry using 1:5 cement : sand mortar</t>
  </si>
  <si>
    <t>Aggregate backfill – (20-200 mm)</t>
  </si>
  <si>
    <t>Geotextile/Filter fabric</t>
  </si>
  <si>
    <t>Weep holes using 90mm dia UPVC pipes (PNT 7)</t>
  </si>
  <si>
    <t>20mm thick 1: 3 cement : sand  Plastering</t>
  </si>
  <si>
    <t>Supply, Fabricate and install steel grating with accessories as per the detailed drawing No. RLVMMP/WORKS/NCB/PHII/031-AT/DR-06a (rate shall include painting two coats of anticorrosive paint and one coat of Enamel paint)</t>
  </si>
  <si>
    <t>Excavation of slope up to required angle (soil suitable for filling and unsuitable for filling including soft rock)</t>
  </si>
  <si>
    <t>Excavation and disposal of Boulders - 0.25 m3 - 1.0 m3 (Provisional Quantity, rate shall include for backfilling holes )</t>
  </si>
  <si>
    <t>Excavation (chemical blasting) and disposal of Hard rock &gt; 1.0 m3 (Provisional Quantity , rate shall include for backfilling holes )</t>
  </si>
  <si>
    <t>Fill in slope by using excavated soil including soft rock (Filling Type I or II material)</t>
  </si>
  <si>
    <t>Excavation for  Drains and Catch pits, soil suitable for filling including soft rock for reuse(Rate shall include Excavation &amp; Backfill for the working space)</t>
  </si>
  <si>
    <t>Excavation for  Gabian Wall, soil suitable for filling including soft rock for reuse(Rate shall include Excavation &amp; Backfill for the working space)</t>
  </si>
  <si>
    <t xml:space="preserve">m3 </t>
  </si>
  <si>
    <t>Backfill behind the Gabian Wall with suitable existing soil for structures.(Rate shall include for necessary compaction.)</t>
  </si>
  <si>
    <t>Coated Metallic Mesh for Non-Embedded Grid Beam method including connecting clips, and other necessary accessories</t>
  </si>
  <si>
    <t>Non embedded Grid beam concrete C 30/20  with nail heads including slope preparation, excavation, formwork, RF and dowels.</t>
  </si>
  <si>
    <t>Non embedded boundary beams concrete C30/20  including slope preparation, excavation, formwork and reinforcement &amp; dowels.</t>
  </si>
  <si>
    <t>Supply and install (12 mm dia.) hot dipped galvanized mild steel grouted dowels</t>
  </si>
  <si>
    <t>90mm dia Long Drain with perforated UPVC pipes (PNT 11) and filter fabric.  Rate shall include for drilling through any type of soil and associated work and disposal of drilled material away from the site as directed by the Engineer.</t>
  </si>
  <si>
    <t>90mm dia Short Drains with perforated  UPVC pipes (PNT 11) .  Rate shall include for drilling through any type of soil and associated work and disposal of driled material away from the site as directed by the Engineer.</t>
  </si>
  <si>
    <t>Planting/Seeding/Turfing on slope stabilized surface (soil nailed area) and regular maintenance for 3 months</t>
  </si>
  <si>
    <t>Clearing and grubbing inclusive of backfilling holes and trenches caused by removal of stumps and boulders (Average depth 150mm)</t>
  </si>
  <si>
    <t>Removal of trees: 600 ≤ Girth &lt; 1,200 mm</t>
  </si>
  <si>
    <t>Turfing as directed by the Engineer, and regular maintanance for 3 months</t>
  </si>
  <si>
    <t>Supply and installation Reinforced concrete heavy duty pipe (Type NP2)- 600 mm dia as per the detailed drawing No.: RLVMMP/WORKS/NCB/PhII/061-IGK/DR-05</t>
  </si>
  <si>
    <t>302(7)</t>
  </si>
  <si>
    <t>Chain link wire fence, core wire diameter 3.0 mm with 50mm x 50mm openings, fence height 1.5 m, including GI pipes / posts(in 2m intervals), Excavation, Concrete works and all as per the detailed  drawing No. RLVMMP/WORKS/NCB/PhII/37-RPP/DR-10</t>
  </si>
  <si>
    <t>BILL No. 3.1 - LOCATION 01</t>
  </si>
  <si>
    <t>BILL No. 3.2-  LOCATION 02</t>
  </si>
  <si>
    <t>BILL No. 3.1.1 - SITE CLEARING</t>
  </si>
  <si>
    <t>BILL No. 3.1.2- EARTH WORKS</t>
  </si>
  <si>
    <t>BILL No. 3.1.3 - STRUCTURE CONSTRUCTION</t>
  </si>
  <si>
    <t>3.1.1.1.1</t>
  </si>
  <si>
    <t>3.1.1.1.2</t>
  </si>
  <si>
    <t>3.1.1.1.3</t>
  </si>
  <si>
    <t xml:space="preserve">Removal of trees: 600 ≤ Girth &lt; 1,200 mm </t>
  </si>
  <si>
    <t>3.1.1.1.4</t>
  </si>
  <si>
    <t>3.1.1.1.5</t>
  </si>
  <si>
    <t>3.1.1.1.6</t>
  </si>
  <si>
    <t>3.1.1.1.7</t>
  </si>
  <si>
    <t>3.1.1.2.1</t>
  </si>
  <si>
    <t>3.1.1.2.2</t>
  </si>
  <si>
    <t>Total of Bill No 3.1.1 - Site Clearing (Transfer to Summary of Bills of Quantities)</t>
  </si>
  <si>
    <t>BILL No. 3.1.2 - EARTHWORKS</t>
  </si>
  <si>
    <t>3.2.1.1.1</t>
  </si>
  <si>
    <t>Excavation of slope up to required angle (suitable &amp; unsuitable soils including soft rock)</t>
  </si>
  <si>
    <t>3.2.1.1.2</t>
  </si>
  <si>
    <t>3.2.1.1.3</t>
  </si>
  <si>
    <t>3.2.1.1.4</t>
  </si>
  <si>
    <r>
      <t>Excavation (mechanical breaking) and disposal of Hard rock  &gt; 1.0 m</t>
    </r>
    <r>
      <rPr>
        <vertAlign val="superscript"/>
        <sz val="10"/>
        <rFont val="Times New Roman"/>
        <family val="1"/>
      </rPr>
      <t>3</t>
    </r>
    <r>
      <rPr>
        <sz val="10"/>
        <rFont val="Times New Roman"/>
        <family val="1"/>
      </rPr>
      <t xml:space="preserve"> (Provisional Quantity , rate shall include for backfilling holes )</t>
    </r>
  </si>
  <si>
    <t>3.2.1.1.5</t>
  </si>
  <si>
    <t>Disposal of excess soils away from site( provisional Qty.)</t>
  </si>
  <si>
    <t>3.2.1.2.1</t>
  </si>
  <si>
    <r>
      <t xml:space="preserve">Excavation for  </t>
    </r>
    <r>
      <rPr>
        <b/>
        <sz val="10"/>
        <rFont val="Times New Roman"/>
        <family val="1"/>
      </rPr>
      <t xml:space="preserve">Drains and Catch pits, </t>
    </r>
    <r>
      <rPr>
        <sz val="10"/>
        <rFont val="Times New Roman"/>
        <family val="1"/>
      </rPr>
      <t>soil suitable for filling including soft rock for reuse(Rate shall include Excavation &amp; Backfill for the working space)</t>
    </r>
  </si>
  <si>
    <t>3.2.1.2.2</t>
  </si>
  <si>
    <r>
      <t xml:space="preserve">Excavation for </t>
    </r>
    <r>
      <rPr>
        <b/>
        <sz val="10"/>
        <rFont val="Times New Roman"/>
        <family val="1"/>
      </rPr>
      <t xml:space="preserve">Retaining wall </t>
    </r>
    <r>
      <rPr>
        <sz val="10"/>
        <rFont val="Times New Roman"/>
        <family val="1"/>
      </rPr>
      <t>soil suitable for filling including soft rock for reuse(Rate shall include Excavation &amp; Backfill for the working space)</t>
    </r>
  </si>
  <si>
    <t>3.2.1.2.3</t>
  </si>
  <si>
    <r>
      <t xml:space="preserve">Backfill behind the </t>
    </r>
    <r>
      <rPr>
        <b/>
        <sz val="10"/>
        <rFont val="Times New Roman"/>
        <family val="1"/>
      </rPr>
      <t xml:space="preserve">Retaining wall </t>
    </r>
    <r>
      <rPr>
        <sz val="10"/>
        <rFont val="Times New Roman"/>
        <family val="1"/>
      </rPr>
      <t>with suitable existing soil for structures.(Rate shall include for necessary compaction.)</t>
    </r>
  </si>
  <si>
    <t>3.2.1.2.4</t>
  </si>
  <si>
    <t>3.2.1.2.5</t>
  </si>
  <si>
    <t>3.2.1.2.6</t>
  </si>
  <si>
    <t>3.2.1.2.7</t>
  </si>
  <si>
    <t>Total of Bill No 3.1.2 - Earthworks (Transfer to Summary of Bills of Quantities)</t>
  </si>
  <si>
    <t>3.1.3.1</t>
  </si>
  <si>
    <t>DS(K)- TYPE I DRAIN</t>
  </si>
  <si>
    <t>3.1.3.1.1</t>
  </si>
  <si>
    <t>3.1.3.1.2</t>
  </si>
  <si>
    <t>3.1.3.1.3</t>
  </si>
  <si>
    <t>3.1.3.1.4</t>
  </si>
  <si>
    <t>3.1.3.2</t>
  </si>
  <si>
    <t xml:space="preserve"> RETAINING WALL TYPE I</t>
  </si>
  <si>
    <t>3.1.3.2.1</t>
  </si>
  <si>
    <t>3.1.3.2.2</t>
  </si>
  <si>
    <t>Concrete C25/20 for walls</t>
  </si>
  <si>
    <t>3.1.3.2.3</t>
  </si>
  <si>
    <t>3.1.3.2.4</t>
  </si>
  <si>
    <t>Formwork for concrete sides of retaining wall plain smooth finish</t>
  </si>
  <si>
    <t>3.1.3.2.5</t>
  </si>
  <si>
    <t>405(1)</t>
  </si>
  <si>
    <t>Aggregate backfill (20-200mm) (rate shall include for gauge 1000 polythene )</t>
  </si>
  <si>
    <t>3.1.3.2.6</t>
  </si>
  <si>
    <t>406(1)</t>
  </si>
  <si>
    <t>Weep hole using  PVC pipe (type 600) - 50mm dia</t>
  </si>
  <si>
    <t>3.1.3.2.7</t>
  </si>
  <si>
    <t>603(1)</t>
  </si>
  <si>
    <t xml:space="preserve">RR masonry using cement sand 1:5 mortar </t>
  </si>
  <si>
    <t>3.1.3.2.8</t>
  </si>
  <si>
    <t>405(2)</t>
  </si>
  <si>
    <t>Geotextile/ Filter fabric</t>
  </si>
  <si>
    <t>3.1.3.2.9</t>
  </si>
  <si>
    <t>603(3)</t>
  </si>
  <si>
    <t>3.1.3.3</t>
  </si>
  <si>
    <t>CHAINLINK FENCE</t>
  </si>
  <si>
    <t>3.1.3.3.1</t>
  </si>
  <si>
    <t>504(1)</t>
  </si>
  <si>
    <t>Chain link wire fence, core wire diameter 3.0 mm with 50mm x 50mm openings, fence height 1.5 m, including GI pipes / posts, Excavation, Concrete works and all as per detailed drawing no.RLVMMP/WORKS/NCB/PHII/150/L1&amp;L2/DR-07</t>
  </si>
  <si>
    <t>3.1.3.4</t>
  </si>
  <si>
    <t>3.1.3.4.1</t>
  </si>
  <si>
    <t>Total of Bill No 3.1.3 - Structure Construction (Transfer to Summary of Bills of Quantities)</t>
  </si>
  <si>
    <t>BILL No. 3.2.1 - SITE CLEARING</t>
  </si>
  <si>
    <t>BILL No. 3.2.2 - EARTH WORKS</t>
  </si>
  <si>
    <t>BILL No. 3.2.3 - STRUCTURE CONSTRUCTION</t>
  </si>
  <si>
    <t>3.2.1.1.6</t>
  </si>
  <si>
    <t>3.2.1.1.7</t>
  </si>
  <si>
    <t>Total of Bill No 3.2.1 - Site Clearing (Transfer to Summary of Bills of Quantities)</t>
  </si>
  <si>
    <t>BILL No. 3.2.2 - EARTHWORKS</t>
  </si>
  <si>
    <t>3.2.2.1.1</t>
  </si>
  <si>
    <t>3.2.2.1.2</t>
  </si>
  <si>
    <t>Excavation and Disposal of Boulders (0.25 m3-1.0 m3) (rate shall include for backfilling holes )</t>
  </si>
  <si>
    <t>3.2.2.1.3</t>
  </si>
  <si>
    <t>Excavation (chemical blasting) and Disposal of Hard rock &gt; 1.0 m3 (Provisional Quantity)</t>
  </si>
  <si>
    <t>3.2.2.1.4</t>
  </si>
  <si>
    <t>3.2.2.1.5</t>
  </si>
  <si>
    <t>3.2.2.2.1</t>
  </si>
  <si>
    <t>3.2.2.2.2</t>
  </si>
  <si>
    <t>3.2.2.2.3</t>
  </si>
  <si>
    <t>3.2.2.2.4</t>
  </si>
  <si>
    <t>3.2.2.2.5</t>
  </si>
  <si>
    <t>3.2.2.2.6</t>
  </si>
  <si>
    <t>3.2.2.2.7</t>
  </si>
  <si>
    <t>Total of Bill No 3.2.2 - Earthworks (Transfer to Summary of Bills of Quantities)</t>
  </si>
  <si>
    <t>3.2.3.1</t>
  </si>
  <si>
    <t>DS(M)-A DRAIN</t>
  </si>
  <si>
    <t>3.2.3.1.1</t>
  </si>
  <si>
    <t>3.2.3.1.2</t>
  </si>
  <si>
    <t>3.2.3.1.3</t>
  </si>
  <si>
    <t>3.2.3.1.4</t>
  </si>
  <si>
    <t>3.2.3.2</t>
  </si>
  <si>
    <t>3.2.3.2.1</t>
  </si>
  <si>
    <t>3.2.3.2.2</t>
  </si>
  <si>
    <t>3.2.3.2.3</t>
  </si>
  <si>
    <t>3.2.3.2.4</t>
  </si>
  <si>
    <t>3.2.3.3</t>
  </si>
  <si>
    <t>3.2.3.3.1</t>
  </si>
  <si>
    <t>3.2.3.3.2</t>
  </si>
  <si>
    <t>3.2.3.3.3</t>
  </si>
  <si>
    <t>3.2.3.3.4</t>
  </si>
  <si>
    <t>3.2.3.4</t>
  </si>
  <si>
    <t>DS(M)-D DRAIN</t>
  </si>
  <si>
    <t>3.2.3.4.1</t>
  </si>
  <si>
    <t>3.2.3.4.2</t>
  </si>
  <si>
    <t>3.2.3.4.3</t>
  </si>
  <si>
    <t>3.2.3.4.4</t>
  </si>
  <si>
    <t>3.2.3.5</t>
  </si>
  <si>
    <t>DS(C)-D CASCADE DRAIN</t>
  </si>
  <si>
    <t>3.2.3.5.1</t>
  </si>
  <si>
    <t>3.2.3.5.2</t>
  </si>
  <si>
    <t>3.2.3.5.3</t>
  </si>
  <si>
    <t>3.2.3.5.4</t>
  </si>
  <si>
    <t>3.2.3.6</t>
  </si>
  <si>
    <t>3.2.3.6.1</t>
  </si>
  <si>
    <t>3.2.3.7</t>
  </si>
  <si>
    <t xml:space="preserve"> RETAINING WALL TYPE II</t>
  </si>
  <si>
    <t>3.2.3.7.1</t>
  </si>
  <si>
    <t>3.2.3.7.2</t>
  </si>
  <si>
    <t>3.2.3.7.3</t>
  </si>
  <si>
    <t>3.2.3.7.4</t>
  </si>
  <si>
    <t>3.2.3.7.5</t>
  </si>
  <si>
    <t>3.2.3.7.6</t>
  </si>
  <si>
    <t>3.2.3.7.7</t>
  </si>
  <si>
    <t>3.2.3.7.8</t>
  </si>
  <si>
    <t>3.2.3.7.9</t>
  </si>
  <si>
    <t>3.2.3.8</t>
  </si>
  <si>
    <t xml:space="preserve"> RETAINING WALL TYPE III</t>
  </si>
  <si>
    <t>3.2.3.8.1</t>
  </si>
  <si>
    <t>3.2.3.8.2</t>
  </si>
  <si>
    <t>3.2.3.8.3</t>
  </si>
  <si>
    <t>3.2.3.8.4</t>
  </si>
  <si>
    <t>3.2.3.8.5</t>
  </si>
  <si>
    <t>3.2.3.8.6</t>
  </si>
  <si>
    <t>3.2.3.8.7</t>
  </si>
  <si>
    <t>3.2.3.8.8</t>
  </si>
  <si>
    <t>3.2.3.8.9</t>
  </si>
  <si>
    <t>3.2.3.9</t>
  </si>
  <si>
    <t>3.2.3.9.1</t>
  </si>
  <si>
    <t>3.2.3.10</t>
  </si>
  <si>
    <t>3.2.3.10.1</t>
  </si>
  <si>
    <t>Total of Bill No 3.2.3 - Structure Construction (Transfer to Summary of Bills of Quantities)</t>
  </si>
  <si>
    <t>BILL No. 3.3.1 - SITE CLEARING</t>
  </si>
  <si>
    <t>BILL No. 3.3.2 - EARTH WORKS</t>
  </si>
  <si>
    <t>BILL No. 3.3.3 - STRUCTURE CONSTRUCTION</t>
  </si>
  <si>
    <t>3.3.1.1.1</t>
  </si>
  <si>
    <t>3.3.1.1.2</t>
  </si>
  <si>
    <t>3.3.1.1.3</t>
  </si>
  <si>
    <t>3.3.1.1.4</t>
  </si>
  <si>
    <t>3.3.1.1.5</t>
  </si>
  <si>
    <t>3.3.1.1.6</t>
  </si>
  <si>
    <t>3.3.1.1.7</t>
  </si>
  <si>
    <t>3.3.1.2.1</t>
  </si>
  <si>
    <t>3.3.1.2.2</t>
  </si>
  <si>
    <t>Total of Bill No 3.3.1 - Site Clearing (Transfer to Summary of Bills of Quantities)</t>
  </si>
  <si>
    <t>BILL No. 3.3.2 - EARTHWORKS</t>
  </si>
  <si>
    <t>3.3.2.1.1</t>
  </si>
  <si>
    <t>3.3.2.1.2</t>
  </si>
  <si>
    <t>3.3.2.1.3</t>
  </si>
  <si>
    <t>3.3.2.1.4</t>
  </si>
  <si>
    <t>Total of Bill No 3.3.2 - Earthworks (Transfer to Summary of Bills of Quantities)</t>
  </si>
  <si>
    <t>3.3.3.1.1</t>
  </si>
  <si>
    <t>3.3.3.1.2</t>
  </si>
  <si>
    <t>3.3.3.1.3</t>
  </si>
  <si>
    <t>3.3.3.1.4</t>
  </si>
  <si>
    <t>DS(K)-B DRAIN</t>
  </si>
  <si>
    <t>3.3.3.2.1</t>
  </si>
  <si>
    <t>3.3.3.2.2</t>
  </si>
  <si>
    <t>3.3.3.2.3</t>
  </si>
  <si>
    <t>3.3.3.2.4</t>
  </si>
  <si>
    <t>3.3.3.3.1</t>
  </si>
  <si>
    <t>3.3.3.3.2</t>
  </si>
  <si>
    <t>3.3.3.3.3</t>
  </si>
  <si>
    <t>3.3.3.3.4</t>
  </si>
  <si>
    <t>3.3.3.4.1</t>
  </si>
  <si>
    <t>Total of Bill No 3.3.3 - Structure Construction (Transfer to Summary of Bills of Quantities)</t>
  </si>
  <si>
    <r>
      <t>Excavation for</t>
    </r>
    <r>
      <rPr>
        <b/>
        <sz val="10"/>
        <rFont val="Times New Roman"/>
        <family val="1"/>
      </rPr>
      <t xml:space="preserve"> Culvert  &amp; Cantilever Retaining Wall </t>
    </r>
    <r>
      <rPr>
        <sz val="10"/>
        <rFont val="Times New Roman"/>
        <family val="1"/>
      </rPr>
      <t>soil suitable for filling including soft rock for reuse(Rate shall include Excavation &amp; Backfill for the working space)</t>
    </r>
  </si>
  <si>
    <r>
      <t xml:space="preserve">Backfill behind the </t>
    </r>
    <r>
      <rPr>
        <b/>
        <sz val="10"/>
        <rFont val="Times New Roman"/>
        <family val="1"/>
      </rPr>
      <t xml:space="preserve">Culvert  &amp; Cantilever Retaining Wall  </t>
    </r>
    <r>
      <rPr>
        <sz val="10"/>
        <rFont val="Times New Roman"/>
        <family val="1"/>
      </rPr>
      <t xml:space="preserve"> with suitable existing soil for structures.(Rate shall include for necessary compaction.)</t>
    </r>
  </si>
  <si>
    <t>DS(M)-F DRAIN</t>
  </si>
  <si>
    <t>DS(C)-C CASCADE DRAIN</t>
  </si>
  <si>
    <t>CANTILEVER  TYPE RTAINING WALL</t>
  </si>
  <si>
    <t xml:space="preserve">Concrete C25/20 for base of Retaining wall. Rate shall include expansion joints </t>
  </si>
  <si>
    <t>Formwork for concrete sides of walls plain smooth finish</t>
  </si>
  <si>
    <t>302(5)</t>
  </si>
  <si>
    <t>Backfill with crush stone aggregate (20-200mm)</t>
  </si>
  <si>
    <t>Weep hole using   UPVC pipes (PNT 7) - 90mm dia</t>
  </si>
  <si>
    <t>STEEL GRATING FOR DRAINS</t>
  </si>
  <si>
    <t>SAFETY FENCE (CHAIN LINK FENCE)</t>
  </si>
  <si>
    <t>CULVERT CONSTRUCTION</t>
  </si>
  <si>
    <t>Construct a culvert as per the engineer's instructions.</t>
  </si>
  <si>
    <t>701(4)d</t>
  </si>
  <si>
    <t>701(7)</t>
  </si>
  <si>
    <t>Non embedded Grid beam concrete C 30/20  with nail heads including slope preparation, formwork, RF and dowels.</t>
  </si>
  <si>
    <t>Supply and install (12 mm dia. ) hot dipped galvanized mild steel grouted dowels</t>
  </si>
  <si>
    <r>
      <t xml:space="preserve">90mm dia </t>
    </r>
    <r>
      <rPr>
        <b/>
        <sz val="10"/>
        <rFont val="Times New Roman"/>
        <family val="1"/>
      </rPr>
      <t>Long Drain</t>
    </r>
    <r>
      <rPr>
        <sz val="10"/>
        <rFont val="Times New Roman"/>
        <family val="1"/>
      </rPr>
      <t xml:space="preserve"> with perforated UPVC pipes (PNT 11) .  Rate shall include for drilling through any type of soil and associated work and disposal of drilled material away from the site as directed by the Engineer.</t>
    </r>
  </si>
  <si>
    <t>Turfing/Planting/Seeding on slope stabilized surface and regular maintenane for three months</t>
  </si>
  <si>
    <t>REDUCTION OF LANDSLIDE VULNERABILITY BY MITIGATION MEASURES SITE Deniyaya Hospital- QUANTITY CALCULATION</t>
  </si>
  <si>
    <t>m4</t>
  </si>
  <si>
    <t>m5</t>
  </si>
  <si>
    <t>m6</t>
  </si>
  <si>
    <t>Retaining Wall</t>
  </si>
  <si>
    <t>Canteliver Retaining Wall</t>
  </si>
  <si>
    <t>Grade 15</t>
  </si>
  <si>
    <t>Grade 25</t>
  </si>
  <si>
    <t>Aggregate</t>
  </si>
  <si>
    <t>Geotextile</t>
  </si>
  <si>
    <t>T12@175CC</t>
  </si>
  <si>
    <t>Lap</t>
  </si>
  <si>
    <t>T12@125CC</t>
  </si>
  <si>
    <t>T12@150CC</t>
  </si>
  <si>
    <t>T15@150CC</t>
  </si>
  <si>
    <t>uPVC</t>
  </si>
  <si>
    <t>DS-R-A</t>
  </si>
  <si>
    <t>Deniyaya Hospital</t>
  </si>
  <si>
    <t>DS M C</t>
  </si>
  <si>
    <t>CS03-CS04</t>
  </si>
  <si>
    <t>CS04-CS05</t>
  </si>
  <si>
    <t>DS B C Type 2</t>
  </si>
  <si>
    <t>DS M F</t>
  </si>
  <si>
    <t>Fence</t>
  </si>
  <si>
    <t>Grating</t>
  </si>
  <si>
    <t>Retaining wall</t>
  </si>
  <si>
    <t>Culvert</t>
  </si>
  <si>
    <t>BILL NO. 02 - REDUCTION OF LANDSLIDE VULNERABILITY  BY MITIGATION MEASURES DENIYAYA HOSPITAL (SITE NO. 104)</t>
  </si>
  <si>
    <t>Supply, Fabricate and install steel grating with accessories as per the detailed drawing No. RLVMMP/WORKS/NCB/PHII/104-DH/DR-06a (rate shall include painting two coats of anticorrosive paint and one coat of Enamel paint)</t>
  </si>
  <si>
    <t>Chain link wire fence, core wire diameter 3.0 mm with 50mm x 50mm openings, fence height 1.5 m, including GI pipes / posts(in 2m intervals), Excavation, Concrete works and all as per the detailed  drawing No. RLVMMP/WORKS/NCB/PHII/150/L1&amp;L2/DR-07</t>
  </si>
  <si>
    <t>-</t>
  </si>
  <si>
    <r>
      <rPr>
        <b/>
        <sz val="10"/>
        <rFont val="Times New Roman"/>
        <family val="1"/>
      </rPr>
      <t>Project Manager / Contractor’s representative</t>
    </r>
    <r>
      <rPr>
        <sz val="10"/>
        <rFont val="Times New Roman"/>
        <family val="1"/>
      </rPr>
      <t xml:space="preserve">  (01 no. Full time)  As per the Specifications subsection 120 -</t>
    </r>
    <r>
      <rPr>
        <b/>
        <sz val="10"/>
        <rFont val="Times New Roman"/>
        <family val="1"/>
      </rPr>
      <t xml:space="preserve"> </t>
    </r>
    <r>
      <rPr>
        <sz val="10"/>
        <rFont val="Times New Roman"/>
        <family val="1"/>
      </rPr>
      <t>Appendix A</t>
    </r>
  </si>
  <si>
    <t>Man months</t>
  </si>
  <si>
    <t>1.10.2</t>
  </si>
  <si>
    <r>
      <rPr>
        <b/>
        <sz val="10"/>
        <rFont val="Times New Roman"/>
        <family val="1"/>
      </rPr>
      <t xml:space="preserve">Geotechnical Engineer  </t>
    </r>
    <r>
      <rPr>
        <sz val="10"/>
        <rFont val="Times New Roman"/>
        <family val="1"/>
      </rPr>
      <t>(01 no.Full time) As per the Specifications subsection 120 - Appendix A</t>
    </r>
  </si>
  <si>
    <t>1.10.3</t>
  </si>
  <si>
    <r>
      <rPr>
        <b/>
        <sz val="10"/>
        <rFont val="Times New Roman"/>
        <family val="1"/>
      </rPr>
      <t>Site Engineers</t>
    </r>
    <r>
      <rPr>
        <sz val="10"/>
        <rFont val="Times New Roman"/>
        <family val="1"/>
      </rPr>
      <t xml:space="preserve">   (01 no.Full time) As per the Specifications subsection 120 - Appendix A</t>
    </r>
  </si>
  <si>
    <t>1.10.4</t>
  </si>
  <si>
    <t>1.10.5</t>
  </si>
  <si>
    <r>
      <rPr>
        <b/>
        <sz val="10"/>
        <rFont val="Times New Roman"/>
        <family val="1"/>
      </rPr>
      <t xml:space="preserve">Surveyor </t>
    </r>
    <r>
      <rPr>
        <sz val="10"/>
        <rFont val="Times New Roman"/>
        <family val="1"/>
      </rPr>
      <t xml:space="preserve"> (01 no.Full time) As per the Specifications subsection 120 - Appendix A</t>
    </r>
  </si>
  <si>
    <t>1.10.6</t>
  </si>
  <si>
    <r>
      <rPr>
        <b/>
        <sz val="10"/>
        <rFont val="Times New Roman"/>
        <family val="1"/>
      </rPr>
      <t>QA/QC Engineer</t>
    </r>
    <r>
      <rPr>
        <sz val="10"/>
        <rFont val="Times New Roman"/>
        <family val="1"/>
      </rPr>
      <t xml:space="preserve"> (01 no.Full time) As per the Specifications subsection 120 - Appendix A</t>
    </r>
  </si>
  <si>
    <t>1.10.7</t>
  </si>
  <si>
    <r>
      <rPr>
        <b/>
        <sz val="10"/>
        <rFont val="Times New Roman"/>
        <family val="1"/>
      </rPr>
      <t xml:space="preserve">Quantity Surveyor </t>
    </r>
    <r>
      <rPr>
        <sz val="10"/>
        <rFont val="Times New Roman"/>
        <family val="1"/>
      </rPr>
      <t xml:space="preserve"> (01 no.Full time) As per the Specifications subsection 120 - Appendix A</t>
    </r>
  </si>
  <si>
    <t>1.10.8</t>
  </si>
  <si>
    <r>
      <rPr>
        <b/>
        <sz val="10"/>
        <rFont val="Times New Roman"/>
        <family val="1"/>
      </rPr>
      <t>Environmental &amp; Social Officer</t>
    </r>
    <r>
      <rPr>
        <sz val="10"/>
        <rFont val="Times New Roman"/>
        <family val="1"/>
      </rPr>
      <t xml:space="preserve"> (01 no.Full time) As per the Specifications subsection 120 - Appendix A</t>
    </r>
  </si>
  <si>
    <t>1.10.9</t>
  </si>
  <si>
    <r>
      <rPr>
        <b/>
        <sz val="10"/>
        <rFont val="Times New Roman"/>
        <family val="1"/>
      </rPr>
      <t xml:space="preserve">Health &amp; Safety Officer </t>
    </r>
    <r>
      <rPr>
        <sz val="10"/>
        <rFont val="Times New Roman"/>
        <family val="1"/>
      </rPr>
      <t xml:space="preserve"> (01 no.Full time) As per the Specifications subsection 120 - Appendix A</t>
    </r>
  </si>
  <si>
    <t>Instrumentation as per Section 1300</t>
  </si>
  <si>
    <t>Monitoring &amp; testing as per Section 1300</t>
  </si>
  <si>
    <t xml:space="preserve">Total of Bill No 1 - Preliminaries (Transfer to Summary of Bills of Quantities) </t>
  </si>
  <si>
    <t>Removal of existing structures and related work</t>
  </si>
  <si>
    <t>RLVMMP/WORKS/06F</t>
  </si>
  <si>
    <t>BILL NO. 04 - PROVISIONAL SUMS</t>
  </si>
  <si>
    <t>Refer Bill No.04 item 4.1</t>
  </si>
  <si>
    <t>Refer Bill No.04 item 4.2</t>
  </si>
  <si>
    <t>Refer Bill No.04 item 4.3</t>
  </si>
  <si>
    <t>Refer Bill No.04 item 4.4</t>
  </si>
  <si>
    <t>Refer Bill No.04 item 4.5</t>
  </si>
  <si>
    <t>Refer Bill No.04 item 4.6</t>
  </si>
  <si>
    <t>Refer Bill No.04 item 4.7</t>
  </si>
  <si>
    <t>Refer Bill No.04 item 4.8</t>
  </si>
  <si>
    <t>Refer Bill No.04 item 4.9</t>
  </si>
  <si>
    <t>Total of Bill No 04 - Provisional Sums (Transfer to Summary of Bills of Quantities)</t>
  </si>
  <si>
    <t>Refer Bill No.04 item 4.10</t>
  </si>
  <si>
    <t xml:space="preserve">BILL No. 01 - GENERAL PRELIMINARIES </t>
  </si>
  <si>
    <r>
      <rPr>
        <b/>
        <sz val="10"/>
        <rFont val="Times New Roman"/>
        <family val="1"/>
      </rPr>
      <t>Technical Officers</t>
    </r>
    <r>
      <rPr>
        <sz val="10"/>
        <rFont val="Times New Roman"/>
        <family val="1"/>
      </rPr>
      <t xml:space="preserve">  (02 nos. Full time) As per the Specifications subsection 120 - Appendix A</t>
    </r>
  </si>
  <si>
    <t>Landslide Mitigation Measures at 05 Locations in Nuwara Eliya District (Site no. 42, 43, 44, 101 &amp; 103) under Package 6A of Reduction of Landslide Vulnerability by Mitigation Measures Project (RLVMMP)</t>
  </si>
  <si>
    <t>LANDSLIDE  MITIGATION MEASURES AT 02 LOCATIONS IN MATHARA &amp; HAMANTHOTA DISTRICTS (SITE NO. 104,150) UNDER PACKAGE - 06F OF REDUCTION OF LANDSLIDE VULNERABILITY BY MITIGATION MEASURES PROJECT (RLVMMP)</t>
  </si>
  <si>
    <t>TENDER PRICE EXCLUDING VAT &amp; DISCOUNTS</t>
  </si>
  <si>
    <t>DISCOUNT (IF ANY)</t>
  </si>
  <si>
    <t>DISCOUNTED TENDER PRICE EXCLUDING VAT</t>
  </si>
  <si>
    <t>DISCOUNTED TENDER PRICE INCLUDING VAT</t>
  </si>
  <si>
    <t>PROVISIONAL SUM</t>
  </si>
  <si>
    <t xml:space="preserve"> AMOUNT OF PROVISIONAL SUM</t>
  </si>
  <si>
    <t>PERCENTAGE</t>
  </si>
  <si>
    <t>Allow for overhead and profit by the contractor for Project Inauguration Plaque and related services</t>
  </si>
  <si>
    <t>pro rata</t>
  </si>
  <si>
    <t>Allow for overhead and profit by the contractor for Temporary supporting and protecting public utility services during execution of works</t>
  </si>
  <si>
    <t>Allow for overhead and profit by the contractor for Monitoring Environmental Quality Parameters and Environmental
mitigation measures during construction</t>
  </si>
  <si>
    <t>Allow for overhead and profit by the contractor for Management, Safety &amp; Control &amp; Temporary Diversion of Traffic, including provision of a general traffic management plan</t>
  </si>
  <si>
    <t>Allow for overhead and profit by the contractor for Awareness Programme for STDs</t>
  </si>
  <si>
    <t>Allow for overhead and profit by the contractor for Relocation of utility services as per requirements of the utility service agency</t>
  </si>
  <si>
    <t>Allow for overhead and profit by the contractor for Instrumentation as per Section 1300</t>
  </si>
  <si>
    <t>Allow for overhead and profit by the contractor for Removal of existing structures and related work</t>
  </si>
  <si>
    <t>Allow for overhead and profit by the contractor for Development of access roads &amp; Rehabilitation of Road Pavement, drainage and relevant work (items under this work shall comply with CIDA publication SCA - 05 - Second edition [STANDARD SPECIFICATION FOR CONSTRUCTION AND MAINTENANCE OF ROADS AND BRIDGES]</t>
  </si>
  <si>
    <t>4.1</t>
  </si>
  <si>
    <t>4.2</t>
  </si>
  <si>
    <t>4.3</t>
  </si>
  <si>
    <t>4.4</t>
  </si>
  <si>
    <t>4.5</t>
  </si>
  <si>
    <t>4.6</t>
  </si>
  <si>
    <t>4.7</t>
  </si>
  <si>
    <t>4.8</t>
  </si>
  <si>
    <t>4.9</t>
  </si>
  <si>
    <t>4.10</t>
  </si>
  <si>
    <t>BILL NO. 05- OVERHEAD AND PROFIT BY THE CONTRACTOR FOR PROVISIONAL SUMS</t>
  </si>
  <si>
    <t>5.1</t>
  </si>
  <si>
    <t>5.2</t>
  </si>
  <si>
    <t>5.3</t>
  </si>
  <si>
    <t>5.4</t>
  </si>
  <si>
    <t>5.5</t>
  </si>
  <si>
    <t>5.6</t>
  </si>
  <si>
    <t>5.7</t>
  </si>
  <si>
    <t>5.8</t>
  </si>
  <si>
    <t>5.9</t>
  </si>
  <si>
    <t>5.10</t>
  </si>
  <si>
    <t>Total of Bill No 05 - Overhead and Profit by the Contractor for the PS (Transfer to Summary of Bills of Quantities)</t>
  </si>
  <si>
    <t>BILL NO. 6- DAYWORKS</t>
  </si>
  <si>
    <t>6.1.1</t>
  </si>
  <si>
    <t>6.1.2</t>
  </si>
  <si>
    <t>6.1.3</t>
  </si>
  <si>
    <t>6.1.4</t>
  </si>
  <si>
    <t>6.1.5</t>
  </si>
  <si>
    <t>6.1.6</t>
  </si>
  <si>
    <t>6.1.7</t>
  </si>
  <si>
    <t>6.1.8</t>
  </si>
  <si>
    <t>6.1.9</t>
  </si>
  <si>
    <t>6.1.10</t>
  </si>
  <si>
    <t>6.2.1</t>
  </si>
  <si>
    <t>6.2.2</t>
  </si>
  <si>
    <t>6.2.3</t>
  </si>
  <si>
    <t>6.2.4</t>
  </si>
  <si>
    <t>6.2.5</t>
  </si>
  <si>
    <t>6.2.6</t>
  </si>
  <si>
    <t>6.2.7</t>
  </si>
  <si>
    <t>6.2.8</t>
  </si>
  <si>
    <t>6.2.9</t>
  </si>
  <si>
    <t>6.2.10</t>
  </si>
  <si>
    <t>6.2.11</t>
  </si>
  <si>
    <t>6.2.12</t>
  </si>
  <si>
    <t>6.2.13</t>
  </si>
  <si>
    <t>6.2.14</t>
  </si>
  <si>
    <t>6.2.15</t>
  </si>
  <si>
    <t>6.2.16</t>
  </si>
  <si>
    <t>6.2.17</t>
  </si>
  <si>
    <t>6.2.18</t>
  </si>
  <si>
    <t>6.2.19</t>
  </si>
  <si>
    <t>6.2.20</t>
  </si>
  <si>
    <t>6.2.21</t>
  </si>
  <si>
    <t>6.2.22</t>
  </si>
  <si>
    <t>6.2.23</t>
  </si>
  <si>
    <t>6.3.1</t>
  </si>
  <si>
    <t>6.3.2</t>
  </si>
  <si>
    <t>6.3.3</t>
  </si>
  <si>
    <t>6.3.4</t>
  </si>
  <si>
    <t>6.3.5</t>
  </si>
  <si>
    <t>6.3.6</t>
  </si>
  <si>
    <t>6.3.7</t>
  </si>
  <si>
    <t>6.3.8</t>
  </si>
  <si>
    <t>6.3.9</t>
  </si>
  <si>
    <t>6.3.10</t>
  </si>
  <si>
    <t>6.3.11</t>
  </si>
  <si>
    <t>6.3.12</t>
  </si>
  <si>
    <t>6.3.13</t>
  </si>
  <si>
    <t>6.3.14</t>
  </si>
  <si>
    <t>6.3.15</t>
  </si>
  <si>
    <t>6.3.16</t>
  </si>
  <si>
    <t>6.3.17</t>
  </si>
  <si>
    <t>6.3.18</t>
  </si>
  <si>
    <t>6.3.19</t>
  </si>
  <si>
    <t>6.3.20</t>
  </si>
  <si>
    <t>6.3.21</t>
  </si>
  <si>
    <t>6.3.22</t>
  </si>
  <si>
    <t xml:space="preserve">  Total of Bill No 6 - DayWorks (Transfer to Summary of Bills of Quantities)</t>
  </si>
  <si>
    <t>Note 2:For the Soil nailing work, quantity shall be measured in linear meter along the nail starting from interface between facings (i.e. bottom of shotcrete face, bottom of grid beam face, bottom of pillow face or bottom of bearing plate) to the tip of the nail. No payment shall be made for the nail inside the nail head and inside the facing structure (i.e. grid beam, shotcrete, pillow etc.) Payment shall be made only for the grouted length of the soil nail reinforcement. Any additional cost  shall be included in to the unit rate of the BOQ item.</t>
  </si>
  <si>
    <t>BILL NO. 6 - DAYWORK</t>
  </si>
  <si>
    <t>BILL NO. 03 - REDUCTION OF LANDSLIDE  VULNERABILITY  BY MITIGATION MEASURES AT WALASMULLA NATIONAL SCHOOL (SITE NO. 151)</t>
  </si>
  <si>
    <t>BILL NO. 03 - REDUCTION OF LANDSLIDE  VULNERABILITY  BY MITIGATION MEASURES AT
WALASMULLA NATIONAL SCHOOL (SITE NO. 151)</t>
  </si>
  <si>
    <t>BILL NO. 03 - REDUCTION OF LANDSLIDE  VULNERABILITY  BY MITIGATION MEASURES AT
WALASMULLA NATIONAL SCHOOL (SITE NO. 151) -LOCATION 01</t>
  </si>
  <si>
    <t>BILL NO. 03 - REDUCTION OF LANDSLIDE  VULNERABILITY  BY MITIGATION MEASURES AT
WALASMULLA NATIONAL SCHOOL (SITE NO. 151) -LOCATION 02</t>
  </si>
  <si>
    <t>BILL No. 3.3-  LEADERWAY DRAINS</t>
  </si>
  <si>
    <t>BILL NO. 03 - REDUCTION OF LANDSLIDE  VULNERABILITY  BY MITIGATION MEASURES AT
WALASMULLA NATIONAL SCHOOL (SITE NO. 151) - LEADER WAY DRAINS</t>
  </si>
  <si>
    <r>
      <t>Excavation and disposal of Boulders - 0.25 m</t>
    </r>
    <r>
      <rPr>
        <vertAlign val="superscript"/>
        <sz val="10"/>
        <rFont val="Times New Roman"/>
        <family val="1"/>
      </rPr>
      <t xml:space="preserve">3 </t>
    </r>
    <r>
      <rPr>
        <sz val="10"/>
        <rFont val="Times New Roman"/>
        <family val="1"/>
      </rPr>
      <t>- 1.0 m</t>
    </r>
    <r>
      <rPr>
        <vertAlign val="superscript"/>
        <sz val="10"/>
        <rFont val="Times New Roman"/>
        <family val="1"/>
      </rPr>
      <t>3</t>
    </r>
    <r>
      <rPr>
        <sz val="10"/>
        <rFont val="Times New Roman"/>
        <family val="1"/>
      </rPr>
      <t xml:space="preserve"> (Provisional Quantity, rate shall include for backfilling holes )</t>
    </r>
  </si>
  <si>
    <r>
      <t>Excavation (chemical blasting) and disposal of Hard rock &gt; 1.0 m</t>
    </r>
    <r>
      <rPr>
        <vertAlign val="superscript"/>
        <sz val="10"/>
        <rFont val="Times New Roman"/>
        <family val="1"/>
      </rPr>
      <t>3</t>
    </r>
    <r>
      <rPr>
        <sz val="10"/>
        <rFont val="Times New Roman"/>
        <family val="1"/>
      </rPr>
      <t xml:space="preserve"> (Provisional Quantity , rate shall include for backfilling holes )</t>
    </r>
  </si>
  <si>
    <t>Total of Bill No 2.3 - Structure Construction (Transfer to Summary of Bills of Quantities)</t>
  </si>
  <si>
    <t>Total of Bill No 2.2 - Earthworks (Transfer to Summary of Bills of Quantities)</t>
  </si>
  <si>
    <t>Total of Bill No 2.1 - Site Clearing (Transfer to Summary of Bills of Quantities)</t>
  </si>
  <si>
    <t>2.1.1</t>
  </si>
  <si>
    <t>2.1.1.1</t>
  </si>
  <si>
    <t>2.1.1.2</t>
  </si>
  <si>
    <t>2.1.1.3</t>
  </si>
  <si>
    <t>2.1.1.4</t>
  </si>
  <si>
    <t>2.1.1.5</t>
  </si>
  <si>
    <t>2.1.1.6</t>
  </si>
  <si>
    <t>2.1.1.7</t>
  </si>
  <si>
    <t>2.1.2</t>
  </si>
  <si>
    <t>2.1.2.1</t>
  </si>
  <si>
    <t>2.1.2.2</t>
  </si>
  <si>
    <t>BILL No. 2.2 - EARTHWORKS</t>
  </si>
  <si>
    <t>2.2.1</t>
  </si>
  <si>
    <t>2.2.1.1</t>
  </si>
  <si>
    <t>2.2.1.2</t>
  </si>
  <si>
    <t>2.2.1.3</t>
  </si>
  <si>
    <t>2.2.1.4</t>
  </si>
  <si>
    <t>2.2.1.5</t>
  </si>
  <si>
    <t>2.2.2</t>
  </si>
  <si>
    <t>2.2.2.1</t>
  </si>
  <si>
    <t>2.2.2.2</t>
  </si>
  <si>
    <t>2.2.2.3</t>
  </si>
  <si>
    <t>2.2.2.4</t>
  </si>
  <si>
    <t>2.2.2.5</t>
  </si>
  <si>
    <t>2.2.2.6</t>
  </si>
  <si>
    <t>2.2.2.7</t>
  </si>
  <si>
    <t>2.3.1</t>
  </si>
  <si>
    <t>2.3.1.1</t>
  </si>
  <si>
    <t>2.3.1.2</t>
  </si>
  <si>
    <t>2.3.1.3</t>
  </si>
  <si>
    <t>2.3.1.4</t>
  </si>
  <si>
    <t>2.3.2</t>
  </si>
  <si>
    <t>2.3.2.1</t>
  </si>
  <si>
    <t>2.3.2.2</t>
  </si>
  <si>
    <t>2.3.2.3</t>
  </si>
  <si>
    <t>2.3.2.4</t>
  </si>
  <si>
    <t>2.3.3</t>
  </si>
  <si>
    <t>2.3.3.1</t>
  </si>
  <si>
    <t>2.3.3.2</t>
  </si>
  <si>
    <t>2.3.3.3</t>
  </si>
  <si>
    <t>2.3.3.4</t>
  </si>
  <si>
    <t>2.3.4</t>
  </si>
  <si>
    <t>2.3.4.1</t>
  </si>
  <si>
    <t>2.3.4.2</t>
  </si>
  <si>
    <t>2.3.4.3</t>
  </si>
  <si>
    <t>2.3.4.4</t>
  </si>
  <si>
    <t>2.3.5</t>
  </si>
  <si>
    <t>2.3.5.1</t>
  </si>
  <si>
    <t>2.3.5.2</t>
  </si>
  <si>
    <t>2.3.5.3</t>
  </si>
  <si>
    <t>2.3.5.4</t>
  </si>
  <si>
    <t>2.3.6</t>
  </si>
  <si>
    <t>2.3.6.1</t>
  </si>
  <si>
    <t>2.3.7</t>
  </si>
  <si>
    <t>2.3.7.1</t>
  </si>
  <si>
    <t>2.3.7.2</t>
  </si>
  <si>
    <t>2.3.7.3</t>
  </si>
  <si>
    <t>2.3.7.4</t>
  </si>
  <si>
    <t>2.3.7.5</t>
  </si>
  <si>
    <t>2.3.7.6</t>
  </si>
  <si>
    <t>2.3.7.7</t>
  </si>
  <si>
    <t>2.3.8</t>
  </si>
  <si>
    <t>2.3.8.1</t>
  </si>
  <si>
    <t>2.3.9</t>
  </si>
  <si>
    <t>2.3.9.1</t>
  </si>
  <si>
    <t>2.3.10</t>
  </si>
  <si>
    <t>2.3.10.1</t>
  </si>
  <si>
    <t>BILL No. 2.4 - SOIL NAILING AND HORIZONTAL DRAINS</t>
  </si>
  <si>
    <t>2.4.1</t>
  </si>
  <si>
    <t>2.4.1.1</t>
  </si>
  <si>
    <t>2.4.1.2</t>
  </si>
  <si>
    <t>2.4.1.3</t>
  </si>
  <si>
    <t>2.4.1.4</t>
  </si>
  <si>
    <t>2.4.1.5</t>
  </si>
  <si>
    <t>2.4.1.6</t>
  </si>
  <si>
    <t>2.4.1.7</t>
  </si>
  <si>
    <t>2.4.2</t>
  </si>
  <si>
    <t>2.4.2.1</t>
  </si>
  <si>
    <t>2.4.3</t>
  </si>
  <si>
    <t>2.4.3.1</t>
  </si>
  <si>
    <t>2.4.3.2</t>
  </si>
  <si>
    <t>2.4.3.3</t>
  </si>
  <si>
    <t>Total of Bill No 2.4 - Soil Nailing and Horizontal Draining (Transfer to Summary of Bills of Quantities)</t>
  </si>
  <si>
    <t>SUB TOTAL (Bill No. 01 - 06)</t>
  </si>
  <si>
    <r>
      <t xml:space="preserve">Excavation for </t>
    </r>
    <r>
      <rPr>
        <b/>
        <sz val="10"/>
        <rFont val="Times New Roman"/>
        <family val="1"/>
      </rPr>
      <t xml:space="preserve">Retaining wall and Staircase </t>
    </r>
    <r>
      <rPr>
        <sz val="10"/>
        <rFont val="Times New Roman"/>
        <family val="1"/>
      </rPr>
      <t>soil suitable for filling including soft rock for reuse(Rate shall include Excavation &amp; Backfill for the working space)</t>
    </r>
  </si>
  <si>
    <t>3.2.3.10.2</t>
  </si>
  <si>
    <t>3.2.3.10.3</t>
  </si>
  <si>
    <t>3.2.3.10.4</t>
  </si>
  <si>
    <t>3.2.3.11</t>
  </si>
  <si>
    <t>STAIR CASE</t>
  </si>
  <si>
    <t>3.3.3.11.1</t>
  </si>
  <si>
    <t>3.2.3.12</t>
  </si>
  <si>
    <t>3.2.3.12.1</t>
  </si>
  <si>
    <t>3.2.3.10.5</t>
  </si>
  <si>
    <t>Supply, Fabricate and install Handrail with accessories as per the detailed drawing No. RLVMMP/WORKS/NCBPHII/150/L2/DR-08 (rate shall include painting two coats of anti corrosive paint and one coat of Enamel paint)</t>
  </si>
  <si>
    <t xml:space="preserve">Note : Dowels will be used for fixing wire mesh  whenever necessary and will be paid seperately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</si>
</sst>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0_);_(* \(#,##0.000\);_(* &quot;-&quot;??_);_(@_)"/>
    <numFmt numFmtId="165" formatCode="0.0"/>
    <numFmt numFmtId="166" formatCode="0.000"/>
    <numFmt numFmtId="167" formatCode="_(* #,##0_);_(* \(#,##0\);_(* &quot;-&quot;??_);_(@_)"/>
  </numFmts>
  <fonts count="53">
    <font>
      <sz val="11"/>
      <color theme="1"/>
      <name val="Calibri"/>
      <family val="2"/>
      <scheme val="minor"/>
    </font>
    <font>
      <sz val="11"/>
      <color theme="1"/>
      <name val="Calibri"/>
      <family val="2"/>
      <scheme val="minor"/>
    </font>
    <font>
      <b/>
      <sz val="11"/>
      <color theme="1"/>
      <name val="Calibri"/>
      <family val="2"/>
      <scheme val="minor"/>
    </font>
    <font>
      <sz val="12"/>
      <name val="Times New Roman"/>
      <family val="1"/>
    </font>
    <font>
      <b/>
      <sz val="12"/>
      <name val="Times New Roman"/>
      <family val="1"/>
    </font>
    <font>
      <b/>
      <sz val="10"/>
      <name val="Times New Roman"/>
      <family val="1"/>
    </font>
    <font>
      <sz val="10"/>
      <name val="Arial"/>
      <family val="2"/>
    </font>
    <font>
      <sz val="10"/>
      <name val="Times New Roman"/>
      <family val="1"/>
    </font>
    <font>
      <b/>
      <i/>
      <sz val="10"/>
      <name val="Times New Roman"/>
      <family val="1"/>
    </font>
    <font>
      <sz val="11"/>
      <name val="Arial"/>
      <family val="2"/>
    </font>
    <font>
      <sz val="10"/>
      <color theme="1"/>
      <name val="Times New Roman"/>
      <family val="1"/>
    </font>
    <font>
      <b/>
      <sz val="10"/>
      <color theme="1"/>
      <name val="Times New Roman"/>
      <family val="1"/>
    </font>
    <font>
      <vertAlign val="superscript"/>
      <sz val="10"/>
      <color theme="1"/>
      <name val="Times New Roman"/>
      <family val="1"/>
    </font>
    <font>
      <sz val="11"/>
      <name val="Times New Roman"/>
      <family val="1"/>
    </font>
    <font>
      <sz val="11"/>
      <color theme="1"/>
      <name val="Times New Roman"/>
      <family val="1"/>
    </font>
    <font>
      <vertAlign val="superscript"/>
      <sz val="10"/>
      <name val="Times New Roman"/>
      <family val="1"/>
    </font>
    <font>
      <b/>
      <i/>
      <u/>
      <sz val="10"/>
      <name val="Times New Roman"/>
      <family val="1"/>
    </font>
    <font>
      <sz val="9"/>
      <name val="Arial"/>
      <family val="2"/>
    </font>
    <font>
      <b/>
      <sz val="11"/>
      <name val="Arial Unicode MS"/>
      <family val="2"/>
    </font>
    <font>
      <sz val="10"/>
      <name val="Arial Unicode MS"/>
      <family val="2"/>
    </font>
    <font>
      <b/>
      <sz val="10"/>
      <name val="Arial Unicode MS"/>
      <family val="2"/>
    </font>
    <font>
      <b/>
      <u/>
      <sz val="10"/>
      <name val="Arial Unicode MS"/>
      <family val="2"/>
    </font>
    <font>
      <b/>
      <sz val="10"/>
      <color rgb="FFFF0000"/>
      <name val="Arial Unicode MS"/>
      <family val="2"/>
    </font>
    <font>
      <sz val="10"/>
      <name val="Arial Unicode MS"/>
      <family val="2"/>
    </font>
    <font>
      <b/>
      <sz val="10"/>
      <name val="Arial Unicode MS"/>
      <family val="2"/>
    </font>
    <font>
      <sz val="10"/>
      <color rgb="FFC00000"/>
      <name val="Arial"/>
      <family val="2"/>
    </font>
    <font>
      <sz val="10"/>
      <color rgb="FFFF0000"/>
      <name val="Arial Unicode MS"/>
      <family val="2"/>
    </font>
    <font>
      <b/>
      <sz val="14"/>
      <color theme="1"/>
      <name val="Calibri"/>
      <family val="2"/>
      <scheme val="minor"/>
    </font>
    <font>
      <sz val="11"/>
      <name val="Calibri"/>
      <family val="2"/>
      <scheme val="minor"/>
    </font>
    <font>
      <b/>
      <sz val="11"/>
      <name val="Calibri"/>
      <family val="2"/>
      <scheme val="minor"/>
    </font>
    <font>
      <b/>
      <sz val="9"/>
      <color indexed="81"/>
      <name val="Tahoma"/>
      <family val="2"/>
    </font>
    <font>
      <sz val="9"/>
      <color indexed="81"/>
      <name val="Tahoma"/>
      <family val="2"/>
    </font>
    <font>
      <sz val="8"/>
      <name val="Calibri"/>
      <family val="2"/>
      <scheme val="minor"/>
    </font>
    <font>
      <b/>
      <sz val="11"/>
      <name val="Arial"/>
      <family val="2"/>
    </font>
    <font>
      <sz val="24"/>
      <name val="Arial"/>
      <family val="2"/>
    </font>
    <font>
      <b/>
      <sz val="10"/>
      <name val="Arial Unicode MS"/>
      <family val="2"/>
    </font>
    <font>
      <sz val="10"/>
      <color rgb="FFFF0000"/>
      <name val="Times New Roman"/>
      <family val="1"/>
    </font>
    <font>
      <sz val="12"/>
      <color theme="1"/>
      <name val="Plot"/>
    </font>
    <font>
      <sz val="11"/>
      <color rgb="FFFF0000"/>
      <name val="Arial"/>
      <family val="2"/>
    </font>
    <font>
      <b/>
      <sz val="16"/>
      <name val="Times New Roman"/>
      <family val="1"/>
    </font>
    <font>
      <b/>
      <sz val="11"/>
      <name val="Times New Roman"/>
      <family val="1"/>
    </font>
    <font>
      <b/>
      <i/>
      <sz val="9"/>
      <name val="Times New Roman"/>
      <family val="1"/>
    </font>
    <font>
      <b/>
      <i/>
      <sz val="8"/>
      <name val="Times New Roman"/>
      <family val="1"/>
    </font>
    <font>
      <sz val="11"/>
      <name val="Calibri"/>
      <family val="2"/>
    </font>
    <font>
      <sz val="10"/>
      <color rgb="FF000000"/>
      <name val="Times New Roman"/>
      <family val="1"/>
    </font>
    <font>
      <sz val="11"/>
      <color rgb="FFFF0000"/>
      <name val="Calibri"/>
      <family val="2"/>
      <scheme val="minor"/>
    </font>
    <font>
      <sz val="22"/>
      <color theme="1"/>
      <name val="Calibri"/>
      <family val="2"/>
      <scheme val="minor"/>
    </font>
    <font>
      <sz val="12"/>
      <name val="Plot"/>
    </font>
    <font>
      <b/>
      <sz val="10"/>
      <name val="Arial"/>
      <family val="2"/>
    </font>
    <font>
      <b/>
      <sz val="10"/>
      <name val="Arial Unicode MS"/>
      <family val="2"/>
    </font>
    <font>
      <sz val="10"/>
      <name val="Arial Unicode MS"/>
      <family val="2"/>
    </font>
    <font>
      <b/>
      <i/>
      <u val="singleAccounting"/>
      <sz val="11"/>
      <color theme="1"/>
      <name val="Calibri"/>
      <family val="2"/>
      <scheme val="minor"/>
    </font>
    <font>
      <b/>
      <sz val="14"/>
      <name val="Times New Roman"/>
      <family val="1"/>
    </font>
  </fonts>
  <fills count="22">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00B0F0"/>
        <bgColor indexed="64"/>
      </patternFill>
    </fill>
    <fill>
      <patternFill patternType="solid">
        <fgColor rgb="FF92D050"/>
        <bgColor indexed="64"/>
      </patternFill>
    </fill>
    <fill>
      <patternFill patternType="solid">
        <fgColor rgb="FF99FF66"/>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rgb="FFFFFF00"/>
        <bgColor indexed="64"/>
      </patternFill>
    </fill>
    <fill>
      <patternFill patternType="solid">
        <fgColor theme="5" tint="-0.249977111117893"/>
        <bgColor indexed="64"/>
      </patternFill>
    </fill>
    <fill>
      <patternFill patternType="solid">
        <fgColor rgb="FFFF000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FFFF"/>
        <bgColor rgb="FF000000"/>
      </patternFill>
    </fill>
    <fill>
      <patternFill patternType="solid">
        <fgColor theme="9" tint="0.59999389629810485"/>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medium">
        <color indexed="64"/>
      </right>
      <top/>
      <bottom/>
      <diagonal/>
    </border>
    <border>
      <left style="hair">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s>
  <cellStyleXfs count="16">
    <xf numFmtId="0" fontId="0" fillId="0" borderId="0"/>
    <xf numFmtId="43" fontId="1" fillId="0" borderId="0" applyFont="0" applyFill="0" applyBorder="0" applyAlignment="0" applyProtection="0"/>
    <xf numFmtId="43"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1" fillId="0" borderId="0"/>
    <xf numFmtId="43" fontId="1" fillId="0" borderId="0" applyFont="0" applyFill="0" applyBorder="0" applyAlignment="0" applyProtection="0"/>
    <xf numFmtId="0" fontId="1" fillId="0" borderId="0"/>
    <xf numFmtId="0" fontId="6" fillId="0" borderId="0"/>
    <xf numFmtId="9" fontId="1" fillId="0" borderId="0" applyFont="0" applyFill="0" applyBorder="0" applyAlignment="0" applyProtection="0"/>
    <xf numFmtId="0" fontId="6"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6" fillId="0" borderId="0"/>
  </cellStyleXfs>
  <cellXfs count="725">
    <xf numFmtId="0" fontId="0" fillId="0" borderId="0" xfId="0"/>
    <xf numFmtId="43" fontId="0" fillId="0" borderId="0" xfId="1" applyFont="1"/>
    <xf numFmtId="43" fontId="0" fillId="0" borderId="0" xfId="1" applyFont="1" applyAlignment="1">
      <alignment vertical="center"/>
    </xf>
    <xf numFmtId="3" fontId="9" fillId="0" borderId="0" xfId="3" applyNumberFormat="1" applyFont="1" applyAlignment="1">
      <alignment vertical="center" wrapText="1"/>
    </xf>
    <xf numFmtId="0" fontId="10" fillId="0" borderId="0" xfId="0" applyFont="1"/>
    <xf numFmtId="43" fontId="10" fillId="0" borderId="0" xfId="1" applyFont="1"/>
    <xf numFmtId="4" fontId="13" fillId="0" borderId="0" xfId="3" applyNumberFormat="1" applyFont="1" applyAlignment="1">
      <alignment horizontal="center" vertical="center" wrapText="1"/>
    </xf>
    <xf numFmtId="43" fontId="10" fillId="0" borderId="0" xfId="0" applyNumberFormat="1" applyFont="1"/>
    <xf numFmtId="3" fontId="10" fillId="0" borderId="0" xfId="0" applyNumberFormat="1" applyFont="1"/>
    <xf numFmtId="164" fontId="10" fillId="0" borderId="0" xfId="1" applyNumberFormat="1" applyFont="1"/>
    <xf numFmtId="0" fontId="10" fillId="2" borderId="0" xfId="0" applyFont="1" applyFill="1"/>
    <xf numFmtId="0" fontId="10" fillId="0" borderId="0" xfId="0" applyFont="1" applyAlignment="1">
      <alignment horizontal="center" vertical="center"/>
    </xf>
    <xf numFmtId="0" fontId="10" fillId="0" borderId="0" xfId="0" applyFont="1" applyAlignment="1">
      <alignment horizontal="center"/>
    </xf>
    <xf numFmtId="0" fontId="6" fillId="0" borderId="0" xfId="3"/>
    <xf numFmtId="0" fontId="19" fillId="5" borderId="17" xfId="3" applyFont="1" applyFill="1" applyBorder="1" applyAlignment="1">
      <alignment vertical="center"/>
    </xf>
    <xf numFmtId="0" fontId="20" fillId="5" borderId="17" xfId="3" applyFont="1" applyFill="1" applyBorder="1" applyAlignment="1">
      <alignment horizontal="center" vertical="center"/>
    </xf>
    <xf numFmtId="0" fontId="6" fillId="0" borderId="0" xfId="3" applyAlignment="1">
      <alignment vertical="center"/>
    </xf>
    <xf numFmtId="0" fontId="6" fillId="6" borderId="0" xfId="3" applyFill="1" applyAlignment="1">
      <alignment vertical="center"/>
    </xf>
    <xf numFmtId="43" fontId="22" fillId="0" borderId="17" xfId="3" applyNumberFormat="1" applyFont="1" applyBorder="1"/>
    <xf numFmtId="0" fontId="22" fillId="0" borderId="17" xfId="3" applyFont="1" applyBorder="1"/>
    <xf numFmtId="0" fontId="19" fillId="0" borderId="20" xfId="3" applyFont="1" applyBorder="1" applyAlignment="1">
      <alignment wrapText="1"/>
    </xf>
    <xf numFmtId="43" fontId="19" fillId="0" borderId="21" xfId="2" applyFont="1" applyBorder="1"/>
    <xf numFmtId="0" fontId="19" fillId="0" borderId="21" xfId="3" applyFont="1" applyBorder="1"/>
    <xf numFmtId="166" fontId="19" fillId="0" borderId="21" xfId="3" applyNumberFormat="1" applyFont="1" applyBorder="1"/>
    <xf numFmtId="43" fontId="19" fillId="0" borderId="21" xfId="3" applyNumberFormat="1" applyFont="1" applyBorder="1"/>
    <xf numFmtId="43" fontId="6" fillId="0" borderId="0" xfId="3" applyNumberFormat="1"/>
    <xf numFmtId="43" fontId="19" fillId="0" borderId="20" xfId="2" applyFont="1" applyBorder="1"/>
    <xf numFmtId="0" fontId="19" fillId="0" borderId="21" xfId="3" applyFont="1" applyBorder="1" applyAlignment="1">
      <alignment wrapText="1"/>
    </xf>
    <xf numFmtId="43" fontId="24" fillId="7" borderId="21" xfId="3" applyNumberFormat="1" applyFont="1" applyFill="1" applyBorder="1"/>
    <xf numFmtId="43" fontId="24" fillId="0" borderId="21" xfId="3" applyNumberFormat="1" applyFont="1" applyBorder="1"/>
    <xf numFmtId="0" fontId="19" fillId="0" borderId="27" xfId="3" applyFont="1" applyBorder="1" applyAlignment="1">
      <alignment wrapText="1"/>
    </xf>
    <xf numFmtId="43" fontId="19" fillId="0" borderId="27" xfId="2" applyFont="1" applyBorder="1"/>
    <xf numFmtId="2" fontId="19" fillId="0" borderId="27" xfId="3" applyNumberFormat="1" applyFont="1" applyBorder="1"/>
    <xf numFmtId="166" fontId="19" fillId="0" borderId="27" xfId="3" applyNumberFormat="1" applyFont="1" applyBorder="1"/>
    <xf numFmtId="0" fontId="19" fillId="0" borderId="27" xfId="3" applyFont="1" applyBorder="1"/>
    <xf numFmtId="43" fontId="19" fillId="0" borderId="20" xfId="3" applyNumberFormat="1" applyFont="1" applyBorder="1"/>
    <xf numFmtId="43" fontId="20" fillId="0" borderId="20" xfId="3" applyNumberFormat="1" applyFont="1" applyBorder="1"/>
    <xf numFmtId="0" fontId="25" fillId="0" borderId="0" xfId="3" applyFont="1"/>
    <xf numFmtId="43" fontId="20" fillId="0" borderId="17" xfId="3" applyNumberFormat="1" applyFont="1" applyBorder="1"/>
    <xf numFmtId="0" fontId="20" fillId="0" borderId="17" xfId="3" applyFont="1" applyBorder="1"/>
    <xf numFmtId="0" fontId="26" fillId="0" borderId="17" xfId="3" applyFont="1" applyBorder="1"/>
    <xf numFmtId="0" fontId="20" fillId="0" borderId="19" xfId="3" applyFont="1" applyBorder="1" applyAlignment="1">
      <alignment horizontal="left" wrapText="1"/>
    </xf>
    <xf numFmtId="166" fontId="19" fillId="0" borderId="20" xfId="3" applyNumberFormat="1" applyFont="1" applyBorder="1"/>
    <xf numFmtId="0" fontId="19" fillId="0" borderId="20" xfId="3" applyFont="1" applyBorder="1"/>
    <xf numFmtId="43" fontId="20" fillId="0" borderId="21" xfId="3" applyNumberFormat="1" applyFont="1" applyBorder="1"/>
    <xf numFmtId="43" fontId="19" fillId="0" borderId="27" xfId="3" applyNumberFormat="1" applyFont="1" applyBorder="1"/>
    <xf numFmtId="164" fontId="19" fillId="0" borderId="20" xfId="3" applyNumberFormat="1" applyFont="1" applyBorder="1"/>
    <xf numFmtId="1" fontId="19" fillId="0" borderId="20" xfId="3" applyNumberFormat="1" applyFont="1" applyBorder="1"/>
    <xf numFmtId="167" fontId="19" fillId="0" borderId="20" xfId="2" applyNumberFormat="1" applyFont="1" applyBorder="1"/>
    <xf numFmtId="43" fontId="6" fillId="8" borderId="0" xfId="3" applyNumberFormat="1" applyFill="1"/>
    <xf numFmtId="43" fontId="19" fillId="0" borderId="18" xfId="3" applyNumberFormat="1" applyFont="1" applyBorder="1" applyAlignment="1">
      <alignment wrapText="1"/>
    </xf>
    <xf numFmtId="164" fontId="19" fillId="0" borderId="18" xfId="3" applyNumberFormat="1" applyFont="1" applyBorder="1"/>
    <xf numFmtId="43" fontId="19" fillId="0" borderId="26" xfId="2" applyFont="1" applyBorder="1"/>
    <xf numFmtId="167" fontId="19" fillId="0" borderId="18" xfId="2" applyNumberFormat="1" applyFont="1" applyBorder="1"/>
    <xf numFmtId="43" fontId="19" fillId="0" borderId="18" xfId="3" applyNumberFormat="1" applyFont="1" applyBorder="1"/>
    <xf numFmtId="43" fontId="23" fillId="0" borderId="21" xfId="3" applyNumberFormat="1" applyFont="1" applyBorder="1"/>
    <xf numFmtId="0" fontId="19" fillId="9" borderId="17" xfId="3" applyFont="1" applyFill="1" applyBorder="1" applyAlignment="1">
      <alignment vertical="center"/>
    </xf>
    <xf numFmtId="0" fontId="20" fillId="9" borderId="17" xfId="3" applyFont="1" applyFill="1" applyBorder="1" applyAlignment="1">
      <alignment horizontal="center" vertical="center"/>
    </xf>
    <xf numFmtId="0" fontId="20" fillId="9" borderId="17" xfId="3" applyFont="1" applyFill="1" applyBorder="1" applyAlignment="1">
      <alignment horizontal="center" vertical="center" wrapText="1"/>
    </xf>
    <xf numFmtId="0" fontId="19" fillId="0" borderId="20" xfId="3" applyFont="1" applyBorder="1" applyAlignment="1">
      <alignment horizontal="right" wrapText="1"/>
    </xf>
    <xf numFmtId="2" fontId="19" fillId="0" borderId="20" xfId="3" applyNumberFormat="1" applyFont="1" applyBorder="1"/>
    <xf numFmtId="0" fontId="19" fillId="0" borderId="28" xfId="3" applyFont="1" applyBorder="1" applyAlignment="1">
      <alignment horizontal="right" wrapText="1"/>
    </xf>
    <xf numFmtId="2" fontId="19" fillId="0" borderId="28" xfId="3" applyNumberFormat="1" applyFont="1" applyBorder="1"/>
    <xf numFmtId="0" fontId="19" fillId="0" borderId="28" xfId="3" applyFont="1" applyBorder="1"/>
    <xf numFmtId="166" fontId="19" fillId="0" borderId="28" xfId="3" applyNumberFormat="1" applyFont="1" applyBorder="1"/>
    <xf numFmtId="43" fontId="19" fillId="0" borderId="28" xfId="2" applyFont="1" applyBorder="1"/>
    <xf numFmtId="43" fontId="19" fillId="0" borderId="28" xfId="3" applyNumberFormat="1" applyFont="1" applyBorder="1"/>
    <xf numFmtId="9" fontId="20" fillId="0" borderId="23" xfId="3" applyNumberFormat="1" applyFont="1" applyBorder="1" applyAlignment="1">
      <alignment wrapText="1"/>
    </xf>
    <xf numFmtId="0" fontId="20" fillId="0" borderId="24" xfId="3" applyFont="1" applyBorder="1" applyAlignment="1">
      <alignment wrapText="1"/>
    </xf>
    <xf numFmtId="0" fontId="24" fillId="0" borderId="21" xfId="3" applyFont="1" applyBorder="1" applyAlignment="1">
      <alignment wrapText="1"/>
    </xf>
    <xf numFmtId="0" fontId="19" fillId="0" borderId="26" xfId="3" applyFont="1" applyBorder="1"/>
    <xf numFmtId="0" fontId="19" fillId="0" borderId="21" xfId="3" applyFont="1" applyBorder="1" applyAlignment="1">
      <alignment horizontal="right" wrapText="1"/>
    </xf>
    <xf numFmtId="2" fontId="19" fillId="0" borderId="21" xfId="3" applyNumberFormat="1" applyFont="1" applyBorder="1"/>
    <xf numFmtId="0" fontId="24" fillId="0" borderId="21" xfId="3" applyFont="1" applyBorder="1" applyAlignment="1">
      <alignment horizontal="right" wrapText="1"/>
    </xf>
    <xf numFmtId="0" fontId="19" fillId="0" borderId="27" xfId="3" applyFont="1" applyBorder="1" applyAlignment="1">
      <alignment horizontal="right" wrapText="1"/>
    </xf>
    <xf numFmtId="164" fontId="19" fillId="0" borderId="27" xfId="3" applyNumberFormat="1" applyFont="1" applyBorder="1"/>
    <xf numFmtId="0" fontId="20" fillId="0" borderId="22" xfId="3" applyFont="1" applyBorder="1" applyAlignment="1">
      <alignment horizontal="left" wrapText="1"/>
    </xf>
    <xf numFmtId="0" fontId="20" fillId="0" borderId="23" xfId="3" applyFont="1" applyBorder="1" applyAlignment="1">
      <alignment horizontal="left" wrapText="1"/>
    </xf>
    <xf numFmtId="0" fontId="20" fillId="0" borderId="24" xfId="3" applyFont="1" applyBorder="1" applyAlignment="1">
      <alignment horizontal="left" wrapText="1"/>
    </xf>
    <xf numFmtId="0" fontId="19" fillId="0" borderId="17" xfId="3" applyFont="1" applyBorder="1" applyAlignment="1">
      <alignment horizontal="right" wrapText="1"/>
    </xf>
    <xf numFmtId="2" fontId="19" fillId="0" borderId="17" xfId="3" applyNumberFormat="1" applyFont="1" applyBorder="1"/>
    <xf numFmtId="0" fontId="19" fillId="0" borderId="17" xfId="3" applyFont="1" applyBorder="1"/>
    <xf numFmtId="166" fontId="19" fillId="0" borderId="17" xfId="3" applyNumberFormat="1" applyFont="1" applyBorder="1"/>
    <xf numFmtId="43" fontId="19" fillId="0" borderId="17" xfId="2" applyFont="1" applyBorder="1"/>
    <xf numFmtId="43" fontId="19" fillId="0" borderId="17" xfId="3" applyNumberFormat="1" applyFont="1" applyBorder="1"/>
    <xf numFmtId="0" fontId="19" fillId="0" borderId="19" xfId="3" applyFont="1" applyBorder="1" applyAlignment="1">
      <alignment wrapText="1"/>
    </xf>
    <xf numFmtId="43" fontId="22" fillId="0" borderId="27" xfId="3" applyNumberFormat="1" applyFont="1" applyBorder="1"/>
    <xf numFmtId="0" fontId="2" fillId="0" borderId="25" xfId="6" applyFont="1" applyBorder="1"/>
    <xf numFmtId="0" fontId="2" fillId="0" borderId="19" xfId="6" applyFont="1" applyBorder="1"/>
    <xf numFmtId="0" fontId="1" fillId="0" borderId="19" xfId="6" applyBorder="1"/>
    <xf numFmtId="0" fontId="1" fillId="0" borderId="0" xfId="6"/>
    <xf numFmtId="0" fontId="1" fillId="0" borderId="18" xfId="6" applyBorder="1"/>
    <xf numFmtId="0" fontId="2" fillId="0" borderId="18" xfId="6" applyFont="1" applyBorder="1"/>
    <xf numFmtId="0" fontId="2" fillId="0" borderId="20" xfId="6" applyFont="1" applyBorder="1"/>
    <xf numFmtId="0" fontId="1" fillId="0" borderId="21" xfId="6" applyBorder="1"/>
    <xf numFmtId="0" fontId="2" fillId="0" borderId="21" xfId="6" applyFont="1" applyBorder="1"/>
    <xf numFmtId="0" fontId="1" fillId="0" borderId="20" xfId="6" applyBorder="1"/>
    <xf numFmtId="43" fontId="0" fillId="0" borderId="20" xfId="7" applyFont="1" applyBorder="1"/>
    <xf numFmtId="0" fontId="1" fillId="10" borderId="0" xfId="6" applyFill="1"/>
    <xf numFmtId="164" fontId="0" fillId="0" borderId="20" xfId="7" applyNumberFormat="1" applyFont="1" applyBorder="1"/>
    <xf numFmtId="0" fontId="0" fillId="0" borderId="20" xfId="6" applyFont="1" applyBorder="1"/>
    <xf numFmtId="0" fontId="1" fillId="11" borderId="0" xfId="6" applyFill="1"/>
    <xf numFmtId="0" fontId="1" fillId="0" borderId="27" xfId="6" applyBorder="1"/>
    <xf numFmtId="43" fontId="0" fillId="0" borderId="27" xfId="7" applyFont="1" applyBorder="1"/>
    <xf numFmtId="0" fontId="1" fillId="12" borderId="20" xfId="6" applyFill="1" applyBorder="1"/>
    <xf numFmtId="0" fontId="0" fillId="12" borderId="20" xfId="6" applyFont="1" applyFill="1" applyBorder="1"/>
    <xf numFmtId="0" fontId="1" fillId="4" borderId="20" xfId="6" applyFill="1" applyBorder="1"/>
    <xf numFmtId="0" fontId="1" fillId="5" borderId="20" xfId="6" applyFill="1" applyBorder="1"/>
    <xf numFmtId="0" fontId="1" fillId="13" borderId="20" xfId="6" applyFill="1" applyBorder="1"/>
    <xf numFmtId="0" fontId="1" fillId="13" borderId="27" xfId="6" applyFill="1" applyBorder="1"/>
    <xf numFmtId="0" fontId="1" fillId="14" borderId="20" xfId="6" applyFill="1" applyBorder="1"/>
    <xf numFmtId="0" fontId="1" fillId="14" borderId="27" xfId="6" applyFill="1" applyBorder="1"/>
    <xf numFmtId="0" fontId="1" fillId="0" borderId="28" xfId="6" applyBorder="1"/>
    <xf numFmtId="43" fontId="0" fillId="0" borderId="28" xfId="7" applyFont="1" applyBorder="1"/>
    <xf numFmtId="0" fontId="2" fillId="0" borderId="0" xfId="6" applyFont="1"/>
    <xf numFmtId="10" fontId="1" fillId="0" borderId="0" xfId="6" applyNumberFormat="1"/>
    <xf numFmtId="0" fontId="1" fillId="12" borderId="0" xfId="6" applyFill="1"/>
    <xf numFmtId="0" fontId="1" fillId="16" borderId="0" xfId="6" applyFill="1" applyAlignment="1">
      <alignment horizontal="center"/>
    </xf>
    <xf numFmtId="0" fontId="1" fillId="6" borderId="0" xfId="6" applyFill="1" applyAlignment="1">
      <alignment horizontal="center"/>
    </xf>
    <xf numFmtId="0" fontId="28" fillId="0" borderId="17" xfId="8" applyFont="1" applyBorder="1" applyAlignment="1">
      <alignment horizontal="center"/>
    </xf>
    <xf numFmtId="43" fontId="0" fillId="0" borderId="0" xfId="7" applyFont="1"/>
    <xf numFmtId="43" fontId="0" fillId="0" borderId="17" xfId="2" applyFont="1" applyBorder="1"/>
    <xf numFmtId="43" fontId="1" fillId="0" borderId="17" xfId="6" applyNumberFormat="1" applyBorder="1"/>
    <xf numFmtId="43" fontId="1" fillId="0" borderId="17" xfId="2" applyFont="1" applyBorder="1"/>
    <xf numFmtId="43" fontId="28" fillId="0" borderId="17" xfId="8" applyNumberFormat="1" applyFont="1" applyBorder="1"/>
    <xf numFmtId="164" fontId="28" fillId="0" borderId="24" xfId="8" applyNumberFormat="1" applyFont="1" applyBorder="1"/>
    <xf numFmtId="43" fontId="28" fillId="0" borderId="17" xfId="2" applyFont="1" applyBorder="1"/>
    <xf numFmtId="43" fontId="1" fillId="0" borderId="0" xfId="6" applyNumberFormat="1"/>
    <xf numFmtId="43" fontId="0" fillId="0" borderId="0" xfId="2" applyFont="1"/>
    <xf numFmtId="43" fontId="1" fillId="0" borderId="0" xfId="2" applyFont="1"/>
    <xf numFmtId="164" fontId="28" fillId="0" borderId="0" xfId="8" applyNumberFormat="1" applyFont="1"/>
    <xf numFmtId="43" fontId="28" fillId="0" borderId="0" xfId="8" applyNumberFormat="1" applyFont="1"/>
    <xf numFmtId="0" fontId="1" fillId="17" borderId="0" xfId="6" applyFill="1"/>
    <xf numFmtId="0" fontId="2" fillId="17" borderId="0" xfId="6" applyFont="1" applyFill="1"/>
    <xf numFmtId="43" fontId="0" fillId="18" borderId="17" xfId="2" applyFont="1" applyFill="1" applyBorder="1"/>
    <xf numFmtId="43" fontId="1" fillId="18" borderId="17" xfId="6" applyNumberFormat="1" applyFill="1" applyBorder="1"/>
    <xf numFmtId="43" fontId="28" fillId="19" borderId="17" xfId="8" applyNumberFormat="1" applyFont="1" applyFill="1" applyBorder="1"/>
    <xf numFmtId="43" fontId="0" fillId="18" borderId="0" xfId="2" applyFont="1" applyFill="1"/>
    <xf numFmtId="43" fontId="1" fillId="18" borderId="0" xfId="6" applyNumberFormat="1" applyFill="1"/>
    <xf numFmtId="43" fontId="28" fillId="19" borderId="0" xfId="8" applyNumberFormat="1" applyFont="1" applyFill="1"/>
    <xf numFmtId="0" fontId="0" fillId="0" borderId="0" xfId="6" applyFont="1"/>
    <xf numFmtId="43" fontId="28" fillId="0" borderId="0" xfId="2" applyFont="1"/>
    <xf numFmtId="0" fontId="28" fillId="0" borderId="0" xfId="6" applyFont="1"/>
    <xf numFmtId="0" fontId="29" fillId="0" borderId="0" xfId="6" applyFont="1"/>
    <xf numFmtId="0" fontId="1" fillId="19" borderId="0" xfId="6" applyFill="1"/>
    <xf numFmtId="0" fontId="1" fillId="0" borderId="0" xfId="6" applyAlignment="1">
      <alignment wrapText="1"/>
    </xf>
    <xf numFmtId="0" fontId="0" fillId="0" borderId="0" xfId="6" applyFont="1" applyAlignment="1">
      <alignment horizontal="center" vertical="center"/>
    </xf>
    <xf numFmtId="0" fontId="0" fillId="0" borderId="0" xfId="6" applyFont="1" applyAlignment="1">
      <alignment wrapText="1"/>
    </xf>
    <xf numFmtId="0" fontId="1" fillId="0" borderId="0" xfId="6" applyAlignment="1">
      <alignment horizontal="right" vertical="center"/>
    </xf>
    <xf numFmtId="43" fontId="1" fillId="0" borderId="0" xfId="1"/>
    <xf numFmtId="0" fontId="1" fillId="17" borderId="0" xfId="6" applyFill="1" applyAlignment="1">
      <alignment wrapText="1"/>
    </xf>
    <xf numFmtId="0" fontId="10" fillId="0" borderId="0" xfId="0" applyFont="1" applyAlignment="1">
      <alignment vertical="center" wrapText="1"/>
    </xf>
    <xf numFmtId="0" fontId="10" fillId="0" borderId="0" xfId="0" applyFont="1" applyAlignment="1">
      <alignment vertical="center"/>
    </xf>
    <xf numFmtId="43" fontId="17" fillId="0" borderId="0" xfId="1" applyFont="1" applyAlignment="1">
      <alignment vertical="center" wrapText="1"/>
    </xf>
    <xf numFmtId="0" fontId="20" fillId="0" borderId="22" xfId="3" applyFont="1" applyBorder="1" applyAlignment="1">
      <alignment horizontal="left"/>
    </xf>
    <xf numFmtId="0" fontId="20" fillId="0" borderId="23" xfId="3" applyFont="1" applyBorder="1" applyAlignment="1">
      <alignment horizontal="left"/>
    </xf>
    <xf numFmtId="0" fontId="20" fillId="0" borderId="24" xfId="3" applyFont="1" applyBorder="1" applyAlignment="1">
      <alignment horizontal="left"/>
    </xf>
    <xf numFmtId="0" fontId="21" fillId="7" borderId="22" xfId="3" applyFont="1" applyFill="1" applyBorder="1" applyAlignment="1">
      <alignment horizontal="left" vertical="center" wrapText="1"/>
    </xf>
    <xf numFmtId="0" fontId="21" fillId="7" borderId="23" xfId="3" applyFont="1" applyFill="1" applyBorder="1" applyAlignment="1">
      <alignment horizontal="left" vertical="center" wrapText="1"/>
    </xf>
    <xf numFmtId="0" fontId="21" fillId="7" borderId="24" xfId="3" applyFont="1" applyFill="1" applyBorder="1" applyAlignment="1">
      <alignment horizontal="left" vertical="center" wrapText="1"/>
    </xf>
    <xf numFmtId="0" fontId="21" fillId="7" borderId="1" xfId="3" applyFont="1" applyFill="1" applyBorder="1" applyAlignment="1">
      <alignment horizontal="left" vertical="center" wrapText="1"/>
    </xf>
    <xf numFmtId="0" fontId="21" fillId="7" borderId="2" xfId="3" applyFont="1" applyFill="1" applyBorder="1" applyAlignment="1">
      <alignment horizontal="left" vertical="center" wrapText="1"/>
    </xf>
    <xf numFmtId="0" fontId="21" fillId="7" borderId="3" xfId="3" applyFont="1" applyFill="1" applyBorder="1" applyAlignment="1">
      <alignment horizontal="left" vertical="center" wrapText="1"/>
    </xf>
    <xf numFmtId="0" fontId="1" fillId="0" borderId="0" xfId="6" applyAlignment="1">
      <alignment horizontal="center"/>
    </xf>
    <xf numFmtId="0" fontId="28" fillId="0" borderId="22" xfId="8" applyFont="1" applyBorder="1" applyAlignment="1">
      <alignment horizontal="center"/>
    </xf>
    <xf numFmtId="0" fontId="28" fillId="0" borderId="24" xfId="8" applyFont="1" applyBorder="1" applyAlignment="1">
      <alignment horizontal="center"/>
    </xf>
    <xf numFmtId="43" fontId="20" fillId="0" borderId="27" xfId="3" applyNumberFormat="1" applyFont="1" applyBorder="1"/>
    <xf numFmtId="43" fontId="0" fillId="0" borderId="0" xfId="1" applyFont="1" applyAlignment="1">
      <alignment horizontal="right"/>
    </xf>
    <xf numFmtId="43" fontId="0" fillId="0" borderId="0" xfId="1" applyFont="1" applyAlignment="1">
      <alignment horizontal="left"/>
    </xf>
    <xf numFmtId="43" fontId="0" fillId="0" borderId="0" xfId="7" applyFont="1" applyFill="1"/>
    <xf numFmtId="43" fontId="0" fillId="0" borderId="17" xfId="2" applyFont="1" applyFill="1" applyBorder="1"/>
    <xf numFmtId="43" fontId="1" fillId="0" borderId="17" xfId="2" applyFont="1" applyFill="1" applyBorder="1"/>
    <xf numFmtId="43" fontId="28" fillId="0" borderId="17" xfId="2" applyFont="1" applyFill="1" applyBorder="1"/>
    <xf numFmtId="43" fontId="0" fillId="0" borderId="0" xfId="2" applyFont="1" applyFill="1"/>
    <xf numFmtId="43" fontId="1" fillId="0" borderId="0" xfId="2" applyFont="1" applyFill="1"/>
    <xf numFmtId="3" fontId="33" fillId="0" borderId="0" xfId="3" applyNumberFormat="1" applyFont="1" applyAlignment="1">
      <alignment horizontal="center" vertical="center" wrapText="1"/>
    </xf>
    <xf numFmtId="43" fontId="23" fillId="7" borderId="21" xfId="3" applyNumberFormat="1" applyFont="1" applyFill="1" applyBorder="1"/>
    <xf numFmtId="43" fontId="20" fillId="7" borderId="21" xfId="3" applyNumberFormat="1" applyFont="1" applyFill="1" applyBorder="1"/>
    <xf numFmtId="43" fontId="19" fillId="7" borderId="21" xfId="3" applyNumberFormat="1" applyFont="1" applyFill="1" applyBorder="1"/>
    <xf numFmtId="43" fontId="20" fillId="7" borderId="20" xfId="3" applyNumberFormat="1" applyFont="1" applyFill="1" applyBorder="1"/>
    <xf numFmtId="43" fontId="20" fillId="7" borderId="17" xfId="3" applyNumberFormat="1" applyFont="1" applyFill="1" applyBorder="1"/>
    <xf numFmtId="43" fontId="23" fillId="7" borderId="20" xfId="3" applyNumberFormat="1" applyFont="1" applyFill="1" applyBorder="1"/>
    <xf numFmtId="43" fontId="20" fillId="7" borderId="27" xfId="3" applyNumberFormat="1" applyFont="1" applyFill="1" applyBorder="1"/>
    <xf numFmtId="43" fontId="0" fillId="0" borderId="0" xfId="1" applyFont="1" applyAlignment="1">
      <alignment horizontal="center"/>
    </xf>
    <xf numFmtId="43" fontId="19" fillId="0" borderId="27" xfId="3" applyNumberFormat="1" applyFont="1" applyBorder="1" applyAlignment="1">
      <alignment horizontal="right" wrapText="1"/>
    </xf>
    <xf numFmtId="0" fontId="20" fillId="0" borderId="21" xfId="3" applyFont="1" applyBorder="1" applyAlignment="1">
      <alignment horizontal="right" wrapText="1"/>
    </xf>
    <xf numFmtId="0" fontId="35" fillId="0" borderId="19" xfId="3" applyFont="1" applyBorder="1" applyAlignment="1">
      <alignment horizontal="left" wrapText="1"/>
    </xf>
    <xf numFmtId="0" fontId="35" fillId="0" borderId="27" xfId="3" applyFont="1" applyBorder="1" applyAlignment="1">
      <alignment wrapText="1"/>
    </xf>
    <xf numFmtId="43" fontId="35" fillId="7" borderId="21" xfId="3" applyNumberFormat="1" applyFont="1" applyFill="1" applyBorder="1"/>
    <xf numFmtId="43" fontId="19" fillId="0" borderId="20" xfId="3" applyNumberFormat="1" applyFont="1" applyBorder="1" applyAlignment="1">
      <alignment wrapText="1"/>
    </xf>
    <xf numFmtId="43" fontId="19" fillId="0" borderId="27" xfId="3" applyNumberFormat="1" applyFont="1" applyBorder="1" applyAlignment="1">
      <alignment wrapText="1"/>
    </xf>
    <xf numFmtId="0" fontId="19" fillId="0" borderId="21" xfId="3" applyFont="1" applyBorder="1" applyAlignment="1">
      <alignment horizontal="center"/>
    </xf>
    <xf numFmtId="43" fontId="19" fillId="0" borderId="21" xfId="2" applyFont="1" applyFill="1" applyBorder="1"/>
    <xf numFmtId="43" fontId="6" fillId="0" borderId="20" xfId="3" applyNumberFormat="1" applyBorder="1" applyAlignment="1">
      <alignment horizontal="right"/>
    </xf>
    <xf numFmtId="43" fontId="6" fillId="0" borderId="20" xfId="3" applyNumberFormat="1" applyBorder="1" applyAlignment="1">
      <alignment horizontal="left"/>
    </xf>
    <xf numFmtId="0" fontId="19" fillId="0" borderId="28" xfId="3" applyFont="1" applyBorder="1" applyAlignment="1">
      <alignment wrapText="1"/>
    </xf>
    <xf numFmtId="43" fontId="6" fillId="0" borderId="41" xfId="3" applyNumberFormat="1" applyBorder="1" applyAlignment="1">
      <alignment horizontal="left"/>
    </xf>
    <xf numFmtId="43" fontId="6" fillId="0" borderId="42" xfId="3" applyNumberFormat="1" applyBorder="1" applyAlignment="1">
      <alignment horizontal="left"/>
    </xf>
    <xf numFmtId="43" fontId="19" fillId="0" borderId="27" xfId="2" applyFont="1" applyFill="1" applyBorder="1"/>
    <xf numFmtId="43" fontId="23" fillId="0" borderId="21" xfId="3" applyNumberFormat="1" applyFont="1" applyBorder="1" applyAlignment="1">
      <alignment wrapText="1"/>
    </xf>
    <xf numFmtId="43" fontId="19" fillId="0" borderId="20" xfId="2" applyFont="1" applyFill="1" applyBorder="1"/>
    <xf numFmtId="43" fontId="19" fillId="0" borderId="26" xfId="3" applyNumberFormat="1" applyFont="1" applyBorder="1"/>
    <xf numFmtId="43" fontId="23" fillId="7" borderId="26" xfId="3" applyNumberFormat="1" applyFont="1" applyFill="1" applyBorder="1"/>
    <xf numFmtId="43" fontId="24" fillId="7" borderId="27" xfId="3" applyNumberFormat="1" applyFont="1" applyFill="1" applyBorder="1"/>
    <xf numFmtId="0" fontId="38" fillId="2" borderId="0" xfId="2" applyNumberFormat="1" applyFont="1" applyFill="1" applyAlignment="1">
      <alignment vertical="center" wrapText="1"/>
    </xf>
    <xf numFmtId="3" fontId="9" fillId="2" borderId="0" xfId="3" applyNumberFormat="1" applyFont="1" applyFill="1" applyAlignment="1">
      <alignment vertical="center" wrapText="1"/>
    </xf>
    <xf numFmtId="43" fontId="19" fillId="0" borderId="21" xfId="3" applyNumberFormat="1" applyFont="1" applyBorder="1" applyAlignment="1">
      <alignment wrapText="1"/>
    </xf>
    <xf numFmtId="0" fontId="20" fillId="0" borderId="27" xfId="3" applyFont="1" applyBorder="1" applyAlignment="1">
      <alignment wrapText="1"/>
    </xf>
    <xf numFmtId="0" fontId="20" fillId="0" borderId="21" xfId="3" applyFont="1" applyBorder="1" applyAlignment="1">
      <alignment wrapText="1"/>
    </xf>
    <xf numFmtId="43" fontId="19" fillId="7" borderId="20" xfId="3" applyNumberFormat="1" applyFont="1" applyFill="1" applyBorder="1"/>
    <xf numFmtId="3" fontId="7" fillId="0" borderId="0" xfId="3" applyNumberFormat="1" applyFont="1" applyAlignment="1">
      <alignment vertical="center" wrapText="1"/>
    </xf>
    <xf numFmtId="3" fontId="13" fillId="0" borderId="0" xfId="3" applyNumberFormat="1" applyFont="1" applyAlignment="1">
      <alignment wrapText="1"/>
    </xf>
    <xf numFmtId="3" fontId="9" fillId="0" borderId="0" xfId="3" applyNumberFormat="1" applyFont="1" applyAlignment="1">
      <alignment wrapText="1"/>
    </xf>
    <xf numFmtId="3" fontId="9" fillId="0" borderId="0" xfId="3" applyNumberFormat="1" applyFont="1" applyAlignment="1">
      <alignment horizontal="center" vertical="center" wrapText="1"/>
    </xf>
    <xf numFmtId="3" fontId="9" fillId="0" borderId="0" xfId="3" applyNumberFormat="1" applyFont="1" applyAlignment="1">
      <alignment horizontal="center" wrapText="1"/>
    </xf>
    <xf numFmtId="43" fontId="9" fillId="0" borderId="0" xfId="2" applyFont="1" applyAlignment="1">
      <alignment horizontal="right" wrapText="1"/>
    </xf>
    <xf numFmtId="9" fontId="9" fillId="0" borderId="0" xfId="4" applyFont="1" applyAlignment="1">
      <alignment horizontal="right" wrapText="1"/>
    </xf>
    <xf numFmtId="3" fontId="9" fillId="3" borderId="0" xfId="11" applyNumberFormat="1" applyFont="1" applyFill="1" applyAlignment="1">
      <alignment vertical="center" wrapText="1"/>
    </xf>
    <xf numFmtId="0" fontId="6" fillId="0" borderId="0" xfId="11"/>
    <xf numFmtId="0" fontId="0" fillId="0" borderId="0" xfId="11" applyFont="1"/>
    <xf numFmtId="43" fontId="6" fillId="0" borderId="0" xfId="11" applyNumberFormat="1"/>
    <xf numFmtId="0" fontId="6" fillId="0" borderId="0" xfId="11" applyAlignment="1">
      <alignment horizontal="center"/>
    </xf>
    <xf numFmtId="0" fontId="0" fillId="0" borderId="0" xfId="0" applyAlignment="1">
      <alignment horizontal="center" vertical="center"/>
    </xf>
    <xf numFmtId="0" fontId="2" fillId="0" borderId="0" xfId="0" applyFont="1"/>
    <xf numFmtId="0" fontId="0" fillId="0" borderId="0" xfId="0" applyAlignment="1">
      <alignment wrapText="1"/>
    </xf>
    <xf numFmtId="43" fontId="1" fillId="0" borderId="0" xfId="1" applyAlignment="1">
      <alignment vertical="center"/>
    </xf>
    <xf numFmtId="0" fontId="0" fillId="0" borderId="0" xfId="0" applyAlignment="1">
      <alignment horizontal="center"/>
    </xf>
    <xf numFmtId="0" fontId="0" fillId="0" borderId="0" xfId="0" applyAlignment="1">
      <alignment vertical="center" wrapText="1"/>
    </xf>
    <xf numFmtId="43" fontId="14" fillId="0" borderId="0" xfId="0" applyNumberFormat="1" applyFont="1" applyAlignment="1">
      <alignment horizontal="center" vertical="center"/>
    </xf>
    <xf numFmtId="3" fontId="5" fillId="0" borderId="20" xfId="0" applyNumberFormat="1" applyFont="1" applyBorder="1" applyAlignment="1">
      <alignment horizontal="left" vertical="center" wrapText="1"/>
    </xf>
    <xf numFmtId="0" fontId="7" fillId="0" borderId="0" xfId="3" applyFont="1"/>
    <xf numFmtId="0" fontId="7" fillId="0" borderId="0" xfId="3" applyFont="1" applyAlignment="1">
      <alignment horizontal="center"/>
    </xf>
    <xf numFmtId="3" fontId="7" fillId="0" borderId="0" xfId="3" applyNumberFormat="1" applyFont="1" applyAlignment="1">
      <alignment horizontal="center"/>
    </xf>
    <xf numFmtId="43" fontId="7" fillId="0" borderId="0" xfId="2" applyFont="1" applyFill="1" applyAlignment="1">
      <alignment horizontal="right"/>
    </xf>
    <xf numFmtId="43" fontId="5" fillId="0" borderId="18" xfId="2" applyFont="1" applyFill="1" applyBorder="1" applyAlignment="1">
      <alignment horizontal="center" vertical="center"/>
    </xf>
    <xf numFmtId="0" fontId="7" fillId="0" borderId="0" xfId="3" applyFont="1" applyAlignment="1">
      <alignment vertical="center"/>
    </xf>
    <xf numFmtId="0" fontId="7" fillId="0" borderId="0" xfId="3" applyFont="1" applyAlignment="1">
      <alignment horizontal="center" vertical="center"/>
    </xf>
    <xf numFmtId="3" fontId="7" fillId="0" borderId="0" xfId="3" applyNumberFormat="1" applyFont="1" applyAlignment="1">
      <alignment horizontal="center" vertical="center"/>
    </xf>
    <xf numFmtId="43" fontId="7" fillId="0" borderId="0" xfId="2" applyFont="1" applyFill="1" applyAlignment="1">
      <alignment horizontal="right" vertical="center"/>
    </xf>
    <xf numFmtId="43" fontId="9" fillId="0" borderId="0" xfId="2" applyFont="1" applyFill="1" applyAlignment="1">
      <alignment vertical="center" wrapText="1"/>
    </xf>
    <xf numFmtId="3" fontId="7" fillId="0" borderId="20" xfId="3" applyNumberFormat="1" applyFont="1" applyBorder="1" applyAlignment="1">
      <alignment horizontal="center" vertical="center" wrapText="1"/>
    </xf>
    <xf numFmtId="43" fontId="7" fillId="0" borderId="20" xfId="2" applyFont="1" applyFill="1" applyBorder="1" applyAlignment="1">
      <alignment horizontal="left" vertical="center" wrapText="1"/>
    </xf>
    <xf numFmtId="3" fontId="5" fillId="0" borderId="20" xfId="3" applyNumberFormat="1" applyFont="1" applyBorder="1" applyAlignment="1">
      <alignment horizontal="left" vertical="center" wrapText="1"/>
    </xf>
    <xf numFmtId="3" fontId="7" fillId="0" borderId="20" xfId="3" applyNumberFormat="1" applyFont="1" applyBorder="1" applyAlignment="1" applyProtection="1">
      <alignment horizontal="center" vertical="center" wrapText="1"/>
      <protection locked="0"/>
    </xf>
    <xf numFmtId="3" fontId="7" fillId="0" borderId="27" xfId="3" applyNumberFormat="1" applyFont="1" applyBorder="1" applyAlignment="1">
      <alignment horizontal="center" vertical="center" wrapText="1"/>
    </xf>
    <xf numFmtId="3" fontId="7" fillId="0" borderId="20" xfId="3" applyNumberFormat="1" applyFont="1" applyBorder="1" applyAlignment="1">
      <alignment horizontal="left" vertical="center" wrapText="1"/>
    </xf>
    <xf numFmtId="3" fontId="7" fillId="0" borderId="27" xfId="0" applyNumberFormat="1" applyFont="1" applyBorder="1" applyAlignment="1">
      <alignment horizontal="center" vertical="center" wrapText="1"/>
    </xf>
    <xf numFmtId="3" fontId="7" fillId="0" borderId="26" xfId="3" applyNumberFormat="1" applyFont="1" applyBorder="1" applyAlignment="1">
      <alignment horizontal="center" vertical="center" wrapText="1"/>
    </xf>
    <xf numFmtId="3" fontId="7" fillId="0" borderId="20" xfId="0" applyNumberFormat="1" applyFont="1" applyBorder="1" applyAlignment="1">
      <alignment horizontal="center" vertical="center" wrapText="1"/>
    </xf>
    <xf numFmtId="3" fontId="7" fillId="0" borderId="20" xfId="0" applyNumberFormat="1" applyFont="1" applyBorder="1" applyAlignment="1">
      <alignment horizontal="left" vertical="center" wrapText="1"/>
    </xf>
    <xf numFmtId="0" fontId="5" fillId="0" borderId="18" xfId="11" applyFont="1" applyBorder="1" applyAlignment="1">
      <alignment horizontal="center" vertical="center"/>
    </xf>
    <xf numFmtId="0" fontId="5" fillId="0" borderId="17" xfId="11" applyFont="1" applyBorder="1" applyAlignment="1">
      <alignment horizontal="center" vertical="center"/>
    </xf>
    <xf numFmtId="0" fontId="5" fillId="0" borderId="17" xfId="11" applyFont="1" applyBorder="1" applyAlignment="1">
      <alignment horizontal="left" vertical="center" indent="1"/>
    </xf>
    <xf numFmtId="0" fontId="43" fillId="0" borderId="17" xfId="11" applyFont="1" applyBorder="1" applyAlignment="1">
      <alignment vertical="center"/>
    </xf>
    <xf numFmtId="167" fontId="5" fillId="0" borderId="17" xfId="2" applyNumberFormat="1" applyFont="1" applyFill="1" applyBorder="1" applyAlignment="1">
      <alignment horizontal="center" vertical="center"/>
    </xf>
    <xf numFmtId="0" fontId="7" fillId="0" borderId="19" xfId="11" applyFont="1" applyBorder="1" applyAlignment="1">
      <alignment horizontal="center" vertical="center"/>
    </xf>
    <xf numFmtId="0" fontId="7" fillId="0" borderId="19" xfId="11" applyFont="1" applyBorder="1" applyAlignment="1">
      <alignment horizontal="left" vertical="center" indent="1"/>
    </xf>
    <xf numFmtId="0" fontId="44" fillId="0" borderId="19" xfId="11" applyFont="1" applyBorder="1" applyAlignment="1">
      <alignment horizontal="center" vertical="center" wrapText="1"/>
    </xf>
    <xf numFmtId="43" fontId="7" fillId="0" borderId="19" xfId="2" applyFont="1" applyFill="1" applyBorder="1" applyAlignment="1">
      <alignment horizontal="right" vertical="center" wrapText="1" indent="1"/>
    </xf>
    <xf numFmtId="0" fontId="7" fillId="0" borderId="20" xfId="11" applyFont="1" applyBorder="1" applyAlignment="1">
      <alignment horizontal="left" vertical="center" indent="1"/>
    </xf>
    <xf numFmtId="0" fontId="7" fillId="0" borderId="20" xfId="11" applyFont="1" applyBorder="1" applyAlignment="1">
      <alignment horizontal="center" vertical="center"/>
    </xf>
    <xf numFmtId="0" fontId="44" fillId="0" borderId="20" xfId="11" applyFont="1" applyBorder="1" applyAlignment="1">
      <alignment horizontal="center" vertical="center" wrapText="1"/>
    </xf>
    <xf numFmtId="43" fontId="7" fillId="0" borderId="20" xfId="2" applyFont="1" applyFill="1" applyBorder="1" applyAlignment="1">
      <alignment horizontal="right" vertical="center" wrapText="1" indent="1"/>
    </xf>
    <xf numFmtId="167" fontId="43" fillId="0" borderId="17" xfId="2" applyNumberFormat="1" applyFont="1" applyFill="1" applyBorder="1" applyAlignment="1">
      <alignment horizontal="right" vertical="center"/>
    </xf>
    <xf numFmtId="0" fontId="7" fillId="0" borderId="19" xfId="11" applyFont="1" applyBorder="1" applyAlignment="1">
      <alignment horizontal="left" vertical="center" wrapText="1" indent="1"/>
    </xf>
    <xf numFmtId="0" fontId="7" fillId="0" borderId="19" xfId="11" applyFont="1" applyBorder="1" applyAlignment="1">
      <alignment horizontal="center" vertical="center" wrapText="1"/>
    </xf>
    <xf numFmtId="0" fontId="7" fillId="0" borderId="21" xfId="11" applyFont="1" applyBorder="1" applyAlignment="1">
      <alignment horizontal="center" vertical="center" wrapText="1"/>
    </xf>
    <xf numFmtId="0" fontId="7" fillId="0" borderId="20" xfId="11" applyFont="1" applyBorder="1" applyAlignment="1">
      <alignment horizontal="left" vertical="center" wrapText="1" indent="1"/>
    </xf>
    <xf numFmtId="0" fontId="7" fillId="0" borderId="20" xfId="11" applyFont="1" applyBorder="1" applyAlignment="1">
      <alignment horizontal="center" vertical="center" wrapText="1"/>
    </xf>
    <xf numFmtId="0" fontId="7" fillId="0" borderId="26" xfId="11" applyFont="1" applyBorder="1" applyAlignment="1">
      <alignment horizontal="left" vertical="center" wrapText="1" indent="1"/>
    </xf>
    <xf numFmtId="0" fontId="7" fillId="0" borderId="26" xfId="11" applyFont="1" applyBorder="1" applyAlignment="1">
      <alignment horizontal="center" vertical="center" wrapText="1"/>
    </xf>
    <xf numFmtId="43" fontId="7" fillId="0" borderId="26" xfId="2" applyFont="1" applyFill="1" applyBorder="1" applyAlignment="1">
      <alignment horizontal="right" vertical="center" wrapText="1" indent="1"/>
    </xf>
    <xf numFmtId="0" fontId="7" fillId="0" borderId="21" xfId="11" applyFont="1" applyBorder="1" applyAlignment="1">
      <alignment horizontal="center" vertical="center"/>
    </xf>
    <xf numFmtId="0" fontId="44" fillId="0" borderId="20" xfId="11" applyFont="1" applyBorder="1" applyAlignment="1">
      <alignment horizontal="left" vertical="center" wrapText="1" indent="1"/>
    </xf>
    <xf numFmtId="0" fontId="44" fillId="0" borderId="20" xfId="11" applyFont="1" applyBorder="1" applyAlignment="1">
      <alignment horizontal="center" vertical="center"/>
    </xf>
    <xf numFmtId="43" fontId="44" fillId="0" borderId="20" xfId="2" applyFont="1" applyFill="1" applyBorder="1" applyAlignment="1">
      <alignment horizontal="right" vertical="center" wrapText="1" indent="1"/>
    </xf>
    <xf numFmtId="0" fontId="44" fillId="0" borderId="27" xfId="11" applyFont="1" applyBorder="1" applyAlignment="1">
      <alignment horizontal="left" vertical="center" wrapText="1" indent="1"/>
    </xf>
    <xf numFmtId="43" fontId="44" fillId="0" borderId="27" xfId="2" applyFont="1" applyFill="1" applyBorder="1" applyAlignment="1">
      <alignment horizontal="right" vertical="center" wrapText="1" indent="1"/>
    </xf>
    <xf numFmtId="0" fontId="7" fillId="0" borderId="27" xfId="11" applyFont="1" applyBorder="1" applyAlignment="1">
      <alignment horizontal="left" vertical="center" wrapText="1" indent="1"/>
    </xf>
    <xf numFmtId="43" fontId="7" fillId="0" borderId="27" xfId="2" applyFont="1" applyFill="1" applyBorder="1" applyAlignment="1">
      <alignment horizontal="right" vertical="center" wrapText="1" indent="1"/>
    </xf>
    <xf numFmtId="0" fontId="7" fillId="0" borderId="27" xfId="11" applyFont="1" applyBorder="1" applyAlignment="1">
      <alignment horizontal="center" vertical="center"/>
    </xf>
    <xf numFmtId="3" fontId="4" fillId="0" borderId="22" xfId="11" applyNumberFormat="1" applyFont="1" applyBorder="1" applyAlignment="1">
      <alignment vertical="center" wrapText="1"/>
    </xf>
    <xf numFmtId="43" fontId="4" fillId="0" borderId="17" xfId="2" applyFont="1" applyFill="1" applyBorder="1" applyAlignment="1">
      <alignment vertical="center" wrapText="1"/>
    </xf>
    <xf numFmtId="43" fontId="1" fillId="5" borderId="0" xfId="1" applyFill="1"/>
    <xf numFmtId="43" fontId="1" fillId="5" borderId="0" xfId="1" applyFill="1" applyAlignment="1">
      <alignment vertical="center"/>
    </xf>
    <xf numFmtId="43" fontId="14" fillId="5" borderId="0" xfId="0" applyNumberFormat="1" applyFont="1" applyFill="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43" fontId="5" fillId="0" borderId="0" xfId="2" applyFont="1" applyAlignment="1">
      <alignment horizontal="center" vertical="center"/>
    </xf>
    <xf numFmtId="43" fontId="5" fillId="0" borderId="5" xfId="2"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3" fontId="7" fillId="0" borderId="7" xfId="0" applyNumberFormat="1" applyFont="1" applyBorder="1" applyAlignment="1">
      <alignment horizontal="center" vertical="center"/>
    </xf>
    <xf numFmtId="43" fontId="7" fillId="0" borderId="8" xfId="2" applyFont="1" applyBorder="1" applyAlignment="1">
      <alignment horizontal="center" vertical="center"/>
    </xf>
    <xf numFmtId="43" fontId="5" fillId="0" borderId="9" xfId="2" applyFont="1" applyBorder="1" applyAlignment="1">
      <alignment horizontal="center" vertical="center" wrapText="1"/>
    </xf>
    <xf numFmtId="0" fontId="7" fillId="0" borderId="10" xfId="3" applyFont="1" applyBorder="1" applyAlignment="1">
      <alignment horizontal="left" vertical="center"/>
    </xf>
    <xf numFmtId="43" fontId="7" fillId="0" borderId="13" xfId="2" applyFont="1" applyBorder="1" applyAlignment="1">
      <alignment horizontal="right" vertical="center"/>
    </xf>
    <xf numFmtId="43" fontId="7" fillId="0" borderId="0" xfId="2" applyFont="1" applyAlignment="1">
      <alignment vertical="center"/>
    </xf>
    <xf numFmtId="9" fontId="7" fillId="0" borderId="0" xfId="4" applyFont="1" applyAlignment="1">
      <alignment vertical="center"/>
    </xf>
    <xf numFmtId="43" fontId="7" fillId="0" borderId="0" xfId="3" applyNumberFormat="1" applyFont="1" applyAlignment="1">
      <alignment vertical="center"/>
    </xf>
    <xf numFmtId="0" fontId="7" fillId="0" borderId="36" xfId="3" applyFont="1" applyBorder="1" applyAlignment="1">
      <alignment horizontal="left" vertical="center"/>
    </xf>
    <xf numFmtId="43" fontId="7" fillId="0" borderId="52" xfId="2" applyFont="1" applyBorder="1" applyAlignment="1">
      <alignment horizontal="right" vertical="center"/>
    </xf>
    <xf numFmtId="0" fontId="5" fillId="0" borderId="14" xfId="3" applyFont="1" applyBorder="1" applyAlignment="1">
      <alignment horizontal="center" vertical="center"/>
    </xf>
    <xf numFmtId="43" fontId="5" fillId="0" borderId="16" xfId="2" applyFont="1" applyBorder="1" applyAlignment="1">
      <alignment horizontal="right" vertical="center"/>
    </xf>
    <xf numFmtId="10" fontId="7" fillId="0" borderId="0" xfId="4" applyNumberFormat="1" applyFont="1" applyAlignment="1">
      <alignment vertical="center"/>
    </xf>
    <xf numFmtId="43" fontId="7" fillId="0" borderId="0" xfId="2" applyFont="1" applyAlignment="1">
      <alignment horizontal="right" vertical="center"/>
    </xf>
    <xf numFmtId="43" fontId="7" fillId="0" borderId="0" xfId="2" applyFont="1" applyAlignment="1">
      <alignment horizontal="right"/>
    </xf>
    <xf numFmtId="43" fontId="7" fillId="0" borderId="0" xfId="2" applyFont="1"/>
    <xf numFmtId="9" fontId="7" fillId="0" borderId="0" xfId="4" applyFont="1"/>
    <xf numFmtId="3" fontId="5" fillId="0" borderId="17" xfId="0" applyNumberFormat="1" applyFont="1" applyBorder="1" applyAlignment="1">
      <alignment horizontal="center" vertical="center" wrapText="1"/>
    </xf>
    <xf numFmtId="3" fontId="5" fillId="0" borderId="18" xfId="0" applyNumberFormat="1" applyFont="1" applyBorder="1" applyAlignment="1">
      <alignment horizontal="center" vertical="center" wrapText="1"/>
    </xf>
    <xf numFmtId="43" fontId="5" fillId="0" borderId="17" xfId="1" applyFont="1" applyBorder="1" applyAlignment="1">
      <alignment horizontal="center" vertical="center" wrapText="1"/>
    </xf>
    <xf numFmtId="0" fontId="11" fillId="0" borderId="19" xfId="0" applyFont="1" applyBorder="1" applyAlignment="1">
      <alignment horizontal="center" vertical="center"/>
    </xf>
    <xf numFmtId="0" fontId="10" fillId="0" borderId="19" xfId="0" applyFont="1" applyBorder="1"/>
    <xf numFmtId="0" fontId="11" fillId="0" borderId="19" xfId="0" applyFont="1" applyBorder="1" applyAlignment="1">
      <alignment vertical="center"/>
    </xf>
    <xf numFmtId="0" fontId="10" fillId="0" borderId="20" xfId="0" applyFont="1" applyBorder="1" applyAlignment="1">
      <alignment horizontal="center" vertical="center"/>
    </xf>
    <xf numFmtId="0" fontId="10" fillId="0" borderId="20" xfId="0" applyFont="1" applyBorder="1" applyAlignment="1">
      <alignment wrapText="1"/>
    </xf>
    <xf numFmtId="3" fontId="7" fillId="0" borderId="20" xfId="0" applyNumberFormat="1" applyFont="1" applyBorder="1" applyAlignment="1">
      <alignment horizontal="center" vertical="center"/>
    </xf>
    <xf numFmtId="43" fontId="7" fillId="0" borderId="20" xfId="1" applyFont="1" applyBorder="1" applyAlignment="1">
      <alignment vertical="center"/>
    </xf>
    <xf numFmtId="43" fontId="7" fillId="0" borderId="20" xfId="0" applyNumberFormat="1" applyFont="1" applyBorder="1" applyAlignment="1">
      <alignment vertical="center"/>
    </xf>
    <xf numFmtId="3" fontId="7" fillId="0" borderId="21" xfId="3" applyNumberFormat="1" applyFont="1" applyBorder="1" applyAlignment="1">
      <alignment horizontal="center" vertical="center" wrapText="1"/>
    </xf>
    <xf numFmtId="3" fontId="7" fillId="0" borderId="21" xfId="3" applyNumberFormat="1" applyFont="1" applyBorder="1" applyAlignment="1">
      <alignment horizontal="left" vertical="center" wrapText="1"/>
    </xf>
    <xf numFmtId="3" fontId="7" fillId="0" borderId="21" xfId="3" applyNumberFormat="1" applyFont="1" applyBorder="1" applyAlignment="1" applyProtection="1">
      <alignment horizontal="center" vertical="center" wrapText="1"/>
      <protection locked="0"/>
    </xf>
    <xf numFmtId="4" fontId="7" fillId="0" borderId="53" xfId="3" applyNumberFormat="1" applyFont="1" applyBorder="1" applyAlignment="1">
      <alignment vertical="center" wrapText="1"/>
    </xf>
    <xf numFmtId="43" fontId="7" fillId="0" borderId="20" xfId="2" applyFont="1" applyBorder="1" applyAlignment="1">
      <alignment horizontal="left" vertical="center" wrapText="1"/>
    </xf>
    <xf numFmtId="0" fontId="11" fillId="0" borderId="21" xfId="0" applyFont="1" applyBorder="1" applyAlignment="1">
      <alignment horizontal="center" vertical="center"/>
    </xf>
    <xf numFmtId="3" fontId="7" fillId="0" borderId="20" xfId="0" applyNumberFormat="1" applyFont="1" applyBorder="1" applyAlignment="1" applyProtection="1">
      <alignment horizontal="center" vertical="center" wrapText="1"/>
      <protection locked="0"/>
    </xf>
    <xf numFmtId="3" fontId="7" fillId="0" borderId="27" xfId="0" applyNumberFormat="1" applyFont="1" applyBorder="1" applyAlignment="1">
      <alignment horizontal="left" vertical="center" wrapText="1"/>
    </xf>
    <xf numFmtId="3" fontId="7" fillId="0" borderId="27" xfId="0" applyNumberFormat="1" applyFont="1" applyBorder="1" applyAlignment="1" applyProtection="1">
      <alignment horizontal="center" vertical="center" wrapText="1"/>
      <protection locked="0"/>
    </xf>
    <xf numFmtId="43" fontId="7" fillId="0" borderId="27" xfId="2" applyFont="1" applyBorder="1" applyAlignment="1">
      <alignment horizontal="left" vertical="center" wrapText="1"/>
    </xf>
    <xf numFmtId="0" fontId="10" fillId="0" borderId="17" xfId="0" applyFont="1" applyBorder="1"/>
    <xf numFmtId="43" fontId="11" fillId="0" borderId="17" xfId="0" applyNumberFormat="1" applyFont="1" applyBorder="1" applyAlignment="1">
      <alignment vertical="center"/>
    </xf>
    <xf numFmtId="0" fontId="11" fillId="0" borderId="20" xfId="0" applyFont="1" applyBorder="1" applyAlignment="1">
      <alignment horizontal="center" vertical="center"/>
    </xf>
    <xf numFmtId="0" fontId="10" fillId="0" borderId="20" xfId="0" applyFont="1" applyBorder="1"/>
    <xf numFmtId="0" fontId="11" fillId="0" borderId="20" xfId="0" applyFont="1" applyBorder="1" applyAlignment="1">
      <alignment vertical="center"/>
    </xf>
    <xf numFmtId="3" fontId="10" fillId="0" borderId="20" xfId="0" applyNumberFormat="1" applyFont="1" applyBorder="1"/>
    <xf numFmtId="0" fontId="13" fillId="0" borderId="0" xfId="0" applyFont="1" applyAlignment="1">
      <alignment wrapText="1"/>
    </xf>
    <xf numFmtId="3" fontId="10" fillId="0" borderId="20" xfId="0" applyNumberFormat="1" applyFont="1" applyBorder="1" applyAlignment="1">
      <alignment horizontal="center" vertical="center"/>
    </xf>
    <xf numFmtId="43" fontId="10" fillId="0" borderId="20" xfId="1" applyFont="1" applyBorder="1" applyAlignment="1">
      <alignment vertical="center"/>
    </xf>
    <xf numFmtId="0" fontId="7" fillId="0" borderId="20" xfId="0" applyFont="1" applyBorder="1" applyAlignment="1">
      <alignment vertical="center" wrapText="1"/>
    </xf>
    <xf numFmtId="3" fontId="7" fillId="0" borderId="20" xfId="9" applyNumberFormat="1" applyFont="1" applyBorder="1" applyAlignment="1">
      <alignment horizontal="left" vertical="center" wrapText="1"/>
    </xf>
    <xf numFmtId="0" fontId="37" fillId="0" borderId="0" xfId="0" applyFont="1" applyAlignment="1">
      <alignment horizontal="center" vertical="center"/>
    </xf>
    <xf numFmtId="3" fontId="10" fillId="0" borderId="20" xfId="0" applyNumberFormat="1" applyFont="1" applyBorder="1" applyAlignment="1">
      <alignment horizontal="center" vertical="center" wrapText="1"/>
    </xf>
    <xf numFmtId="3" fontId="7" fillId="0" borderId="20" xfId="0" applyNumberFormat="1" applyFont="1" applyBorder="1" applyAlignment="1">
      <alignment vertical="center" wrapText="1"/>
    </xf>
    <xf numFmtId="0" fontId="11" fillId="0" borderId="0" xfId="0" applyFont="1" applyAlignment="1">
      <alignment vertical="center" wrapText="1"/>
    </xf>
    <xf numFmtId="0" fontId="5" fillId="0" borderId="20" xfId="0" applyFont="1" applyBorder="1" applyAlignment="1">
      <alignment horizontal="center" vertical="center"/>
    </xf>
    <xf numFmtId="0" fontId="7" fillId="0" borderId="20" xfId="0" applyFont="1" applyBorder="1"/>
    <xf numFmtId="0" fontId="5" fillId="0" borderId="20" xfId="0" applyFont="1" applyBorder="1" applyAlignment="1">
      <alignment vertical="center"/>
    </xf>
    <xf numFmtId="0" fontId="7" fillId="0" borderId="20" xfId="0" applyFont="1" applyBorder="1" applyAlignment="1">
      <alignment vertical="center"/>
    </xf>
    <xf numFmtId="3" fontId="7" fillId="0" borderId="20" xfId="0" applyNumberFormat="1" applyFont="1" applyBorder="1"/>
    <xf numFmtId="3" fontId="7" fillId="0" borderId="20" xfId="8" applyNumberFormat="1" applyFont="1" applyBorder="1" applyAlignment="1">
      <alignment horizontal="center" vertical="center" wrapText="1"/>
    </xf>
    <xf numFmtId="3" fontId="7" fillId="0" borderId="20" xfId="8" applyNumberFormat="1" applyFont="1" applyBorder="1" applyAlignment="1">
      <alignment vertical="center" wrapText="1"/>
    </xf>
    <xf numFmtId="43" fontId="7" fillId="0" borderId="0" xfId="0" applyNumberFormat="1" applyFont="1"/>
    <xf numFmtId="0" fontId="7" fillId="0" borderId="0" xfId="0" applyFont="1"/>
    <xf numFmtId="43" fontId="37" fillId="0" borderId="0" xfId="1" applyFont="1" applyAlignment="1">
      <alignment horizontal="center" vertical="center"/>
    </xf>
    <xf numFmtId="0" fontId="11" fillId="0" borderId="0" xfId="0" applyFont="1" applyAlignment="1">
      <alignment horizontal="center" vertical="center" wrapText="1"/>
    </xf>
    <xf numFmtId="0" fontId="10" fillId="0" borderId="21" xfId="0" applyFont="1" applyBorder="1" applyAlignment="1">
      <alignment vertical="center"/>
    </xf>
    <xf numFmtId="0" fontId="10" fillId="0" borderId="21" xfId="0" applyFont="1" applyBorder="1"/>
    <xf numFmtId="0" fontId="10" fillId="0" borderId="20" xfId="0" applyFont="1" applyBorder="1" applyAlignment="1">
      <alignment horizontal="center" vertical="center" wrapText="1"/>
    </xf>
    <xf numFmtId="0" fontId="10" fillId="0" borderId="20" xfId="0" applyFont="1" applyBorder="1" applyAlignment="1">
      <alignment vertical="center" wrapText="1"/>
    </xf>
    <xf numFmtId="0" fontId="5" fillId="0" borderId="21" xfId="0" applyFont="1" applyBorder="1" applyAlignment="1">
      <alignment horizontal="center" vertical="center"/>
    </xf>
    <xf numFmtId="164" fontId="7" fillId="0" borderId="0" xfId="1" applyNumberFormat="1" applyFont="1"/>
    <xf numFmtId="0" fontId="7" fillId="0" borderId="20" xfId="0" applyFont="1" applyBorder="1" applyAlignment="1">
      <alignment horizontal="center" vertical="center" wrapText="1"/>
    </xf>
    <xf numFmtId="0" fontId="7" fillId="0" borderId="20" xfId="0" applyFont="1" applyBorder="1" applyAlignment="1">
      <alignment horizontal="center" vertical="center"/>
    </xf>
    <xf numFmtId="0" fontId="7" fillId="0" borderId="27" xfId="0" applyFont="1" applyBorder="1" applyAlignment="1">
      <alignment horizontal="center" vertical="center" wrapText="1"/>
    </xf>
    <xf numFmtId="0" fontId="7" fillId="0" borderId="27" xfId="0" applyFont="1" applyBorder="1" applyAlignment="1">
      <alignment horizontal="left" vertical="center" wrapText="1"/>
    </xf>
    <xf numFmtId="3" fontId="7" fillId="0" borderId="20" xfId="15" applyNumberFormat="1" applyFont="1" applyBorder="1" applyAlignment="1">
      <alignment horizontal="center" vertical="center" wrapText="1"/>
    </xf>
    <xf numFmtId="43" fontId="7" fillId="0" borderId="20" xfId="1" applyFont="1" applyBorder="1" applyAlignment="1">
      <alignment horizontal="center" vertical="center"/>
    </xf>
    <xf numFmtId="43" fontId="9" fillId="2" borderId="0" xfId="2" applyFont="1" applyFill="1" applyAlignment="1">
      <alignment vertical="center" wrapText="1"/>
    </xf>
    <xf numFmtId="3" fontId="9" fillId="2" borderId="0" xfId="15" applyNumberFormat="1" applyFont="1" applyFill="1" applyAlignment="1">
      <alignment vertical="center" wrapText="1"/>
    </xf>
    <xf numFmtId="3" fontId="5" fillId="0" borderId="20" xfId="0" applyNumberFormat="1" applyFont="1" applyBorder="1" applyAlignment="1">
      <alignment vertical="center" wrapText="1"/>
    </xf>
    <xf numFmtId="43" fontId="7" fillId="0" borderId="41" xfId="1" applyFont="1" applyBorder="1" applyAlignment="1">
      <alignment vertical="center"/>
    </xf>
    <xf numFmtId="0" fontId="7" fillId="0" borderId="20" xfId="3" applyFont="1" applyBorder="1" applyAlignment="1" applyProtection="1">
      <alignment horizontal="center" vertical="center" wrapText="1"/>
      <protection locked="0"/>
    </xf>
    <xf numFmtId="43" fontId="7" fillId="0" borderId="43" xfId="2" applyFont="1" applyBorder="1" applyAlignment="1">
      <alignment horizontal="right" vertical="center" wrapText="1"/>
    </xf>
    <xf numFmtId="0" fontId="45" fillId="0" borderId="0" xfId="0" applyFont="1"/>
    <xf numFmtId="0" fontId="7" fillId="0" borderId="20" xfId="0" applyFont="1" applyBorder="1" applyAlignment="1">
      <alignment horizontal="center"/>
    </xf>
    <xf numFmtId="43" fontId="47" fillId="0" borderId="0" xfId="0" applyNumberFormat="1" applyFont="1"/>
    <xf numFmtId="165" fontId="5" fillId="0" borderId="20" xfId="0" applyNumberFormat="1" applyFont="1" applyBorder="1" applyAlignment="1">
      <alignment horizontal="center" vertical="center" wrapText="1"/>
    </xf>
    <xf numFmtId="165" fontId="7" fillId="0" borderId="29" xfId="3" applyNumberFormat="1" applyFont="1" applyBorder="1" applyAlignment="1">
      <alignment horizontal="center" vertical="center" wrapText="1"/>
    </xf>
    <xf numFmtId="0" fontId="14" fillId="0" borderId="0" xfId="0" applyFont="1" applyAlignment="1">
      <alignment wrapText="1"/>
    </xf>
    <xf numFmtId="3" fontId="10" fillId="0" borderId="20" xfId="0" applyNumberFormat="1" applyFont="1" applyBorder="1" applyAlignment="1">
      <alignment vertical="center" wrapText="1"/>
    </xf>
    <xf numFmtId="0" fontId="10" fillId="0" borderId="20" xfId="0" applyFont="1" applyBorder="1" applyAlignment="1">
      <alignment vertical="center"/>
    </xf>
    <xf numFmtId="3" fontId="7" fillId="0" borderId="20" xfId="5" applyNumberFormat="1" applyFont="1" applyBorder="1" applyAlignment="1">
      <alignment horizontal="center" vertical="center" wrapText="1"/>
    </xf>
    <xf numFmtId="3" fontId="7" fillId="0" borderId="20" xfId="5" applyNumberFormat="1" applyFont="1" applyBorder="1" applyAlignment="1">
      <alignment vertical="center" wrapText="1"/>
    </xf>
    <xf numFmtId="3" fontId="10" fillId="0" borderId="21" xfId="0" applyNumberFormat="1" applyFont="1" applyBorder="1" applyAlignment="1">
      <alignment vertical="center"/>
    </xf>
    <xf numFmtId="43" fontId="7" fillId="0" borderId="20" xfId="2" applyFont="1" applyBorder="1" applyAlignment="1">
      <alignment horizontal="right" vertical="center" wrapText="1"/>
    </xf>
    <xf numFmtId="43" fontId="9" fillId="0" borderId="0" xfId="2" applyFont="1" applyAlignment="1">
      <alignment vertical="center" wrapText="1"/>
    </xf>
    <xf numFmtId="0" fontId="38" fillId="0" borderId="0" xfId="2" applyNumberFormat="1" applyFont="1" applyAlignment="1">
      <alignment vertical="center" wrapText="1"/>
    </xf>
    <xf numFmtId="3" fontId="7" fillId="3" borderId="20" xfId="0" applyNumberFormat="1" applyFont="1" applyFill="1" applyBorder="1" applyAlignment="1">
      <alignment horizontal="center" vertical="center" wrapText="1"/>
    </xf>
    <xf numFmtId="3" fontId="36" fillId="0" borderId="20" xfId="3" applyNumberFormat="1" applyFont="1" applyBorder="1" applyAlignment="1" applyProtection="1">
      <alignment horizontal="center" vertical="center" wrapText="1"/>
      <protection locked="0"/>
    </xf>
    <xf numFmtId="3" fontId="5" fillId="0" borderId="25" xfId="0" applyNumberFormat="1" applyFont="1" applyBorder="1" applyAlignment="1">
      <alignment horizontal="center" vertical="center" wrapText="1"/>
    </xf>
    <xf numFmtId="43" fontId="5" fillId="0" borderId="25" xfId="1" applyFont="1" applyBorder="1" applyAlignment="1">
      <alignment horizontal="center" vertical="center" wrapText="1"/>
    </xf>
    <xf numFmtId="165" fontId="5" fillId="0" borderId="19" xfId="0" applyNumberFormat="1" applyFont="1" applyBorder="1" applyAlignment="1">
      <alignment horizontal="center" vertical="center" wrapText="1"/>
    </xf>
    <xf numFmtId="3" fontId="7" fillId="20" borderId="19" xfId="0" applyNumberFormat="1" applyFont="1" applyFill="1" applyBorder="1" applyAlignment="1">
      <alignment horizontal="center" vertical="center" wrapText="1"/>
    </xf>
    <xf numFmtId="3" fontId="5" fillId="20" borderId="19" xfId="0" applyNumberFormat="1" applyFont="1" applyFill="1" applyBorder="1" applyAlignment="1">
      <alignment horizontal="left" vertical="center" wrapText="1"/>
    </xf>
    <xf numFmtId="0" fontId="10" fillId="0" borderId="19" xfId="0" applyFont="1" applyBorder="1" applyAlignment="1">
      <alignment horizontal="center"/>
    </xf>
    <xf numFmtId="0" fontId="10" fillId="0" borderId="20" xfId="0" applyFont="1" applyBorder="1" applyAlignment="1">
      <alignment horizontal="justify" vertical="center"/>
    </xf>
    <xf numFmtId="43" fontId="10" fillId="2" borderId="0" xfId="1" applyFont="1" applyFill="1"/>
    <xf numFmtId="3" fontId="7" fillId="0" borderId="20" xfId="0" applyNumberFormat="1" applyFont="1" applyBorder="1" applyAlignment="1">
      <alignment horizontal="justify" vertical="center" wrapText="1"/>
    </xf>
    <xf numFmtId="0" fontId="7" fillId="0" borderId="20" xfId="0" applyFont="1" applyBorder="1" applyAlignment="1">
      <alignment horizontal="left" vertical="center" wrapText="1"/>
    </xf>
    <xf numFmtId="0" fontId="10" fillId="0" borderId="20" xfId="0" applyFont="1" applyBorder="1" applyAlignment="1">
      <alignment horizontal="justify" vertical="center" wrapText="1"/>
    </xf>
    <xf numFmtId="43" fontId="7" fillId="0" borderId="36" xfId="2" applyFont="1" applyBorder="1" applyAlignment="1">
      <alignment horizontal="right" vertical="center" wrapText="1"/>
    </xf>
    <xf numFmtId="3" fontId="7" fillId="20" borderId="20" xfId="0" applyNumberFormat="1" applyFont="1" applyFill="1" applyBorder="1" applyAlignment="1">
      <alignment horizontal="center" vertical="center" wrapText="1"/>
    </xf>
    <xf numFmtId="3" fontId="5" fillId="20" borderId="20" xfId="0" applyNumberFormat="1" applyFont="1" applyFill="1" applyBorder="1" applyAlignment="1">
      <alignment horizontal="left" vertical="center" wrapText="1"/>
    </xf>
    <xf numFmtId="0" fontId="10" fillId="0" borderId="20" xfId="0" applyFont="1" applyBorder="1" applyAlignment="1">
      <alignment horizontal="center"/>
    </xf>
    <xf numFmtId="0" fontId="10" fillId="0" borderId="20" xfId="0" applyFont="1" applyBorder="1" applyAlignment="1">
      <alignment horizontal="left" vertical="center" wrapText="1"/>
    </xf>
    <xf numFmtId="43" fontId="48" fillId="0" borderId="20" xfId="3" applyNumberFormat="1" applyFont="1" applyBorder="1" applyAlignment="1">
      <alignment horizontal="left"/>
    </xf>
    <xf numFmtId="0" fontId="49" fillId="0" borderId="19" xfId="3" applyFont="1" applyBorder="1" applyAlignment="1">
      <alignment horizontal="left" wrapText="1"/>
    </xf>
    <xf numFmtId="43" fontId="49" fillId="7" borderId="21" xfId="3" applyNumberFormat="1" applyFont="1" applyFill="1" applyBorder="1"/>
    <xf numFmtId="0" fontId="49" fillId="0" borderId="27" xfId="3" applyFont="1" applyBorder="1" applyAlignment="1">
      <alignment wrapText="1"/>
    </xf>
    <xf numFmtId="166" fontId="19" fillId="0" borderId="26" xfId="3" applyNumberFormat="1" applyFont="1" applyBorder="1"/>
    <xf numFmtId="43" fontId="20" fillId="0" borderId="26" xfId="3" applyNumberFormat="1" applyFont="1" applyBorder="1"/>
    <xf numFmtId="0" fontId="19" fillId="0" borderId="26" xfId="3" applyFont="1" applyBorder="1" applyAlignment="1">
      <alignment wrapText="1"/>
    </xf>
    <xf numFmtId="43" fontId="49" fillId="0" borderId="21" xfId="3" applyNumberFormat="1" applyFont="1" applyBorder="1"/>
    <xf numFmtId="43" fontId="50" fillId="7" borderId="21" xfId="3" applyNumberFormat="1" applyFont="1" applyFill="1" applyBorder="1"/>
    <xf numFmtId="43" fontId="50" fillId="0" borderId="21" xfId="3" applyNumberFormat="1" applyFont="1" applyBorder="1"/>
    <xf numFmtId="43" fontId="49" fillId="0" borderId="27" xfId="2" applyFont="1" applyBorder="1"/>
    <xf numFmtId="43" fontId="49" fillId="0" borderId="27" xfId="3" applyNumberFormat="1" applyFont="1" applyBorder="1"/>
    <xf numFmtId="0" fontId="49" fillId="0" borderId="21" xfId="3" applyFont="1" applyBorder="1"/>
    <xf numFmtId="43" fontId="51" fillId="0" borderId="0" xfId="1" applyFont="1"/>
    <xf numFmtId="43" fontId="0" fillId="0" borderId="0" xfId="1" applyFont="1" applyAlignment="1">
      <alignment horizontal="center" vertical="center"/>
    </xf>
    <xf numFmtId="43" fontId="7" fillId="0" borderId="8" xfId="2" applyFont="1" applyFill="1" applyBorder="1" applyAlignment="1">
      <alignment horizontal="center" vertical="center"/>
    </xf>
    <xf numFmtId="43" fontId="5" fillId="0" borderId="9" xfId="2" applyFont="1" applyFill="1" applyBorder="1" applyAlignment="1">
      <alignment horizontal="center" vertical="center" wrapText="1"/>
    </xf>
    <xf numFmtId="43" fontId="7" fillId="0" borderId="13" xfId="2" applyFont="1" applyFill="1" applyBorder="1" applyAlignment="1">
      <alignment horizontal="right" vertical="center"/>
    </xf>
    <xf numFmtId="43" fontId="7" fillId="0" borderId="0" xfId="2" applyFont="1" applyFill="1" applyAlignment="1">
      <alignment vertical="center"/>
    </xf>
    <xf numFmtId="9" fontId="7" fillId="0" borderId="0" xfId="4" applyFont="1" applyFill="1" applyAlignment="1">
      <alignment vertical="center"/>
    </xf>
    <xf numFmtId="0" fontId="7" fillId="0" borderId="11" xfId="3" applyFont="1" applyBorder="1" applyAlignment="1">
      <alignment horizontal="left" vertical="center"/>
    </xf>
    <xf numFmtId="3" fontId="7" fillId="0" borderId="11" xfId="3" applyNumberFormat="1" applyFont="1" applyBorder="1" applyAlignment="1">
      <alignment horizontal="left" vertical="center"/>
    </xf>
    <xf numFmtId="43" fontId="5" fillId="0" borderId="16" xfId="2" applyFont="1" applyFill="1" applyBorder="1" applyAlignment="1">
      <alignment horizontal="right" vertical="center"/>
    </xf>
    <xf numFmtId="10" fontId="7" fillId="0" borderId="0" xfId="4" applyNumberFormat="1" applyFont="1" applyFill="1" applyAlignment="1">
      <alignment vertical="center"/>
    </xf>
    <xf numFmtId="43" fontId="7" fillId="0" borderId="0" xfId="2" applyFont="1" applyFill="1"/>
    <xf numFmtId="9" fontId="7" fillId="0" borderId="0" xfId="4" applyFont="1" applyFill="1"/>
    <xf numFmtId="43" fontId="5" fillId="0" borderId="17" xfId="1" applyFont="1" applyFill="1" applyBorder="1" applyAlignment="1">
      <alignment horizontal="center" vertical="center" wrapText="1"/>
    </xf>
    <xf numFmtId="43" fontId="10" fillId="0" borderId="20" xfId="1" applyFont="1" applyFill="1" applyBorder="1" applyAlignment="1">
      <alignment vertical="center"/>
    </xf>
    <xf numFmtId="43" fontId="10" fillId="0" borderId="20" xfId="0" applyNumberFormat="1" applyFont="1" applyBorder="1" applyAlignment="1">
      <alignment vertical="center"/>
    </xf>
    <xf numFmtId="43" fontId="7" fillId="0" borderId="20" xfId="0" applyNumberFormat="1" applyFont="1" applyBorder="1" applyAlignment="1">
      <alignment horizontal="right" vertical="center" wrapText="1" indent="1"/>
    </xf>
    <xf numFmtId="43" fontId="7" fillId="0" borderId="20" xfId="1" applyFont="1" applyFill="1" applyBorder="1" applyAlignment="1">
      <alignment vertical="center"/>
    </xf>
    <xf numFmtId="43" fontId="37" fillId="0" borderId="0" xfId="1" applyFont="1" applyFill="1" applyAlignment="1">
      <alignment horizontal="center" vertical="center"/>
    </xf>
    <xf numFmtId="164" fontId="10" fillId="0" borderId="0" xfId="1" applyNumberFormat="1" applyFont="1" applyFill="1"/>
    <xf numFmtId="43" fontId="36" fillId="0" borderId="20" xfId="2" applyFont="1" applyFill="1" applyBorder="1" applyAlignment="1">
      <alignment horizontal="left" vertical="center" wrapText="1"/>
    </xf>
    <xf numFmtId="3" fontId="7" fillId="0" borderId="27" xfId="0" applyNumberFormat="1" applyFont="1" applyBorder="1" applyAlignment="1">
      <alignment vertical="center" wrapText="1"/>
    </xf>
    <xf numFmtId="3" fontId="7" fillId="0" borderId="27" xfId="3" applyNumberFormat="1" applyFont="1" applyBorder="1" applyAlignment="1" applyProtection="1">
      <alignment horizontal="center" vertical="center" wrapText="1"/>
      <protection locked="0"/>
    </xf>
    <xf numFmtId="43" fontId="10" fillId="0" borderId="27" xfId="2" applyFont="1" applyFill="1" applyBorder="1" applyAlignment="1">
      <alignment horizontal="left" vertical="center" wrapText="1"/>
    </xf>
    <xf numFmtId="43" fontId="10" fillId="0" borderId="27" xfId="1" applyFont="1" applyFill="1" applyBorder="1" applyAlignment="1">
      <alignment vertical="center"/>
    </xf>
    <xf numFmtId="0" fontId="11" fillId="0" borderId="20" xfId="0" applyFont="1" applyBorder="1" applyAlignment="1">
      <alignment vertical="center" wrapText="1"/>
    </xf>
    <xf numFmtId="3" fontId="7" fillId="0" borderId="20" xfId="9" applyNumberFormat="1" applyFont="1" applyBorder="1" applyAlignment="1">
      <alignment horizontal="center" vertical="center" wrapText="1"/>
    </xf>
    <xf numFmtId="3" fontId="7" fillId="0" borderId="20" xfId="9" applyNumberFormat="1" applyFont="1" applyBorder="1" applyAlignment="1" applyProtection="1">
      <alignment horizontal="center" vertical="center" wrapText="1"/>
      <protection locked="0"/>
    </xf>
    <xf numFmtId="0" fontId="10" fillId="0" borderId="21" xfId="0" applyFont="1" applyBorder="1" applyAlignment="1">
      <alignment horizontal="center" vertical="center" wrapText="1"/>
    </xf>
    <xf numFmtId="0" fontId="10" fillId="0" borderId="21" xfId="0" applyFont="1" applyBorder="1" applyAlignment="1">
      <alignment horizontal="center" vertical="center"/>
    </xf>
    <xf numFmtId="3" fontId="7" fillId="0" borderId="21" xfId="0" applyNumberFormat="1" applyFont="1" applyBorder="1" applyAlignment="1">
      <alignment horizontal="center" vertical="center"/>
    </xf>
    <xf numFmtId="43" fontId="10" fillId="0" borderId="21" xfId="1" applyFont="1" applyFill="1" applyBorder="1" applyAlignment="1">
      <alignment vertical="center"/>
    </xf>
    <xf numFmtId="43" fontId="7" fillId="0" borderId="43" xfId="2" applyFont="1" applyFill="1" applyBorder="1" applyAlignment="1">
      <alignment horizontal="right" vertical="center" wrapText="1"/>
    </xf>
    <xf numFmtId="43" fontId="7" fillId="0" borderId="20" xfId="2" applyFont="1" applyFill="1" applyBorder="1" applyAlignment="1">
      <alignment horizontal="right" vertical="center" wrapText="1"/>
    </xf>
    <xf numFmtId="0" fontId="13" fillId="0" borderId="0" xfId="3" applyFont="1"/>
    <xf numFmtId="0" fontId="7" fillId="0" borderId="0" xfId="3" applyFont="1" applyAlignment="1">
      <alignment vertical="top"/>
    </xf>
    <xf numFmtId="43" fontId="5" fillId="0" borderId="17" xfId="2" applyFont="1" applyBorder="1" applyAlignment="1">
      <alignment horizontal="right" vertical="center"/>
    </xf>
    <xf numFmtId="0" fontId="7" fillId="0" borderId="0" xfId="3" applyFont="1" applyAlignment="1">
      <alignment horizontal="left" vertical="top" wrapText="1"/>
    </xf>
    <xf numFmtId="0" fontId="13" fillId="0" borderId="0" xfId="3" applyFont="1" applyAlignment="1">
      <alignment horizontal="left" vertical="top" wrapText="1"/>
    </xf>
    <xf numFmtId="43" fontId="5" fillId="0" borderId="0" xfId="3" applyNumberFormat="1" applyFont="1" applyAlignment="1">
      <alignment horizontal="left" vertical="top" wrapText="1"/>
    </xf>
    <xf numFmtId="9" fontId="7" fillId="0" borderId="0" xfId="10" applyFont="1" applyAlignment="1">
      <alignment horizontal="left" vertical="top" wrapText="1"/>
    </xf>
    <xf numFmtId="43" fontId="7" fillId="0" borderId="0" xfId="2" applyFont="1" applyAlignment="1">
      <alignment horizontal="left" vertical="top" wrapText="1"/>
    </xf>
    <xf numFmtId="43" fontId="7" fillId="0" borderId="0" xfId="3" applyNumberFormat="1" applyFont="1" applyAlignment="1">
      <alignment horizontal="left" vertical="top" wrapText="1"/>
    </xf>
    <xf numFmtId="43" fontId="7" fillId="0" borderId="0" xfId="1" applyFont="1" applyAlignment="1">
      <alignment horizontal="left" vertical="top" wrapText="1"/>
    </xf>
    <xf numFmtId="0" fontId="7" fillId="0" borderId="0" xfId="3" applyFont="1" applyAlignment="1">
      <alignment vertical="center" wrapText="1"/>
    </xf>
    <xf numFmtId="0" fontId="13" fillId="0" borderId="0" xfId="3" applyFont="1" applyAlignment="1">
      <alignment vertical="center" wrapText="1"/>
    </xf>
    <xf numFmtId="0" fontId="13" fillId="0" borderId="0" xfId="3" applyFont="1" applyAlignment="1">
      <alignment vertical="center"/>
    </xf>
    <xf numFmtId="14" fontId="7" fillId="0" borderId="0" xfId="2" applyNumberFormat="1" applyFont="1" applyAlignment="1">
      <alignment horizontal="right" vertical="center"/>
    </xf>
    <xf numFmtId="3" fontId="13" fillId="0" borderId="0" xfId="3" applyNumberFormat="1" applyFont="1" applyAlignment="1">
      <alignment vertical="center" wrapText="1"/>
    </xf>
    <xf numFmtId="9" fontId="9" fillId="0" borderId="0" xfId="10" applyFont="1" applyAlignment="1">
      <alignment vertical="center" wrapText="1"/>
    </xf>
    <xf numFmtId="3" fontId="13" fillId="0" borderId="0" xfId="3" applyNumberFormat="1" applyFont="1" applyAlignment="1">
      <alignment horizontal="center" vertical="center" wrapText="1"/>
    </xf>
    <xf numFmtId="3" fontId="5" fillId="0" borderId="21" xfId="3" applyNumberFormat="1" applyFont="1" applyBorder="1" applyAlignment="1">
      <alignment horizontal="left" vertical="center" wrapText="1"/>
    </xf>
    <xf numFmtId="3" fontId="7" fillId="0" borderId="20" xfId="3" applyNumberFormat="1" applyFont="1" applyBorder="1" applyAlignment="1">
      <alignment vertical="center" wrapText="1"/>
    </xf>
    <xf numFmtId="43" fontId="7" fillId="0" borderId="0" xfId="2" applyFont="1" applyAlignment="1">
      <alignment vertical="center" wrapText="1"/>
    </xf>
    <xf numFmtId="3" fontId="7" fillId="0" borderId="21" xfId="3" applyNumberFormat="1" applyFont="1" applyBorder="1" applyAlignment="1">
      <alignment vertical="center" wrapText="1"/>
    </xf>
    <xf numFmtId="3" fontId="5" fillId="0" borderId="20" xfId="3" applyNumberFormat="1" applyFont="1" applyBorder="1" applyAlignment="1">
      <alignment horizontal="center" vertical="center" wrapText="1"/>
    </xf>
    <xf numFmtId="43" fontId="7" fillId="0" borderId="20" xfId="2" applyFont="1" applyBorder="1" applyAlignment="1" applyProtection="1">
      <alignment horizontal="center" vertical="center" wrapText="1"/>
      <protection locked="0"/>
    </xf>
    <xf numFmtId="0" fontId="5" fillId="0" borderId="20" xfId="3" applyFont="1" applyBorder="1" applyAlignment="1">
      <alignment vertical="center"/>
    </xf>
    <xf numFmtId="43" fontId="7" fillId="0" borderId="20" xfId="2" applyFont="1" applyBorder="1" applyAlignment="1" applyProtection="1">
      <alignment horizontal="right" vertical="center" wrapText="1"/>
      <protection locked="0"/>
    </xf>
    <xf numFmtId="0" fontId="7" fillId="0" borderId="20" xfId="3" applyFont="1" applyBorder="1" applyAlignment="1">
      <alignment vertical="center" wrapText="1"/>
    </xf>
    <xf numFmtId="3" fontId="5" fillId="0" borderId="21" xfId="3" applyNumberFormat="1" applyFont="1" applyBorder="1" applyAlignment="1">
      <alignment horizontal="left" vertical="center"/>
    </xf>
    <xf numFmtId="3" fontId="13" fillId="0" borderId="0" xfId="3" applyNumberFormat="1" applyFont="1" applyAlignment="1">
      <alignment vertical="center"/>
    </xf>
    <xf numFmtId="3" fontId="7" fillId="0" borderId="29" xfId="3" applyNumberFormat="1" applyFont="1" applyBorder="1" applyAlignment="1">
      <alignment horizontal="left" vertical="center" wrapText="1" indent="1"/>
    </xf>
    <xf numFmtId="43" fontId="7" fillId="0" borderId="20" xfId="1" applyFont="1" applyBorder="1" applyAlignment="1">
      <alignment horizontal="right" vertical="center" wrapText="1"/>
    </xf>
    <xf numFmtId="3" fontId="7" fillId="0" borderId="20" xfId="11" applyNumberFormat="1" applyFont="1" applyBorder="1" applyAlignment="1">
      <alignment horizontal="center" vertical="center" wrapText="1"/>
    </xf>
    <xf numFmtId="0" fontId="7" fillId="0" borderId="21" xfId="3" applyFont="1" applyBorder="1" applyAlignment="1">
      <alignment vertical="center" wrapText="1"/>
    </xf>
    <xf numFmtId="3" fontId="7" fillId="0" borderId="17" xfId="3" applyNumberFormat="1" applyFont="1" applyBorder="1" applyAlignment="1">
      <alignment vertical="center" wrapText="1"/>
    </xf>
    <xf numFmtId="43" fontId="7" fillId="0" borderId="17" xfId="2" applyFont="1" applyBorder="1" applyAlignment="1">
      <alignment horizontal="center" vertical="center" wrapText="1"/>
    </xf>
    <xf numFmtId="3" fontId="5" fillId="0" borderId="27" xfId="3" applyNumberFormat="1" applyFont="1" applyBorder="1" applyAlignment="1">
      <alignment horizontal="center" vertical="center" wrapText="1"/>
    </xf>
    <xf numFmtId="0" fontId="7" fillId="0" borderId="26" xfId="3" applyFont="1" applyBorder="1" applyAlignment="1">
      <alignment vertical="center" wrapText="1"/>
    </xf>
    <xf numFmtId="43" fontId="7" fillId="0" borderId="43" xfId="2" applyFont="1" applyBorder="1" applyAlignment="1">
      <alignment vertical="center" wrapText="1"/>
    </xf>
    <xf numFmtId="3" fontId="7" fillId="0" borderId="17" xfId="3" applyNumberFormat="1" applyFont="1" applyBorder="1" applyAlignment="1">
      <alignment horizontal="center" vertical="center" wrapText="1"/>
    </xf>
    <xf numFmtId="0" fontId="7" fillId="0" borderId="21" xfId="0" applyFont="1" applyBorder="1" applyAlignment="1">
      <alignment vertical="center" wrapText="1"/>
    </xf>
    <xf numFmtId="3" fontId="5" fillId="0" borderId="27" xfId="0" applyNumberFormat="1" applyFont="1" applyBorder="1" applyAlignment="1">
      <alignment horizontal="center" vertical="center" wrapText="1"/>
    </xf>
    <xf numFmtId="9" fontId="7" fillId="0" borderId="27" xfId="4" applyFont="1" applyBorder="1" applyAlignment="1" applyProtection="1">
      <alignment horizontal="center" vertical="center" wrapText="1"/>
      <protection locked="0"/>
    </xf>
    <xf numFmtId="9" fontId="7" fillId="0" borderId="27" xfId="4" applyFont="1" applyBorder="1" applyAlignment="1" applyProtection="1">
      <alignment horizontal="right" vertical="center" wrapText="1"/>
      <protection locked="0"/>
    </xf>
    <xf numFmtId="3" fontId="5" fillId="0" borderId="20" xfId="0" applyNumberFormat="1" applyFont="1" applyBorder="1" applyAlignment="1">
      <alignment horizontal="center" vertical="center" wrapText="1"/>
    </xf>
    <xf numFmtId="43" fontId="5" fillId="0" borderId="20" xfId="2" applyFont="1" applyFill="1" applyBorder="1" applyAlignment="1">
      <alignment horizontal="left" vertical="center" wrapText="1"/>
    </xf>
    <xf numFmtId="3" fontId="3" fillId="0" borderId="42" xfId="3" applyNumberFormat="1" applyFont="1" applyBorder="1" applyAlignment="1">
      <alignment vertical="center"/>
    </xf>
    <xf numFmtId="3" fontId="3" fillId="0" borderId="47" xfId="3" applyNumberFormat="1" applyFont="1" applyBorder="1" applyAlignment="1">
      <alignment horizontal="left" vertical="center" wrapText="1"/>
    </xf>
    <xf numFmtId="3" fontId="3" fillId="0" borderId="48" xfId="3" applyNumberFormat="1" applyFont="1" applyBorder="1" applyAlignment="1">
      <alignment horizontal="left" vertical="center" wrapText="1"/>
    </xf>
    <xf numFmtId="43" fontId="5" fillId="0" borderId="43" xfId="2" applyFont="1" applyBorder="1" applyAlignment="1">
      <alignment vertical="center" wrapText="1"/>
    </xf>
    <xf numFmtId="167" fontId="7" fillId="0" borderId="20" xfId="2" applyNumberFormat="1" applyFont="1" applyFill="1" applyBorder="1" applyAlignment="1">
      <alignment vertical="center" wrapText="1"/>
    </xf>
    <xf numFmtId="3" fontId="7" fillId="0" borderId="27" xfId="11" applyNumberFormat="1" applyFont="1" applyBorder="1" applyAlignment="1">
      <alignment horizontal="center" vertical="center" wrapText="1"/>
    </xf>
    <xf numFmtId="9" fontId="7" fillId="0" borderId="26" xfId="4" applyFont="1" applyBorder="1" applyAlignment="1" applyProtection="1">
      <alignment horizontal="right" vertical="center" wrapText="1"/>
      <protection locked="0"/>
    </xf>
    <xf numFmtId="0" fontId="7" fillId="0" borderId="55" xfId="3" applyFont="1" applyBorder="1" applyAlignment="1">
      <alignment horizontal="center" vertical="center"/>
    </xf>
    <xf numFmtId="3" fontId="13" fillId="0" borderId="11" xfId="3" applyNumberFormat="1" applyFont="1" applyBorder="1" applyAlignment="1">
      <alignment horizontal="left" vertical="center" wrapText="1"/>
    </xf>
    <xf numFmtId="43" fontId="7" fillId="0" borderId="56" xfId="2" applyFont="1" applyBorder="1" applyAlignment="1">
      <alignment horizontal="right" vertical="center"/>
    </xf>
    <xf numFmtId="0" fontId="13" fillId="0" borderId="42" xfId="3" applyFont="1" applyBorder="1" applyAlignment="1">
      <alignment vertical="center"/>
    </xf>
    <xf numFmtId="3" fontId="13" fillId="0" borderId="47" xfId="3" applyNumberFormat="1" applyFont="1" applyBorder="1" applyAlignment="1">
      <alignment horizontal="left" vertical="center" wrapText="1"/>
    </xf>
    <xf numFmtId="3" fontId="13" fillId="0" borderId="48" xfId="3" applyNumberFormat="1" applyFont="1" applyBorder="1" applyAlignment="1">
      <alignment horizontal="left" vertical="center" wrapText="1"/>
    </xf>
    <xf numFmtId="0" fontId="7" fillId="0" borderId="29" xfId="3" applyFont="1" applyBorder="1" applyAlignment="1">
      <alignment horizontal="center" vertical="center"/>
    </xf>
    <xf numFmtId="0" fontId="40" fillId="0" borderId="41" xfId="3" applyFont="1" applyBorder="1" applyAlignment="1">
      <alignment vertical="center"/>
    </xf>
    <xf numFmtId="3" fontId="40" fillId="0" borderId="11" xfId="3" applyNumberFormat="1" applyFont="1" applyBorder="1" applyAlignment="1">
      <alignment horizontal="left" vertical="center" wrapText="1"/>
    </xf>
    <xf numFmtId="3" fontId="40" fillId="0" borderId="12" xfId="3" applyNumberFormat="1" applyFont="1" applyBorder="1" applyAlignment="1">
      <alignment horizontal="left" vertical="center" wrapText="1"/>
    </xf>
    <xf numFmtId="43" fontId="5" fillId="0" borderId="43" xfId="2" applyFont="1" applyBorder="1" applyAlignment="1">
      <alignment horizontal="right" vertical="center"/>
    </xf>
    <xf numFmtId="0" fontId="13" fillId="0" borderId="41" xfId="3" applyFont="1" applyBorder="1" applyAlignment="1">
      <alignment vertical="center"/>
    </xf>
    <xf numFmtId="9" fontId="13" fillId="0" borderId="12" xfId="10" applyFont="1" applyBorder="1" applyAlignment="1">
      <alignment horizontal="center" vertical="center" wrapText="1"/>
    </xf>
    <xf numFmtId="43" fontId="7" fillId="0" borderId="43" xfId="2" applyFont="1" applyBorder="1" applyAlignment="1">
      <alignment horizontal="right" vertical="center"/>
    </xf>
    <xf numFmtId="43" fontId="5" fillId="0" borderId="57" xfId="2" applyFont="1" applyBorder="1" applyAlignment="1">
      <alignment horizontal="right" vertical="center"/>
    </xf>
    <xf numFmtId="3" fontId="13" fillId="0" borderId="49" xfId="3" applyNumberFormat="1" applyFont="1" applyBorder="1" applyAlignment="1">
      <alignment vertical="center"/>
    </xf>
    <xf numFmtId="0" fontId="7" fillId="0" borderId="50" xfId="3" applyFont="1" applyBorder="1" applyAlignment="1">
      <alignment horizontal="center" vertical="center"/>
    </xf>
    <xf numFmtId="9" fontId="7" fillId="0" borderId="51" xfId="2" applyNumberFormat="1" applyFont="1" applyBorder="1" applyAlignment="1">
      <alignment horizontal="left" vertical="center"/>
    </xf>
    <xf numFmtId="0" fontId="7" fillId="0" borderId="58" xfId="3" applyFont="1" applyBorder="1" applyAlignment="1">
      <alignment horizontal="center" vertical="center"/>
    </xf>
    <xf numFmtId="43" fontId="5" fillId="0" borderId="60" xfId="2" applyFont="1" applyBorder="1" applyAlignment="1">
      <alignment horizontal="right" vertical="center"/>
    </xf>
    <xf numFmtId="3" fontId="5" fillId="21" borderId="61" xfId="3" applyNumberFormat="1" applyFont="1" applyFill="1" applyBorder="1" applyAlignment="1">
      <alignment vertical="center"/>
    </xf>
    <xf numFmtId="3" fontId="5" fillId="21" borderId="62" xfId="3" applyNumberFormat="1" applyFont="1" applyFill="1" applyBorder="1" applyAlignment="1">
      <alignment vertical="center"/>
    </xf>
    <xf numFmtId="3" fontId="5" fillId="21" borderId="62" xfId="3" applyNumberFormat="1" applyFont="1" applyFill="1" applyBorder="1" applyAlignment="1">
      <alignment vertical="center" wrapText="1"/>
    </xf>
    <xf numFmtId="3" fontId="5" fillId="0" borderId="66" xfId="3" applyNumberFormat="1" applyFont="1" applyBorder="1" applyAlignment="1">
      <alignment horizontal="center" vertical="center" wrapText="1"/>
    </xf>
    <xf numFmtId="3" fontId="5" fillId="0" borderId="19" xfId="3" applyNumberFormat="1" applyFont="1" applyBorder="1" applyAlignment="1">
      <alignment horizontal="center" vertical="center" wrapText="1"/>
    </xf>
    <xf numFmtId="3" fontId="5" fillId="0" borderId="19" xfId="3" applyNumberFormat="1" applyFont="1" applyBorder="1" applyAlignment="1">
      <alignment horizontal="left" vertical="center" wrapText="1"/>
    </xf>
    <xf numFmtId="3" fontId="5" fillId="0" borderId="67" xfId="3" applyNumberFormat="1" applyFont="1" applyBorder="1" applyAlignment="1">
      <alignment horizontal="center" vertical="center" wrapText="1"/>
    </xf>
    <xf numFmtId="3" fontId="5" fillId="0" borderId="68" xfId="3" applyNumberFormat="1" applyFont="1" applyBorder="1" applyAlignment="1">
      <alignment horizontal="center" vertical="center" wrapText="1"/>
    </xf>
    <xf numFmtId="3" fontId="5" fillId="0" borderId="69" xfId="3" applyNumberFormat="1" applyFont="1" applyBorder="1" applyAlignment="1">
      <alignment horizontal="center" vertical="center" wrapText="1"/>
    </xf>
    <xf numFmtId="43" fontId="5" fillId="0" borderId="70" xfId="2" applyFont="1" applyBorder="1" applyAlignment="1">
      <alignment horizontal="center" vertical="center" wrapText="1"/>
    </xf>
    <xf numFmtId="3" fontId="7" fillId="0" borderId="29" xfId="3" quotePrefix="1" applyNumberFormat="1" applyFont="1" applyBorder="1" applyAlignment="1">
      <alignment horizontal="left" vertical="center" wrapText="1" indent="1"/>
    </xf>
    <xf numFmtId="3" fontId="5" fillId="0" borderId="41" xfId="3" applyNumberFormat="1" applyFont="1" applyBorder="1" applyAlignment="1">
      <alignment horizontal="center" vertical="center" wrapText="1"/>
    </xf>
    <xf numFmtId="3" fontId="5" fillId="0" borderId="11" xfId="3" applyNumberFormat="1" applyFont="1" applyBorder="1" applyAlignment="1">
      <alignment horizontal="center" vertical="center" wrapText="1"/>
    </xf>
    <xf numFmtId="3" fontId="5" fillId="0" borderId="12" xfId="3" applyNumberFormat="1" applyFont="1" applyBorder="1" applyAlignment="1">
      <alignment horizontal="center" vertical="center" wrapText="1"/>
    </xf>
    <xf numFmtId="3" fontId="5" fillId="0" borderId="29" xfId="3" applyNumberFormat="1" applyFont="1" applyBorder="1" applyAlignment="1">
      <alignment horizontal="center" vertical="center" wrapText="1"/>
    </xf>
    <xf numFmtId="43" fontId="5" fillId="0" borderId="43" xfId="2" applyFont="1" applyBorder="1" applyAlignment="1">
      <alignment horizontal="center" vertical="center" wrapText="1"/>
    </xf>
    <xf numFmtId="3" fontId="5" fillId="0" borderId="20" xfId="3" applyNumberFormat="1" applyFont="1" applyBorder="1" applyAlignment="1">
      <alignment vertical="center" wrapText="1"/>
    </xf>
    <xf numFmtId="43" fontId="5" fillId="0" borderId="43" xfId="3" applyNumberFormat="1" applyFont="1" applyBorder="1" applyAlignment="1">
      <alignment vertical="center" wrapText="1"/>
    </xf>
    <xf numFmtId="43" fontId="5" fillId="0" borderId="43" xfId="0" applyNumberFormat="1" applyFont="1" applyBorder="1" applyAlignment="1">
      <alignment vertical="center" wrapText="1"/>
    </xf>
    <xf numFmtId="3" fontId="5" fillId="21" borderId="61" xfId="3" applyNumberFormat="1" applyFont="1" applyFill="1" applyBorder="1" applyAlignment="1">
      <alignment horizontal="left" vertical="center"/>
    </xf>
    <xf numFmtId="3" fontId="41" fillId="21" borderId="62" xfId="3" applyNumberFormat="1" applyFont="1" applyFill="1" applyBorder="1" applyAlignment="1">
      <alignment vertical="center" wrapText="1"/>
    </xf>
    <xf numFmtId="3" fontId="42" fillId="21" borderId="62" xfId="3" applyNumberFormat="1" applyFont="1" applyFill="1" applyBorder="1" applyAlignment="1">
      <alignment vertical="center" wrapText="1"/>
    </xf>
    <xf numFmtId="3" fontId="42" fillId="21" borderId="63" xfId="3" applyNumberFormat="1" applyFont="1" applyFill="1" applyBorder="1" applyAlignment="1">
      <alignment vertical="center" wrapText="1"/>
    </xf>
    <xf numFmtId="3" fontId="5" fillId="0" borderId="71" xfId="3" applyNumberFormat="1" applyFont="1" applyBorder="1" applyAlignment="1">
      <alignment horizontal="center" vertical="center" wrapText="1"/>
    </xf>
    <xf numFmtId="3" fontId="5" fillId="0" borderId="26" xfId="3" applyNumberFormat="1" applyFont="1" applyBorder="1" applyAlignment="1">
      <alignment horizontal="center" vertical="center" wrapText="1"/>
    </xf>
    <xf numFmtId="3" fontId="5" fillId="0" borderId="26" xfId="3" applyNumberFormat="1" applyFont="1" applyBorder="1" applyAlignment="1">
      <alignment horizontal="left" vertical="center" wrapText="1"/>
    </xf>
    <xf numFmtId="43" fontId="5" fillId="0" borderId="26" xfId="2" applyFont="1" applyBorder="1" applyAlignment="1">
      <alignment horizontal="center" vertical="center" wrapText="1"/>
    </xf>
    <xf numFmtId="43" fontId="5" fillId="0" borderId="52" xfId="2" applyFont="1" applyBorder="1" applyAlignment="1">
      <alignment horizontal="center" vertical="center" wrapText="1"/>
    </xf>
    <xf numFmtId="43" fontId="5" fillId="0" borderId="27" xfId="4" applyNumberFormat="1" applyFont="1" applyBorder="1" applyAlignment="1" applyProtection="1">
      <alignment horizontal="center" vertical="center" wrapText="1"/>
      <protection locked="0"/>
    </xf>
    <xf numFmtId="3" fontId="5" fillId="0" borderId="21" xfId="3" applyNumberFormat="1" applyFont="1" applyBorder="1" applyAlignment="1">
      <alignment vertical="center" wrapText="1"/>
    </xf>
    <xf numFmtId="3" fontId="7" fillId="0" borderId="27" xfId="3" applyNumberFormat="1" applyFont="1" applyBorder="1" applyAlignment="1">
      <alignment horizontal="right" vertical="center" wrapText="1"/>
    </xf>
    <xf numFmtId="0" fontId="7" fillId="0" borderId="20" xfId="0" applyFont="1" applyBorder="1" applyAlignment="1" applyProtection="1">
      <alignment horizontal="right" vertical="center" wrapText="1"/>
      <protection locked="0"/>
    </xf>
    <xf numFmtId="43" fontId="5" fillId="0" borderId="56" xfId="0" applyNumberFormat="1" applyFont="1" applyBorder="1" applyAlignment="1">
      <alignment vertical="center" wrapText="1"/>
    </xf>
    <xf numFmtId="3" fontId="40" fillId="0" borderId="72" xfId="3" applyNumberFormat="1" applyFont="1" applyBorder="1" applyAlignment="1">
      <alignment horizontal="left" vertical="center" wrapText="1"/>
    </xf>
    <xf numFmtId="43" fontId="40" fillId="0" borderId="74" xfId="2" applyFont="1" applyBorder="1" applyAlignment="1">
      <alignment horizontal="right" vertical="center" wrapText="1" indent="1"/>
    </xf>
    <xf numFmtId="3" fontId="7" fillId="0" borderId="55" xfId="3" quotePrefix="1" applyNumberFormat="1" applyFont="1" applyBorder="1" applyAlignment="1">
      <alignment horizontal="left" vertical="center" wrapText="1" indent="1"/>
    </xf>
    <xf numFmtId="3" fontId="5" fillId="0" borderId="42" xfId="3" applyNumberFormat="1" applyFont="1" applyBorder="1" applyAlignment="1">
      <alignment horizontal="center" vertical="center" wrapText="1"/>
    </xf>
    <xf numFmtId="3" fontId="5" fillId="0" borderId="47" xfId="3" applyNumberFormat="1" applyFont="1" applyBorder="1" applyAlignment="1">
      <alignment horizontal="center" vertical="center" wrapText="1"/>
    </xf>
    <xf numFmtId="3" fontId="5" fillId="0" borderId="48" xfId="3" applyNumberFormat="1" applyFont="1" applyBorder="1" applyAlignment="1">
      <alignment horizontal="center" vertical="center" wrapText="1"/>
    </xf>
    <xf numFmtId="3" fontId="5" fillId="0" borderId="27" xfId="0" applyNumberFormat="1" applyFont="1" applyBorder="1" applyAlignment="1">
      <alignment horizontal="left" vertical="center" wrapText="1"/>
    </xf>
    <xf numFmtId="3" fontId="7" fillId="0" borderId="71" xfId="3" quotePrefix="1" applyNumberFormat="1" applyFont="1" applyBorder="1" applyAlignment="1">
      <alignment horizontal="left" vertical="center" wrapText="1" indent="1"/>
    </xf>
    <xf numFmtId="3" fontId="7" fillId="0" borderId="26" xfId="0" applyNumberFormat="1" applyFont="1" applyBorder="1" applyAlignment="1">
      <alignment horizontal="center" vertical="center" wrapText="1"/>
    </xf>
    <xf numFmtId="43" fontId="5" fillId="0" borderId="26" xfId="4" applyNumberFormat="1" applyFont="1" applyBorder="1" applyAlignment="1" applyProtection="1">
      <alignment horizontal="center" vertical="center" wrapText="1"/>
      <protection locked="0"/>
    </xf>
    <xf numFmtId="0" fontId="7" fillId="0" borderId="33" xfId="3" applyFont="1" applyBorder="1" applyAlignment="1">
      <alignment horizontal="center"/>
    </xf>
    <xf numFmtId="0" fontId="13" fillId="0" borderId="34" xfId="3" applyFont="1" applyBorder="1"/>
    <xf numFmtId="0" fontId="7" fillId="0" borderId="34" xfId="3" applyFont="1" applyBorder="1" applyAlignment="1">
      <alignment horizontal="center"/>
    </xf>
    <xf numFmtId="3" fontId="7" fillId="0" borderId="34" xfId="3" applyNumberFormat="1" applyFont="1" applyBorder="1" applyAlignment="1">
      <alignment horizontal="center"/>
    </xf>
    <xf numFmtId="43" fontId="7" fillId="0" borderId="34" xfId="2" applyFont="1" applyBorder="1" applyAlignment="1">
      <alignment horizontal="right"/>
    </xf>
    <xf numFmtId="43" fontId="7" fillId="0" borderId="35" xfId="2" applyFont="1" applyBorder="1" applyAlignment="1">
      <alignment horizontal="right"/>
    </xf>
    <xf numFmtId="0" fontId="7" fillId="0" borderId="79" xfId="3" applyFont="1" applyBorder="1" applyAlignment="1">
      <alignment horizontal="center" vertical="center"/>
    </xf>
    <xf numFmtId="43" fontId="5" fillId="0" borderId="80" xfId="2" applyFont="1" applyBorder="1" applyAlignment="1">
      <alignment horizontal="center" vertical="center"/>
    </xf>
    <xf numFmtId="43" fontId="7" fillId="0" borderId="70" xfId="2" applyFont="1" applyBorder="1" applyAlignment="1">
      <alignment horizontal="right" vertical="center"/>
    </xf>
    <xf numFmtId="43" fontId="5" fillId="0" borderId="56" xfId="2" applyFont="1" applyBorder="1" applyAlignment="1">
      <alignment horizontal="right" vertical="center"/>
    </xf>
    <xf numFmtId="3" fontId="16" fillId="0" borderId="26" xfId="0" applyNumberFormat="1" applyFont="1" applyBorder="1" applyAlignment="1">
      <alignment horizontal="justify" vertical="justify" wrapText="1"/>
    </xf>
    <xf numFmtId="3" fontId="16" fillId="0" borderId="17" xfId="0" applyNumberFormat="1" applyFont="1" applyBorder="1" applyAlignment="1">
      <alignment horizontal="left" vertical="center" wrapText="1"/>
    </xf>
    <xf numFmtId="0" fontId="5" fillId="21" borderId="4" xfId="0" applyFont="1" applyFill="1" applyBorder="1" applyAlignment="1">
      <alignment horizontal="center" vertical="center"/>
    </xf>
    <xf numFmtId="0" fontId="5" fillId="21" borderId="0" xfId="0" applyFont="1" applyFill="1" applyAlignment="1">
      <alignment horizontal="center" vertical="center"/>
    </xf>
    <xf numFmtId="43" fontId="5" fillId="21" borderId="0" xfId="2" applyFont="1" applyFill="1" applyAlignment="1">
      <alignment horizontal="center" vertical="center"/>
    </xf>
    <xf numFmtId="43" fontId="5" fillId="21" borderId="5" xfId="2" applyFont="1" applyFill="1" applyBorder="1" applyAlignment="1">
      <alignment horizontal="center" vertical="center"/>
    </xf>
    <xf numFmtId="0" fontId="0" fillId="21" borderId="0" xfId="0" applyFill="1"/>
    <xf numFmtId="43" fontId="5" fillId="0" borderId="35" xfId="2" applyFont="1" applyBorder="1"/>
    <xf numFmtId="4" fontId="9" fillId="0" borderId="0" xfId="3" applyNumberFormat="1" applyFont="1" applyAlignment="1">
      <alignment vertical="center" wrapText="1"/>
    </xf>
    <xf numFmtId="165" fontId="5" fillId="0" borderId="29" xfId="3" applyNumberFormat="1" applyFont="1" applyBorder="1" applyAlignment="1">
      <alignment horizontal="left" vertical="center" wrapText="1" indent="1"/>
    </xf>
    <xf numFmtId="43" fontId="7" fillId="0" borderId="43" xfId="3" applyNumberFormat="1" applyFont="1" applyBorder="1" applyAlignment="1">
      <alignment vertical="center" wrapText="1"/>
    </xf>
    <xf numFmtId="165" fontId="5" fillId="0" borderId="29" xfId="3" applyNumberFormat="1" applyFont="1" applyBorder="1" applyAlignment="1">
      <alignment horizontal="center" vertical="center" wrapText="1"/>
    </xf>
    <xf numFmtId="3" fontId="7" fillId="0" borderId="29" xfId="3" applyNumberFormat="1" applyFont="1" applyBorder="1" applyAlignment="1">
      <alignment horizontal="center" vertical="center" wrapText="1"/>
    </xf>
    <xf numFmtId="43" fontId="7" fillId="0" borderId="43" xfId="1" applyFont="1" applyBorder="1" applyAlignment="1">
      <alignment vertical="center" wrapText="1"/>
    </xf>
    <xf numFmtId="165" fontId="5" fillId="0" borderId="29" xfId="3" quotePrefix="1" applyNumberFormat="1" applyFont="1" applyBorder="1" applyAlignment="1">
      <alignment horizontal="left" vertical="center" wrapText="1" indent="1"/>
    </xf>
    <xf numFmtId="3" fontId="7" fillId="0" borderId="55" xfId="3" applyNumberFormat="1" applyFont="1" applyBorder="1" applyAlignment="1">
      <alignment horizontal="left" vertical="center" wrapText="1" indent="1"/>
    </xf>
    <xf numFmtId="43" fontId="7" fillId="0" borderId="56" xfId="3" applyNumberFormat="1" applyFont="1" applyBorder="1" applyAlignment="1">
      <alignment vertical="center" wrapText="1"/>
    </xf>
    <xf numFmtId="2" fontId="5" fillId="0" borderId="29" xfId="3" quotePrefix="1" applyNumberFormat="1" applyFont="1" applyBorder="1" applyAlignment="1">
      <alignment horizontal="left" vertical="center" wrapText="1" indent="1"/>
    </xf>
    <xf numFmtId="0" fontId="11" fillId="0" borderId="0" xfId="0" applyFont="1" applyAlignment="1">
      <alignment wrapText="1"/>
    </xf>
    <xf numFmtId="43" fontId="7" fillId="0" borderId="56" xfId="2" applyFont="1" applyBorder="1" applyAlignment="1">
      <alignment vertical="center" wrapText="1"/>
    </xf>
    <xf numFmtId="3" fontId="7" fillId="0" borderId="71" xfId="3" applyNumberFormat="1" applyFont="1" applyBorder="1" applyAlignment="1">
      <alignment horizontal="left" vertical="center" wrapText="1" indent="1"/>
    </xf>
    <xf numFmtId="3" fontId="5" fillId="21" borderId="22" xfId="11" applyNumberFormat="1" applyFont="1" applyFill="1" applyBorder="1" applyAlignment="1">
      <alignment vertical="center"/>
    </xf>
    <xf numFmtId="3" fontId="5" fillId="21" borderId="23" xfId="11" applyNumberFormat="1" applyFont="1" applyFill="1" applyBorder="1" applyAlignment="1">
      <alignment vertical="center"/>
    </xf>
    <xf numFmtId="43" fontId="7" fillId="0" borderId="54" xfId="1" applyFont="1" applyBorder="1" applyAlignment="1">
      <alignment vertical="center" wrapText="1"/>
    </xf>
    <xf numFmtId="43" fontId="7" fillId="0" borderId="20" xfId="1" applyFont="1" applyBorder="1" applyAlignment="1">
      <alignment horizontal="right" vertical="center" wrapText="1" indent="1"/>
    </xf>
    <xf numFmtId="0" fontId="7" fillId="0" borderId="0" xfId="3" applyFont="1" applyAlignment="1">
      <alignment horizontal="left" vertical="top" wrapText="1"/>
    </xf>
    <xf numFmtId="3" fontId="3" fillId="0" borderId="41" xfId="3" applyNumberFormat="1" applyFont="1" applyBorder="1" applyAlignment="1">
      <alignment horizontal="left" vertical="center" wrapText="1"/>
    </xf>
    <xf numFmtId="3" fontId="3" fillId="0" borderId="11" xfId="3" applyNumberFormat="1" applyFont="1" applyBorder="1" applyAlignment="1">
      <alignment horizontal="left" vertical="center" wrapText="1"/>
    </xf>
    <xf numFmtId="3" fontId="3" fillId="0" borderId="12" xfId="3" applyNumberFormat="1" applyFont="1" applyBorder="1" applyAlignment="1">
      <alignment horizontal="left" vertical="center" wrapText="1"/>
    </xf>
    <xf numFmtId="0" fontId="52" fillId="0" borderId="36" xfId="3" applyFont="1" applyBorder="1" applyAlignment="1">
      <alignment horizontal="center" vertical="center" wrapText="1"/>
    </xf>
    <xf numFmtId="0" fontId="52" fillId="0" borderId="0" xfId="3" applyFont="1" applyAlignment="1">
      <alignment horizontal="center" vertical="center" wrapText="1"/>
    </xf>
    <xf numFmtId="0" fontId="52" fillId="0" borderId="37" xfId="3" applyFont="1" applyBorder="1" applyAlignment="1">
      <alignment horizontal="center" vertical="center" wrapText="1"/>
    </xf>
    <xf numFmtId="0" fontId="39" fillId="0" borderId="75" xfId="3" applyFont="1" applyBorder="1" applyAlignment="1">
      <alignment horizontal="center" vertical="center"/>
    </xf>
    <xf numFmtId="0" fontId="39" fillId="0" borderId="45" xfId="3" applyFont="1" applyBorder="1" applyAlignment="1">
      <alignment horizontal="center" vertical="center"/>
    </xf>
    <xf numFmtId="0" fontId="39" fillId="0" borderId="76" xfId="3" applyFont="1" applyBorder="1" applyAlignment="1">
      <alignment horizontal="center" vertical="center"/>
    </xf>
    <xf numFmtId="0" fontId="39" fillId="21" borderId="77" xfId="3" applyFont="1" applyFill="1" applyBorder="1" applyAlignment="1">
      <alignment horizontal="center" vertical="center"/>
    </xf>
    <xf numFmtId="0" fontId="39" fillId="21" borderId="23" xfId="3" applyFont="1" applyFill="1" applyBorder="1" applyAlignment="1">
      <alignment horizontal="center" vertical="center"/>
    </xf>
    <xf numFmtId="0" fontId="39" fillId="21" borderId="78" xfId="3" applyFont="1" applyFill="1" applyBorder="1" applyAlignment="1">
      <alignment horizontal="center" vertical="center"/>
    </xf>
    <xf numFmtId="0" fontId="40" fillId="0" borderId="22" xfId="3" applyFont="1" applyBorder="1" applyAlignment="1">
      <alignment horizontal="center" vertical="center"/>
    </xf>
    <xf numFmtId="0" fontId="40" fillId="0" borderId="23" xfId="3" applyFont="1" applyBorder="1" applyAlignment="1">
      <alignment horizontal="center" vertical="center"/>
    </xf>
    <xf numFmtId="0" fontId="40" fillId="0" borderId="24" xfId="3" applyFont="1" applyBorder="1" applyAlignment="1">
      <alignment horizontal="center" vertical="center"/>
    </xf>
    <xf numFmtId="3" fontId="3" fillId="0" borderId="19" xfId="3" applyNumberFormat="1" applyFont="1" applyBorder="1" applyAlignment="1">
      <alignment horizontal="left" vertical="center" wrapText="1"/>
    </xf>
    <xf numFmtId="0" fontId="3" fillId="0" borderId="19" xfId="3" applyFont="1" applyBorder="1" applyAlignment="1">
      <alignment horizontal="left" vertical="center" wrapText="1"/>
    </xf>
    <xf numFmtId="3" fontId="13" fillId="0" borderId="41" xfId="3" applyNumberFormat="1" applyFont="1" applyBorder="1" applyAlignment="1">
      <alignment horizontal="left" vertical="center" wrapText="1"/>
    </xf>
    <xf numFmtId="3" fontId="13" fillId="0" borderId="11" xfId="3" applyNumberFormat="1" applyFont="1" applyBorder="1" applyAlignment="1">
      <alignment horizontal="left" vertical="center" wrapText="1"/>
    </xf>
    <xf numFmtId="3" fontId="13" fillId="0" borderId="12" xfId="3" applyNumberFormat="1" applyFont="1" applyBorder="1" applyAlignment="1">
      <alignment horizontal="left" vertical="center" wrapText="1"/>
    </xf>
    <xf numFmtId="3" fontId="5" fillId="0" borderId="22" xfId="3" applyNumberFormat="1" applyFont="1" applyBorder="1" applyAlignment="1">
      <alignment horizontal="left" vertical="center" wrapText="1"/>
    </xf>
    <xf numFmtId="0" fontId="5" fillId="0" borderId="23" xfId="3" applyFont="1" applyBorder="1" applyAlignment="1">
      <alignment horizontal="left" vertical="center" wrapText="1"/>
    </xf>
    <xf numFmtId="0" fontId="5" fillId="0" borderId="24" xfId="3" applyFont="1" applyBorder="1" applyAlignment="1">
      <alignment horizontal="left" vertical="center" wrapText="1"/>
    </xf>
    <xf numFmtId="3" fontId="7" fillId="0" borderId="22" xfId="3" applyNumberFormat="1" applyFont="1" applyBorder="1" applyAlignment="1">
      <alignment horizontal="left" vertical="center" wrapText="1"/>
    </xf>
    <xf numFmtId="0" fontId="7" fillId="0" borderId="23" xfId="3" applyFont="1" applyBorder="1" applyAlignment="1">
      <alignment horizontal="left" vertical="center" wrapText="1"/>
    </xf>
    <xf numFmtId="0" fontId="7" fillId="0" borderId="24" xfId="3" applyFont="1" applyBorder="1" applyAlignment="1">
      <alignment horizontal="left" vertical="center" wrapText="1"/>
    </xf>
    <xf numFmtId="3" fontId="5" fillId="0" borderId="59" xfId="3" applyNumberFormat="1" applyFont="1" applyBorder="1" applyAlignment="1">
      <alignment horizontal="left" vertical="center" wrapText="1"/>
    </xf>
    <xf numFmtId="0" fontId="5" fillId="0" borderId="59" xfId="3" applyFont="1" applyBorder="1" applyAlignment="1">
      <alignment horizontal="left" vertical="center" wrapText="1"/>
    </xf>
    <xf numFmtId="3" fontId="40" fillId="0" borderId="73" xfId="3" applyNumberFormat="1" applyFont="1" applyBorder="1" applyAlignment="1">
      <alignment horizontal="left" vertical="center" wrapText="1"/>
    </xf>
    <xf numFmtId="3" fontId="41" fillId="21" borderId="62" xfId="3" applyNumberFormat="1" applyFont="1" applyFill="1" applyBorder="1" applyAlignment="1">
      <alignment horizontal="left" vertical="center" wrapText="1"/>
    </xf>
    <xf numFmtId="3" fontId="42" fillId="21" borderId="62" xfId="3" applyNumberFormat="1" applyFont="1" applyFill="1" applyBorder="1" applyAlignment="1">
      <alignment horizontal="left" vertical="center" wrapText="1"/>
    </xf>
    <xf numFmtId="3" fontId="42" fillId="21" borderId="63" xfId="3" applyNumberFormat="1" applyFont="1" applyFill="1" applyBorder="1" applyAlignment="1">
      <alignment horizontal="left" vertical="center" wrapText="1"/>
    </xf>
    <xf numFmtId="3" fontId="5" fillId="0" borderId="64" xfId="3" applyNumberFormat="1" applyFont="1" applyBorder="1" applyAlignment="1">
      <alignment horizontal="center" vertical="center" wrapText="1"/>
    </xf>
    <xf numFmtId="3" fontId="5" fillId="0" borderId="65" xfId="3" applyNumberFormat="1" applyFont="1" applyBorder="1" applyAlignment="1">
      <alignment horizontal="center" vertical="center" wrapText="1"/>
    </xf>
    <xf numFmtId="3" fontId="5" fillId="0" borderId="25" xfId="3" applyNumberFormat="1" applyFont="1" applyBorder="1" applyAlignment="1">
      <alignment horizontal="center" vertical="center" wrapText="1"/>
    </xf>
    <xf numFmtId="3" fontId="5" fillId="0" borderId="18" xfId="3" applyNumberFormat="1" applyFont="1" applyBorder="1" applyAlignment="1">
      <alignment horizontal="center" vertical="center" wrapText="1"/>
    </xf>
    <xf numFmtId="3" fontId="5" fillId="0" borderId="17" xfId="3" applyNumberFormat="1" applyFont="1" applyBorder="1" applyAlignment="1">
      <alignment horizontal="center" vertical="center" wrapText="1"/>
    </xf>
    <xf numFmtId="43" fontId="5" fillId="0" borderId="17" xfId="2" applyFont="1" applyBorder="1" applyAlignment="1">
      <alignment horizontal="center" vertical="center" wrapText="1"/>
    </xf>
    <xf numFmtId="43" fontId="5" fillId="0" borderId="57" xfId="2" applyFont="1" applyBorder="1" applyAlignment="1">
      <alignment horizontal="center" vertical="center" wrapText="1"/>
    </xf>
    <xf numFmtId="0" fontId="5" fillId="0" borderId="7" xfId="3" applyFont="1" applyBorder="1" applyAlignment="1">
      <alignment horizontal="left" vertical="center"/>
    </xf>
    <xf numFmtId="0" fontId="5" fillId="0" borderId="15" xfId="3" applyFont="1" applyBorder="1" applyAlignment="1">
      <alignment horizontal="left" vertical="center"/>
    </xf>
    <xf numFmtId="3" fontId="3" fillId="21" borderId="1" xfId="0" applyNumberFormat="1" applyFont="1" applyFill="1" applyBorder="1" applyAlignment="1">
      <alignment horizontal="center" vertical="center" wrapText="1"/>
    </xf>
    <xf numFmtId="0" fontId="3" fillId="21" borderId="2" xfId="0" applyFont="1" applyFill="1" applyBorder="1" applyAlignment="1">
      <alignment horizontal="center" vertical="center" wrapText="1"/>
    </xf>
    <xf numFmtId="0" fontId="3" fillId="21" borderId="3" xfId="0" applyFont="1" applyFill="1" applyBorder="1" applyAlignment="1">
      <alignment horizontal="center" vertical="center" wrapText="1"/>
    </xf>
    <xf numFmtId="0" fontId="4" fillId="21" borderId="4" xfId="0" applyFont="1" applyFill="1" applyBorder="1" applyAlignment="1">
      <alignment horizontal="center" vertical="center" wrapText="1"/>
    </xf>
    <xf numFmtId="0" fontId="4" fillId="21" borderId="0" xfId="0" applyFont="1" applyFill="1" applyAlignment="1">
      <alignment horizontal="center" vertical="center" wrapText="1"/>
    </xf>
    <xf numFmtId="0" fontId="4" fillId="21" borderId="5" xfId="0" applyFont="1" applyFill="1" applyBorder="1" applyAlignment="1">
      <alignment horizontal="center" vertical="center" wrapText="1"/>
    </xf>
    <xf numFmtId="49" fontId="7" fillId="0" borderId="11" xfId="3" applyNumberFormat="1" applyFont="1" applyBorder="1" applyAlignment="1">
      <alignment horizontal="left" vertical="center" wrapText="1"/>
    </xf>
    <xf numFmtId="49" fontId="7" fillId="0" borderId="12" xfId="3" applyNumberFormat="1" applyFont="1" applyBorder="1" applyAlignment="1">
      <alignment horizontal="left" vertical="center" wrapText="1"/>
    </xf>
    <xf numFmtId="3" fontId="7" fillId="0" borderId="11" xfId="3" applyNumberFormat="1" applyFont="1" applyBorder="1" applyAlignment="1">
      <alignment horizontal="left" vertical="center"/>
    </xf>
    <xf numFmtId="3" fontId="7" fillId="0" borderId="12" xfId="3" applyNumberFormat="1" applyFont="1" applyBorder="1" applyAlignment="1">
      <alignment horizontal="left" vertical="center"/>
    </xf>
    <xf numFmtId="3" fontId="5" fillId="21" borderId="14" xfId="3" applyNumberFormat="1" applyFont="1" applyFill="1" applyBorder="1" applyAlignment="1">
      <alignment horizontal="left" vertical="center"/>
    </xf>
    <xf numFmtId="3" fontId="5" fillId="21" borderId="7" xfId="3" applyNumberFormat="1" applyFont="1" applyFill="1" applyBorder="1" applyAlignment="1">
      <alignment horizontal="left" vertical="center"/>
    </xf>
    <xf numFmtId="3" fontId="8" fillId="21" borderId="7" xfId="3" applyNumberFormat="1" applyFont="1" applyFill="1" applyBorder="1" applyAlignment="1">
      <alignment horizontal="left" vertical="top" wrapText="1"/>
    </xf>
    <xf numFmtId="3" fontId="8" fillId="21" borderId="8" xfId="3" applyNumberFormat="1" applyFont="1" applyFill="1" applyBorder="1" applyAlignment="1">
      <alignment horizontal="left" vertical="top" wrapText="1"/>
    </xf>
    <xf numFmtId="0" fontId="10" fillId="0" borderId="0" xfId="0" applyFont="1" applyAlignment="1">
      <alignment horizontal="center" wrapText="1"/>
    </xf>
    <xf numFmtId="3" fontId="34" fillId="0" borderId="33" xfId="3" applyNumberFormat="1" applyFont="1" applyBorder="1" applyAlignment="1">
      <alignment horizontal="center" vertical="center" wrapText="1"/>
    </xf>
    <xf numFmtId="3" fontId="34" fillId="0" borderId="34" xfId="3" applyNumberFormat="1" applyFont="1" applyBorder="1" applyAlignment="1">
      <alignment horizontal="center" vertical="center" wrapText="1"/>
    </xf>
    <xf numFmtId="3" fontId="34" fillId="0" borderId="35" xfId="3" applyNumberFormat="1" applyFont="1" applyBorder="1" applyAlignment="1">
      <alignment horizontal="center" vertical="center" wrapText="1"/>
    </xf>
    <xf numFmtId="3" fontId="34" fillId="0" borderId="36" xfId="3" applyNumberFormat="1" applyFont="1" applyBorder="1" applyAlignment="1">
      <alignment horizontal="center" vertical="center" wrapText="1"/>
    </xf>
    <xf numFmtId="3" fontId="34" fillId="0" borderId="0" xfId="3" applyNumberFormat="1" applyFont="1" applyAlignment="1">
      <alignment horizontal="center" vertical="center" wrapText="1"/>
    </xf>
    <xf numFmtId="3" fontId="34" fillId="0" borderId="37" xfId="3" applyNumberFormat="1" applyFont="1" applyBorder="1" applyAlignment="1">
      <alignment horizontal="center" vertical="center" wrapText="1"/>
    </xf>
    <xf numFmtId="3" fontId="34" fillId="0" borderId="38" xfId="3" applyNumberFormat="1" applyFont="1" applyBorder="1" applyAlignment="1">
      <alignment horizontal="center" vertical="center" wrapText="1"/>
    </xf>
    <xf numFmtId="3" fontId="34" fillId="0" borderId="39" xfId="3" applyNumberFormat="1" applyFont="1" applyBorder="1" applyAlignment="1">
      <alignment horizontal="center" vertical="center" wrapText="1"/>
    </xf>
    <xf numFmtId="3" fontId="34" fillId="0" borderId="40" xfId="3" applyNumberFormat="1" applyFont="1" applyBorder="1" applyAlignment="1">
      <alignment horizontal="center" vertical="center" wrapText="1"/>
    </xf>
    <xf numFmtId="3" fontId="5" fillId="0" borderId="22" xfId="0" applyNumberFormat="1" applyFont="1" applyBorder="1" applyAlignment="1">
      <alignment horizontal="left" vertical="center" wrapText="1"/>
    </xf>
    <xf numFmtId="3" fontId="5" fillId="0" borderId="23" xfId="0" applyNumberFormat="1" applyFont="1" applyBorder="1" applyAlignment="1">
      <alignment horizontal="left" vertical="center" wrapText="1"/>
    </xf>
    <xf numFmtId="3" fontId="5" fillId="0" borderId="24" xfId="0" applyNumberFormat="1" applyFont="1" applyBorder="1" applyAlignment="1">
      <alignment horizontal="left" vertical="center" wrapTex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2" xfId="0" applyFont="1" applyBorder="1" applyAlignment="1">
      <alignment horizontal="center" vertical="center" wrapText="1"/>
    </xf>
    <xf numFmtId="0" fontId="20" fillId="0" borderId="22" xfId="3" applyFont="1" applyBorder="1"/>
    <xf numFmtId="0" fontId="20" fillId="0" borderId="23" xfId="3" applyFont="1" applyBorder="1"/>
    <xf numFmtId="0" fontId="20" fillId="0" borderId="24" xfId="3" applyFont="1" applyBorder="1"/>
    <xf numFmtId="0" fontId="18" fillId="4" borderId="22" xfId="3" applyFont="1" applyFill="1" applyBorder="1" applyAlignment="1">
      <alignment horizontal="center" vertical="center"/>
    </xf>
    <xf numFmtId="0" fontId="18" fillId="4" borderId="23" xfId="3" applyFont="1" applyFill="1" applyBorder="1" applyAlignment="1">
      <alignment horizontal="center" vertical="center"/>
    </xf>
    <xf numFmtId="0" fontId="18" fillId="4" borderId="24" xfId="3" applyFont="1" applyFill="1" applyBorder="1" applyAlignment="1">
      <alignment horizontal="center" vertical="center"/>
    </xf>
    <xf numFmtId="0" fontId="21" fillId="7" borderId="22" xfId="3" applyFont="1" applyFill="1" applyBorder="1" applyAlignment="1">
      <alignment horizontal="left" vertical="center"/>
    </xf>
    <xf numFmtId="0" fontId="21" fillId="7" borderId="23" xfId="3" applyFont="1" applyFill="1" applyBorder="1" applyAlignment="1">
      <alignment horizontal="left" vertical="center"/>
    </xf>
    <xf numFmtId="0" fontId="21" fillId="7" borderId="24" xfId="3" applyFont="1" applyFill="1" applyBorder="1" applyAlignment="1">
      <alignment horizontal="left" vertical="center"/>
    </xf>
    <xf numFmtId="0" fontId="22" fillId="0" borderId="22" xfId="3" applyFont="1" applyBorder="1"/>
    <xf numFmtId="0" fontId="22" fillId="0" borderId="23" xfId="3" applyFont="1" applyBorder="1"/>
    <xf numFmtId="0" fontId="22" fillId="0" borderId="24" xfId="3" applyFont="1" applyBorder="1"/>
    <xf numFmtId="0" fontId="20" fillId="0" borderId="22" xfId="3" applyFont="1" applyBorder="1" applyAlignment="1">
      <alignment wrapText="1"/>
    </xf>
    <xf numFmtId="0" fontId="20" fillId="0" borderId="23" xfId="3" applyFont="1" applyBorder="1" applyAlignment="1">
      <alignment wrapText="1"/>
    </xf>
    <xf numFmtId="0" fontId="20" fillId="0" borderId="24" xfId="3" applyFont="1" applyBorder="1" applyAlignment="1">
      <alignment wrapText="1"/>
    </xf>
    <xf numFmtId="0" fontId="20" fillId="0" borderId="22" xfId="3" applyFont="1" applyBorder="1" applyAlignment="1">
      <alignment horizontal="left" wrapText="1"/>
    </xf>
    <xf numFmtId="0" fontId="20" fillId="0" borderId="23" xfId="3" applyFont="1" applyBorder="1" applyAlignment="1">
      <alignment horizontal="left" wrapText="1"/>
    </xf>
    <xf numFmtId="0" fontId="20" fillId="0" borderId="24" xfId="3" applyFont="1" applyBorder="1" applyAlignment="1">
      <alignment horizontal="left" wrapText="1"/>
    </xf>
    <xf numFmtId="0" fontId="20" fillId="0" borderId="22" xfId="3" applyFont="1" applyBorder="1" applyAlignment="1">
      <alignment horizontal="left"/>
    </xf>
    <xf numFmtId="0" fontId="20" fillId="0" borderId="23" xfId="3" applyFont="1" applyBorder="1" applyAlignment="1">
      <alignment horizontal="left"/>
    </xf>
    <xf numFmtId="0" fontId="20" fillId="0" borderId="24" xfId="3" applyFont="1" applyBorder="1" applyAlignment="1">
      <alignment horizontal="left"/>
    </xf>
    <xf numFmtId="0" fontId="21" fillId="7" borderId="22" xfId="3" applyFont="1" applyFill="1" applyBorder="1" applyAlignment="1">
      <alignment horizontal="left" vertical="center" wrapText="1"/>
    </xf>
    <xf numFmtId="0" fontId="21" fillId="7" borderId="23" xfId="3" applyFont="1" applyFill="1" applyBorder="1" applyAlignment="1">
      <alignment horizontal="left" vertical="center" wrapText="1"/>
    </xf>
    <xf numFmtId="0" fontId="21" fillId="7" borderId="24" xfId="3" applyFont="1" applyFill="1" applyBorder="1" applyAlignment="1">
      <alignment horizontal="left" vertical="center" wrapText="1"/>
    </xf>
    <xf numFmtId="0" fontId="28" fillId="0" borderId="22" xfId="8" applyFont="1" applyBorder="1" applyAlignment="1">
      <alignment horizontal="center"/>
    </xf>
    <xf numFmtId="0" fontId="28" fillId="0" borderId="24" xfId="8" applyFont="1" applyBorder="1" applyAlignment="1">
      <alignment horizontal="center"/>
    </xf>
    <xf numFmtId="0" fontId="2" fillId="0" borderId="25" xfId="6" applyFont="1" applyBorder="1" applyAlignment="1">
      <alignment horizontal="center"/>
    </xf>
    <xf numFmtId="0" fontId="27" fillId="0" borderId="0" xfId="6" applyFont="1" applyAlignment="1">
      <alignment horizontal="center"/>
    </xf>
    <xf numFmtId="0" fontId="2" fillId="0" borderId="0" xfId="6" applyFont="1" applyAlignment="1">
      <alignment horizontal="center" vertical="center"/>
    </xf>
    <xf numFmtId="0" fontId="28" fillId="15" borderId="22" xfId="8" applyFont="1" applyFill="1" applyBorder="1" applyAlignment="1">
      <alignment horizontal="center"/>
    </xf>
    <xf numFmtId="0" fontId="28" fillId="15" borderId="23" xfId="8" applyFont="1" applyFill="1" applyBorder="1" applyAlignment="1">
      <alignment horizontal="center"/>
    </xf>
    <xf numFmtId="0" fontId="28" fillId="15" borderId="24" xfId="8" applyFont="1" applyFill="1" applyBorder="1" applyAlignment="1">
      <alignment horizontal="center"/>
    </xf>
    <xf numFmtId="0" fontId="28" fillId="0" borderId="23" xfId="8" applyFont="1" applyBorder="1" applyAlignment="1">
      <alignment horizontal="center"/>
    </xf>
    <xf numFmtId="43" fontId="0" fillId="0" borderId="0" xfId="1" applyFont="1" applyAlignment="1">
      <alignment horizontal="left"/>
    </xf>
    <xf numFmtId="0" fontId="46" fillId="0" borderId="0" xfId="0" applyFont="1" applyAlignment="1">
      <alignment horizontal="center"/>
    </xf>
    <xf numFmtId="3" fontId="5" fillId="0" borderId="41" xfId="3" applyNumberFormat="1" applyFont="1" applyBorder="1" applyAlignment="1">
      <alignment horizontal="center" vertical="center" wrapText="1"/>
    </xf>
    <xf numFmtId="3" fontId="5" fillId="0" borderId="11" xfId="3" applyNumberFormat="1" applyFont="1" applyBorder="1" applyAlignment="1">
      <alignment horizontal="center" vertical="center" wrapText="1"/>
    </xf>
    <xf numFmtId="3" fontId="5" fillId="0" borderId="12" xfId="3" applyNumberFormat="1" applyFont="1" applyBorder="1" applyAlignment="1">
      <alignment horizontal="center" vertical="center" wrapText="1"/>
    </xf>
    <xf numFmtId="3" fontId="5" fillId="0" borderId="42" xfId="3" applyNumberFormat="1" applyFont="1" applyBorder="1" applyAlignment="1">
      <alignment horizontal="center" vertical="center" wrapText="1"/>
    </xf>
    <xf numFmtId="3" fontId="5" fillId="0" borderId="47" xfId="3" applyNumberFormat="1" applyFont="1" applyBorder="1" applyAlignment="1">
      <alignment horizontal="center" vertical="center" wrapText="1"/>
    </xf>
    <xf numFmtId="3" fontId="5" fillId="0" borderId="48" xfId="3" applyNumberFormat="1" applyFont="1" applyBorder="1" applyAlignment="1">
      <alignment horizontal="center" vertical="center" wrapText="1"/>
    </xf>
    <xf numFmtId="3" fontId="5" fillId="0" borderId="1" xfId="3" applyNumberFormat="1" applyFont="1" applyBorder="1" applyAlignment="1">
      <alignment horizontal="center" vertical="center" wrapText="1"/>
    </xf>
    <xf numFmtId="3" fontId="5" fillId="0" borderId="2" xfId="3" applyNumberFormat="1" applyFont="1" applyBorder="1" applyAlignment="1">
      <alignment horizontal="center" vertical="center" wrapText="1"/>
    </xf>
    <xf numFmtId="3" fontId="5" fillId="0" borderId="3" xfId="3" applyNumberFormat="1" applyFont="1" applyBorder="1" applyAlignment="1">
      <alignment horizontal="center" vertical="center" wrapText="1"/>
    </xf>
    <xf numFmtId="3" fontId="5" fillId="0" borderId="44" xfId="3" applyNumberFormat="1" applyFont="1" applyBorder="1" applyAlignment="1">
      <alignment horizontal="center" vertical="center" wrapText="1"/>
    </xf>
    <xf numFmtId="3" fontId="5" fillId="0" borderId="45" xfId="3" applyNumberFormat="1" applyFont="1" applyBorder="1" applyAlignment="1">
      <alignment horizontal="center" vertical="center" wrapText="1"/>
    </xf>
    <xf numFmtId="3" fontId="5" fillId="0" borderId="46" xfId="3" applyNumberFormat="1" applyFont="1" applyBorder="1" applyAlignment="1">
      <alignment horizontal="center" vertical="center" wrapText="1"/>
    </xf>
    <xf numFmtId="3" fontId="5" fillId="21" borderId="23" xfId="11" applyNumberFormat="1" applyFont="1" applyFill="1" applyBorder="1" applyAlignment="1">
      <alignment horizontal="center" vertical="center"/>
    </xf>
    <xf numFmtId="3" fontId="5" fillId="21" borderId="24" xfId="11" applyNumberFormat="1" applyFont="1" applyFill="1" applyBorder="1" applyAlignment="1">
      <alignment horizontal="center" vertical="center"/>
    </xf>
    <xf numFmtId="3" fontId="4" fillId="0" borderId="22" xfId="11" applyNumberFormat="1" applyFont="1" applyBorder="1" applyAlignment="1">
      <alignment horizontal="center" vertical="center" wrapText="1"/>
    </xf>
    <xf numFmtId="3" fontId="4" fillId="0" borderId="23" xfId="11" applyNumberFormat="1" applyFont="1" applyBorder="1" applyAlignment="1">
      <alignment horizontal="center" vertical="center" wrapText="1"/>
    </xf>
  </cellXfs>
  <cellStyles count="16">
    <cellStyle name="Comma" xfId="1" builtinId="3"/>
    <cellStyle name="Comma 2" xfId="2" xr:uid="{00000000-0005-0000-0000-000001000000}"/>
    <cellStyle name="Comma 3" xfId="14" xr:uid="{8108166F-B12B-4926-A8A9-D4237901F310}"/>
    <cellStyle name="Comma 6" xfId="7" xr:uid="{00000000-0005-0000-0000-000002000000}"/>
    <cellStyle name="Normal" xfId="0" builtinId="0"/>
    <cellStyle name="Normal 11" xfId="12" xr:uid="{43B861E5-60AA-4013-B5AF-987A1765A904}"/>
    <cellStyle name="Normal 2" xfId="3" xr:uid="{00000000-0005-0000-0000-000004000000}"/>
    <cellStyle name="Normal 2 10" xfId="9" xr:uid="{D085E604-88AD-4A0C-A22B-82B34DD02C55}"/>
    <cellStyle name="Normal 2 10 2" xfId="15" xr:uid="{10FC7D5E-19E7-457A-92D7-10866D1AF9F1}"/>
    <cellStyle name="Normal 2 5 2" xfId="5" xr:uid="{00000000-0005-0000-0000-000005000000}"/>
    <cellStyle name="Normal 2 5 2 2" xfId="8" xr:uid="{00000000-0005-0000-0000-000006000000}"/>
    <cellStyle name="Normal 2 5 2 2 2" xfId="11" xr:uid="{ADB774ED-57DD-48E1-8082-97BF3814EE9F}"/>
    <cellStyle name="Normal 6" xfId="6" xr:uid="{00000000-0005-0000-0000-000007000000}"/>
    <cellStyle name="Percent" xfId="10" builtinId="5"/>
    <cellStyle name="Percent 2" xfId="4" xr:uid="{00000000-0005-0000-0000-000008000000}"/>
    <cellStyle name="Percent 3 2" xfId="13" xr:uid="{186DF9E8-29AE-4E1F-B7E3-75F824B8721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4.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 Id="rId43"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jith\shareddocs\AJITH\FORMATS\SuStructure%20Conc%20Take%20of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c-pc\users\CCC\INDIKA\Pre%20contract\MMGS\Graphitec\Evaluation%20Graphitec\AJITH\FORMATS\SuStructure%20Conc%20Take%20of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UNANDA-PC\PROJECTS%20-%20SUNANDA\PROPOSALS\Sunanda\Projects\Archimedia\Central-province\Budget%20Estimate-%20PC%20Kandy\AJITH\FORMATS\SuStructure%20Conc%20Take%20off.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D:\AIIB%20new\Group%201\Sliced%20BOQ%20P5.xlsx" TargetMode="External"/><Relationship Id="rId1" Type="http://schemas.openxmlformats.org/officeDocument/2006/relationships/externalLinkPath" Target="/AIIB%20new/Group%201/Sliced%20BOQ%20P5.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D:\AIIB%20new\Group%2002\6A\Final%20No%20Objection%20receieved%20from%20Mr.%20Vijith\Package%206A%20BOQ%20-Blank.xlsx" TargetMode="External"/><Relationship Id="rId1" Type="http://schemas.openxmlformats.org/officeDocument/2006/relationships/externalLinkPath" Target="/AIIB%20new/Group%2002/6A/Final%20No%20Objection%20receieved%20from%20Mr.%20Vijith/Package%206A%20BOQ%20-Blank.xlsx"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D:\AIIB%20new\Group%2002\6A\6A%20Rates%20.xlsx" TargetMode="External"/><Relationship Id="rId1" Type="http://schemas.openxmlformats.org/officeDocument/2006/relationships/externalLinkPath" Target="/AIIB%20new/Group%2002/6A/6A%20Rates%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keOff"/>
      <sheetName val="Schedules"/>
      <sheetName val="Sheet3"/>
      <sheetName val="B-3.2 EB"/>
      <sheetName val="PLT-SUM"/>
      <sheetName val="Factor Sheet"/>
      <sheetName val="Price Sheet"/>
      <sheetName val="B-2"/>
      <sheetName val="Rates"/>
      <sheetName val="TO SHEET"/>
      <sheetName val="BAR SCHEDULE"/>
      <sheetName val="Est - H03"/>
      <sheetName val="Option"/>
      <sheetName val="Details"/>
      <sheetName val=" GULF"/>
      <sheetName val="BOQ"/>
      <sheetName val="CCS summary "/>
      <sheetName val="16 Consum's"/>
      <sheetName val="24 B'up"/>
      <sheetName val="SuStructure Conc Take off"/>
      <sheetName val="Det_Des"/>
      <sheetName val="Ra  stair"/>
      <sheetName val="9600-T1"/>
      <sheetName val="C&amp;IEVA"/>
      <sheetName val="EC(Rev)"/>
      <sheetName val="#REF"/>
      <sheetName val="Bill 1"/>
      <sheetName val="Bill 2"/>
      <sheetName val="Bill 3"/>
      <sheetName val="Bill 4"/>
      <sheetName val="Bill 5"/>
      <sheetName val="Bill 6"/>
      <sheetName val="Bill 7"/>
      <sheetName val="Summary"/>
      <sheetName val="#3E1_GCR"/>
      <sheetName val="Cover"/>
      <sheetName val="Bill 3 - Site Works"/>
      <sheetName val="Sheet5"/>
      <sheetName val="Civil Works"/>
      <sheetName val="Scatter"/>
      <sheetName val="1997 IPO"/>
      <sheetName val="35"/>
      <sheetName val="material"/>
      <sheetName val="Labour Rates"/>
      <sheetName val="machinery"/>
      <sheetName val="FitOutConfCentre"/>
      <sheetName val="Calculation"/>
      <sheetName val="Definitions"/>
      <sheetName val="RA-markate"/>
      <sheetName val="B-3"/>
      <sheetName val="Cash2"/>
      <sheetName val="Z"/>
      <sheetName val="MEP Matls"/>
      <sheetName val="Lstsub"/>
      <sheetName val="Raw Data"/>
      <sheetName val="SubmitCal"/>
      <sheetName val="C9901"/>
      <sheetName val="new ext"/>
      <sheetName val="Siteworks"/>
      <sheetName val="Criteria"/>
      <sheetName val="Uniliever"/>
      <sheetName val="Project Brief"/>
      <sheetName val="QMCT"/>
      <sheetName val="Chiet tinh dz22"/>
      <sheetName val="LEGEND"/>
      <sheetName val="PROJECT BRIEF(EX.NEW)"/>
      <sheetName val="_GULF"/>
      <sheetName val="CCS_summary_"/>
      <sheetName val="16_Consum's"/>
      <sheetName val="24_B'up"/>
      <sheetName val="SuStructure_Conc_Take_off"/>
      <sheetName val="Ra__stair"/>
      <sheetName val="MEP_Matls"/>
      <sheetName val="Raw_Data"/>
      <sheetName val="Bill_1"/>
      <sheetName val="Bill_2"/>
      <sheetName val="Bill_3"/>
      <sheetName val="Bill_4"/>
      <sheetName val="Bill_5"/>
      <sheetName val="Bill_6"/>
      <sheetName val="Bill_7"/>
      <sheetName val="new_ext"/>
      <sheetName val="_GULF1"/>
      <sheetName val="CCS_summary_1"/>
      <sheetName val="16_Consum's1"/>
      <sheetName val="24_B'up1"/>
      <sheetName val="SuStructure_Conc_Take_off1"/>
      <sheetName val="Ra__stair1"/>
      <sheetName val="MEP_Matls1"/>
      <sheetName val="Raw_Data1"/>
      <sheetName val="Bill_11"/>
      <sheetName val="Bill_21"/>
      <sheetName val="Bill_31"/>
      <sheetName val="Bill_41"/>
      <sheetName val="Bill_51"/>
      <sheetName val="Bill_61"/>
      <sheetName val="Bill_71"/>
      <sheetName val="new_ext1"/>
      <sheetName val="_GULF2"/>
      <sheetName val="CCS_summary_2"/>
      <sheetName val="16_Consum's2"/>
      <sheetName val="24_B'up2"/>
      <sheetName val="SuStructure_Conc_Take_off2"/>
      <sheetName val="Ra__stair2"/>
      <sheetName val="MEP_Matls2"/>
      <sheetName val="Raw_Data2"/>
      <sheetName val="Bill_12"/>
      <sheetName val="Bill_22"/>
      <sheetName val="Bill_32"/>
      <sheetName val="Bill_42"/>
      <sheetName val="Bill_52"/>
      <sheetName val="Bill_62"/>
      <sheetName val="Bill_72"/>
      <sheetName val="new_ext2"/>
      <sheetName val="marble"/>
      <sheetName val="boq for variation"/>
      <sheetName val="TOTAL"/>
      <sheetName val="Data"/>
      <sheetName val="Bill"/>
      <sheetName val="1-Excavation"/>
      <sheetName val="2-Substructure"/>
      <sheetName val="3-Concrete"/>
      <sheetName val="4-Masonry"/>
      <sheetName val="5-Thermal &amp; Moisture"/>
      <sheetName val="Plumbing FROM bILL"/>
      <sheetName val="total components with Rates"/>
      <sheetName val="설계서"/>
      <sheetName val="기준액"/>
      <sheetName val="Factors"/>
      <sheetName val="JOB COSTING SHEET HVAC"/>
      <sheetName val="Cost Factor Sheet"/>
      <sheetName val="Staff Acco."/>
    </sheetNames>
    <sheetDataSet>
      <sheetData sheetId="0" refreshError="1"/>
      <sheetData sheetId="1" refreshError="1">
        <row r="5">
          <cell r="A5" t="str">
            <v>C1</v>
          </cell>
          <cell r="B5">
            <v>0.25</v>
          </cell>
          <cell r="C5">
            <v>0.35</v>
          </cell>
          <cell r="D5">
            <v>8.7499999999999994E-2</v>
          </cell>
          <cell r="E5">
            <v>1.2</v>
          </cell>
        </row>
        <row r="6">
          <cell r="A6" t="str">
            <v>C2</v>
          </cell>
          <cell r="B6">
            <v>0.25</v>
          </cell>
          <cell r="C6">
            <v>0.45</v>
          </cell>
          <cell r="D6">
            <v>0.1125</v>
          </cell>
          <cell r="E6">
            <v>1.4</v>
          </cell>
        </row>
        <row r="7">
          <cell r="A7" t="str">
            <v>C3</v>
          </cell>
          <cell r="B7">
            <v>0.25</v>
          </cell>
          <cell r="C7">
            <v>0.55000000000000004</v>
          </cell>
          <cell r="D7">
            <v>0.13750000000000001</v>
          </cell>
          <cell r="E7">
            <v>1.6</v>
          </cell>
        </row>
        <row r="8">
          <cell r="A8" t="str">
            <v>C4</v>
          </cell>
          <cell r="B8">
            <v>0.25</v>
          </cell>
          <cell r="C8">
            <v>0.65</v>
          </cell>
          <cell r="D8">
            <v>0.16250000000000001</v>
          </cell>
          <cell r="E8">
            <v>1.8</v>
          </cell>
        </row>
        <row r="9">
          <cell r="A9" t="str">
            <v>C5</v>
          </cell>
          <cell r="B9">
            <v>0.25</v>
          </cell>
          <cell r="C9">
            <v>0.75</v>
          </cell>
          <cell r="D9">
            <v>0.1875</v>
          </cell>
          <cell r="E9">
            <v>2</v>
          </cell>
        </row>
        <row r="10">
          <cell r="A10" t="str">
            <v>C6</v>
          </cell>
          <cell r="B10">
            <v>0.25</v>
          </cell>
          <cell r="C10">
            <v>0.85</v>
          </cell>
          <cell r="D10">
            <v>0.21249999999999999</v>
          </cell>
          <cell r="E10">
            <v>2.2000000000000002</v>
          </cell>
        </row>
        <row r="11">
          <cell r="A11" t="str">
            <v>C7</v>
          </cell>
          <cell r="B11">
            <v>0.4</v>
          </cell>
          <cell r="C11">
            <v>0.4</v>
          </cell>
          <cell r="D11">
            <v>0.16000000000000003</v>
          </cell>
          <cell r="E11">
            <v>1.6</v>
          </cell>
        </row>
        <row r="12">
          <cell r="A12" t="str">
            <v>C8</v>
          </cell>
          <cell r="B12">
            <v>0.4</v>
          </cell>
          <cell r="C12">
            <v>0.45</v>
          </cell>
          <cell r="D12">
            <v>0.18000000000000002</v>
          </cell>
          <cell r="E12">
            <v>1.7000000000000002</v>
          </cell>
        </row>
        <row r="13">
          <cell r="A13" t="str">
            <v>C9</v>
          </cell>
          <cell r="B13">
            <v>0.4</v>
          </cell>
          <cell r="C13">
            <v>0.9</v>
          </cell>
          <cell r="D13">
            <v>0.36000000000000004</v>
          </cell>
          <cell r="E13">
            <v>2.6</v>
          </cell>
        </row>
        <row r="14">
          <cell r="A14" t="str">
            <v>C10</v>
          </cell>
          <cell r="B14">
            <v>0.25</v>
          </cell>
          <cell r="C14">
            <v>0.95</v>
          </cell>
          <cell r="D14">
            <v>0.23749999999999999</v>
          </cell>
          <cell r="E14">
            <v>2.4</v>
          </cell>
        </row>
        <row r="15">
          <cell r="A15" t="str">
            <v>C11</v>
          </cell>
          <cell r="B15">
            <v>0.4</v>
          </cell>
          <cell r="C15">
            <v>0.65</v>
          </cell>
          <cell r="D15">
            <v>0.26</v>
          </cell>
          <cell r="E15">
            <v>2.1</v>
          </cell>
        </row>
        <row r="16">
          <cell r="A16" t="str">
            <v>C12</v>
          </cell>
          <cell r="B16">
            <v>0.45</v>
          </cell>
          <cell r="C16">
            <v>0.65</v>
          </cell>
          <cell r="D16">
            <v>0.29250000000000004</v>
          </cell>
          <cell r="E16">
            <v>2.2000000000000002</v>
          </cell>
        </row>
        <row r="17">
          <cell r="A17" t="str">
            <v>C13</v>
          </cell>
          <cell r="B17">
            <v>0</v>
          </cell>
          <cell r="C17">
            <v>0</v>
          </cell>
          <cell r="D17">
            <v>0.65249999999999997</v>
          </cell>
          <cell r="E17">
            <v>4.3</v>
          </cell>
        </row>
        <row r="18">
          <cell r="A18" t="str">
            <v>C14</v>
          </cell>
          <cell r="B18">
            <v>0</v>
          </cell>
          <cell r="C18">
            <v>0</v>
          </cell>
          <cell r="D18">
            <v>1.37</v>
          </cell>
          <cell r="E18">
            <v>8.1999999999999993</v>
          </cell>
        </row>
        <row r="19">
          <cell r="A19" t="str">
            <v>C15</v>
          </cell>
          <cell r="B19">
            <v>0.55000000000000004</v>
          </cell>
          <cell r="C19">
            <v>0.9</v>
          </cell>
          <cell r="D19">
            <v>0.49500000000000005</v>
          </cell>
          <cell r="E19">
            <v>2.9000000000000004</v>
          </cell>
        </row>
        <row r="20">
          <cell r="A20" t="str">
            <v>C16</v>
          </cell>
          <cell r="B20">
            <v>0.55000000000000004</v>
          </cell>
          <cell r="C20">
            <v>0.55000000000000004</v>
          </cell>
          <cell r="D20">
            <v>0.30250000000000005</v>
          </cell>
          <cell r="E20">
            <v>2.2000000000000002</v>
          </cell>
        </row>
        <row r="21">
          <cell r="A21" t="str">
            <v>C17</v>
          </cell>
          <cell r="B21">
            <v>0.25</v>
          </cell>
          <cell r="C21">
            <v>0.55000000000000004</v>
          </cell>
          <cell r="D21">
            <v>0.13750000000000001</v>
          </cell>
          <cell r="E21">
            <v>1.6</v>
          </cell>
        </row>
        <row r="22">
          <cell r="A22" t="str">
            <v>C18</v>
          </cell>
          <cell r="B22">
            <v>0.25</v>
          </cell>
          <cell r="C22">
            <v>0.25</v>
          </cell>
          <cell r="D22">
            <v>6.25E-2</v>
          </cell>
          <cell r="E22">
            <v>1</v>
          </cell>
        </row>
        <row r="23">
          <cell r="A23" t="str">
            <v>C19</v>
          </cell>
          <cell r="B23">
            <v>0.4</v>
          </cell>
          <cell r="C23">
            <v>0.4</v>
          </cell>
          <cell r="D23">
            <v>0.16000000000000003</v>
          </cell>
          <cell r="E23">
            <v>1.6</v>
          </cell>
        </row>
        <row r="24">
          <cell r="A24" t="str">
            <v>W1</v>
          </cell>
          <cell r="B24">
            <v>10.9</v>
          </cell>
          <cell r="C24">
            <v>0.2</v>
          </cell>
          <cell r="D24">
            <v>2.1800000000000002</v>
          </cell>
          <cell r="E24">
            <v>22.2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keOff"/>
      <sheetName val="Schedules"/>
      <sheetName val="Sheet3"/>
      <sheetName val="B-2"/>
      <sheetName val="Option"/>
      <sheetName val="Details"/>
      <sheetName val=" GULF"/>
      <sheetName val="BOQ"/>
      <sheetName val="CCS summary "/>
      <sheetName val="16 Consum's"/>
      <sheetName val="24 B'up"/>
      <sheetName val="SuStructure Conc Take off"/>
      <sheetName val="Det_Des"/>
      <sheetName val="Ra  stair"/>
      <sheetName val="9600-T1"/>
      <sheetName val="C&amp;IEVA"/>
      <sheetName val="EC(Rev)"/>
      <sheetName val="#REF"/>
      <sheetName val="Bill 1"/>
      <sheetName val="Bill 2"/>
      <sheetName val="Bill 3"/>
      <sheetName val="Bill 4"/>
      <sheetName val="Bill 5"/>
      <sheetName val="Bill 6"/>
      <sheetName val="Bill 7"/>
      <sheetName val="Summary"/>
      <sheetName val="#3E1_GCR"/>
      <sheetName val="_GULF"/>
      <sheetName val="CCS_summary_"/>
      <sheetName val="16_Consum's"/>
      <sheetName val="24_B'up"/>
      <sheetName val="SuStructure_Conc_Take_off"/>
      <sheetName val="Ra__stair"/>
      <sheetName val="Bill_1"/>
      <sheetName val="Bill_2"/>
      <sheetName val="Bill_3"/>
      <sheetName val="Bill_4"/>
      <sheetName val="Bill_5"/>
      <sheetName val="Bill_6"/>
      <sheetName val="Bill_7"/>
      <sheetName val="설계서"/>
      <sheetName val="기준액"/>
      <sheetName val="B-3"/>
      <sheetName val="Calculation"/>
      <sheetName val="Factors"/>
      <sheetName val="COVER"/>
      <sheetName val="Contract BOQ"/>
      <sheetName val="Definitions"/>
      <sheetName val="RA-markate"/>
      <sheetName val="total components with Rates"/>
      <sheetName val="bill02"/>
      <sheetName val="Layout"/>
      <sheetName val="Panel"/>
      <sheetName val="_GULF1"/>
      <sheetName val="CCS_summary_1"/>
      <sheetName val="16_Consum's1"/>
      <sheetName val="24_B'up1"/>
      <sheetName val="SuStructure_Conc_Take_off1"/>
      <sheetName val="Ra__stair1"/>
      <sheetName val="Bill_11"/>
      <sheetName val="Bill_21"/>
      <sheetName val="Bill_31"/>
      <sheetName val="Bill_41"/>
      <sheetName val="Bill_51"/>
      <sheetName val="Bill_61"/>
      <sheetName val="Bill_71"/>
      <sheetName val="total_components_with_Rates"/>
      <sheetName val="Contract_BOQ"/>
      <sheetName val="Material Prices"/>
      <sheetName val="BOI - Katunayaka-9.8.2013"/>
      <sheetName val="breakdown"/>
      <sheetName val="Rates"/>
      <sheetName val="QTY Pipe Laying"/>
      <sheetName val="Seachells-Pools-25.2.2014"/>
      <sheetName val="Ragama"/>
      <sheetName val="costing sheet"/>
      <sheetName val="PLT-SUM"/>
      <sheetName val="Factor Sheet"/>
      <sheetName val="RBD"/>
      <sheetName val="BOM"/>
      <sheetName val="OLD PRICES"/>
      <sheetName val="RSM and Distributors"/>
      <sheetName val="SSuppliers"/>
      <sheetName val="Enclo.compar.EMP-RND"/>
      <sheetName val="Calc Inputs"/>
      <sheetName val="may_data"/>
      <sheetName val="JOB COSTING SHEET ELEC"/>
      <sheetName val="Sheet1"/>
      <sheetName val="주식"/>
      <sheetName val="Sheet1 (2)"/>
      <sheetName val="Scatter"/>
      <sheetName val="TO SHEET"/>
      <sheetName val="BAR SCHEDULE"/>
      <sheetName val="Est - H03"/>
      <sheetName val="Cash2"/>
      <sheetName val="Z"/>
      <sheetName val="MEP Matls"/>
      <sheetName val="Lstsub"/>
      <sheetName val="Raw Data"/>
      <sheetName val="SubmitCal"/>
      <sheetName val="C9901"/>
      <sheetName val="new ext"/>
      <sheetName val="Siteworks"/>
      <sheetName val="Criteria"/>
      <sheetName val="Uniliever"/>
      <sheetName val="Project Brief"/>
      <sheetName val="QMCT"/>
      <sheetName val="Chiet tinh dz22"/>
      <sheetName val="LEGEND"/>
      <sheetName val="PROJECT BRIEF(EX.NEW)"/>
      <sheetName val="MEP_Matls"/>
      <sheetName val="Raw_Data"/>
      <sheetName val="new_ext"/>
      <sheetName val="MEP_Matls1"/>
      <sheetName val="Raw_Data1"/>
      <sheetName val="new_ext1"/>
      <sheetName val="_GULF2"/>
      <sheetName val="CCS_summary_2"/>
      <sheetName val="16_Consum's2"/>
      <sheetName val="24_B'up2"/>
      <sheetName val="SuStructure_Conc_Take_off2"/>
      <sheetName val="Ra__stair2"/>
      <sheetName val="MEP_Matls2"/>
      <sheetName val="Raw_Data2"/>
      <sheetName val="Bill_12"/>
      <sheetName val="Bill_22"/>
      <sheetName val="Bill_32"/>
      <sheetName val="Bill_42"/>
      <sheetName val="Bill_52"/>
      <sheetName val="Bill_62"/>
      <sheetName val="Bill_72"/>
      <sheetName val="new_ext2"/>
      <sheetName val="marble"/>
      <sheetName val="boq for variation"/>
      <sheetName val="FitOutConfCentre"/>
      <sheetName val="TOTAL"/>
      <sheetName val="Data"/>
      <sheetName val="Bill"/>
      <sheetName val="1-Excavation"/>
      <sheetName val="2-Substructure"/>
      <sheetName val="3-Concrete"/>
      <sheetName val="4-Masonry"/>
      <sheetName val="5-Thermal &amp; Moisture"/>
      <sheetName val="Plumbing FROM bILL"/>
      <sheetName val="Master Equipment List"/>
      <sheetName val="Bill 3 - Site Works"/>
      <sheetName val="B Sum"/>
      <sheetName val="Cost Factor Sheet"/>
      <sheetName val="F031-3(ANLZ)"/>
      <sheetName val="JOB COSTING SHEET HVAC"/>
      <sheetName val="G"/>
      <sheetName val="D"/>
      <sheetName val="E"/>
      <sheetName val="Plumbing "/>
      <sheetName val="MDB-25.8.2014"/>
      <sheetName val="Formulas"/>
      <sheetName val="Overall - Water Analysis"/>
      <sheetName val="MOTOR"/>
      <sheetName val="3.Labour"/>
      <sheetName val="1.Material"/>
      <sheetName val="MMI"/>
      <sheetName val="2.Machinery"/>
      <sheetName val="Manpower"/>
      <sheetName val="PI-KBR.WB"/>
      <sheetName val="General"/>
      <sheetName val="Panels (DWG)"/>
      <sheetName val="WB"/>
      <sheetName val="Exchange Rates(rounded)"/>
      <sheetName val="CQ by Entity"/>
      <sheetName val="FY by Entity"/>
      <sheetName val="INDEX"/>
      <sheetName val="NQ by Entity"/>
      <sheetName val="CQ Bridge"/>
      <sheetName val="CQ Orders"/>
      <sheetName val="Org Growth"/>
      <sheetName val="Monthly Trend Act MOR pv"/>
      <sheetName val="Load Sch, Cable Sel &amp; Qty"/>
      <sheetName val="Rate Sheet"/>
      <sheetName val="Valible One BOQ"/>
      <sheetName val="GS1"/>
      <sheetName val="Services_InitialEst_UtilityServ"/>
      <sheetName val="Sheet5"/>
      <sheetName val="Sheet2"/>
      <sheetName val="Electrical"/>
      <sheetName val="San nen"/>
      <sheetName val="Bill 5 - Carpark"/>
      <sheetName val="Price sheet"/>
      <sheetName val="GOC"/>
      <sheetName val="BOQ ACMV-MU"/>
      <sheetName val="ELE Summary"/>
      <sheetName val="tables"/>
      <sheetName val="estimate"/>
      <sheetName val="NHÀ NHẬP LIỆU"/>
      <sheetName val="MÓNG SILO"/>
      <sheetName val="CASH"/>
      <sheetName val="Super"/>
      <sheetName val="_GULF4"/>
      <sheetName val="CCS_summary_4"/>
      <sheetName val="16_Consum's4"/>
      <sheetName val="24_B'up4"/>
      <sheetName val="SuStructure_Conc_Take_off4"/>
      <sheetName val="Ra__stair4"/>
      <sheetName val="Bill_14"/>
      <sheetName val="Bill_24"/>
      <sheetName val="Bill_34"/>
      <sheetName val="Bill_44"/>
      <sheetName val="Bill_54"/>
      <sheetName val="Bill_64"/>
      <sheetName val="Bill_74"/>
      <sheetName val="total_components_with_Rates3"/>
      <sheetName val="Contract_BOQ3"/>
      <sheetName val="Material_Prices3"/>
      <sheetName val="_GULF3"/>
      <sheetName val="CCS_summary_3"/>
      <sheetName val="16_Consum's3"/>
      <sheetName val="24_B'up3"/>
      <sheetName val="SuStructure_Conc_Take_off3"/>
      <sheetName val="Ra__stair3"/>
      <sheetName val="Bill_13"/>
      <sheetName val="Bill_23"/>
      <sheetName val="Bill_33"/>
      <sheetName val="Bill_43"/>
      <sheetName val="Bill_53"/>
      <sheetName val="Bill_63"/>
      <sheetName val="Bill_73"/>
      <sheetName val="total_components_with_Rates2"/>
      <sheetName val="Contract_BOQ2"/>
      <sheetName val="Material_Prices2"/>
      <sheetName val="Material_Prices"/>
      <sheetName val="total_components_with_Rates1"/>
      <sheetName val="Contract_BOQ1"/>
      <sheetName val="Material_Prices1"/>
      <sheetName val="_GULF8"/>
      <sheetName val="CCS_summary_8"/>
      <sheetName val="16_Consum's8"/>
      <sheetName val="24_B'up8"/>
      <sheetName val="SuStructure_Conc_Take_off8"/>
      <sheetName val="Ra__stair8"/>
      <sheetName val="Bill_18"/>
      <sheetName val="Bill_28"/>
      <sheetName val="Bill_38"/>
      <sheetName val="Bill_48"/>
      <sheetName val="Bill_58"/>
      <sheetName val="Bill_68"/>
      <sheetName val="Bill_78"/>
      <sheetName val="total_components_with_Rates7"/>
      <sheetName val="Contract_BOQ7"/>
      <sheetName val="Material_Prices7"/>
      <sheetName val="BOI_-_Katunayaka-9_8_20133"/>
      <sheetName val="_GULF7"/>
      <sheetName val="CCS_summary_7"/>
      <sheetName val="16_Consum's7"/>
      <sheetName val="24_B'up7"/>
      <sheetName val="SuStructure_Conc_Take_off7"/>
      <sheetName val="Ra__stair7"/>
      <sheetName val="Bill_17"/>
      <sheetName val="Bill_27"/>
      <sheetName val="Bill_37"/>
      <sheetName val="Bill_47"/>
      <sheetName val="Bill_57"/>
      <sheetName val="Bill_67"/>
      <sheetName val="Bill_77"/>
      <sheetName val="total_components_with_Rates6"/>
      <sheetName val="Contract_BOQ6"/>
      <sheetName val="Material_Prices6"/>
      <sheetName val="_GULF6"/>
      <sheetName val="CCS_summary_6"/>
      <sheetName val="16_Consum's6"/>
      <sheetName val="24_B'up6"/>
      <sheetName val="SuStructure_Conc_Take_off6"/>
      <sheetName val="Ra__stair6"/>
      <sheetName val="Bill_16"/>
      <sheetName val="Bill_26"/>
      <sheetName val="Bill_36"/>
      <sheetName val="Bill_46"/>
      <sheetName val="Bill_56"/>
      <sheetName val="Bill_66"/>
      <sheetName val="Bill_76"/>
      <sheetName val="total_components_with_Rates5"/>
      <sheetName val="Contract_BOQ5"/>
      <sheetName val="Material_Prices5"/>
      <sheetName val="BOI_-_Katunayaka-9_8_20131"/>
      <sheetName val="_GULF5"/>
      <sheetName val="CCS_summary_5"/>
      <sheetName val="16_Consum's5"/>
      <sheetName val="24_B'up5"/>
      <sheetName val="SuStructure_Conc_Take_off5"/>
      <sheetName val="Ra__stair5"/>
      <sheetName val="Bill_15"/>
      <sheetName val="Bill_25"/>
      <sheetName val="Bill_35"/>
      <sheetName val="Bill_45"/>
      <sheetName val="Bill_55"/>
      <sheetName val="Bill_65"/>
      <sheetName val="Bill_75"/>
      <sheetName val="total_components_with_Rates4"/>
      <sheetName val="Contract_BOQ4"/>
      <sheetName val="Material_Prices4"/>
      <sheetName val="BOI_-_Katunayaka-9_8_2013"/>
      <sheetName val="BOI_-_Katunayaka-9_8_20132"/>
      <sheetName val="ug -1A"/>
      <sheetName val="Legal Risk Analysis"/>
      <sheetName val="내역서"/>
      <sheetName val="준검 내역서"/>
      <sheetName val="RBDfor derived Rates"/>
      <sheetName val="Factor"/>
      <sheetName val="Keels-6.2.2014"/>
      <sheetName val="FlowHmgma Grds-9.7.2013-details"/>
      <sheetName val="Material"/>
      <sheetName val="covere"/>
      <sheetName val="LS Price List"/>
      <sheetName val="LTG-STG"/>
      <sheetName val="Kaatsu H.A.M.T.T.C.-7 jan 10"/>
      <sheetName val="ACS(1)"/>
      <sheetName val="FAS-C(4)"/>
      <sheetName val="CCTV(old)"/>
      <sheetName val="BILL 4 NEW multi"/>
      <sheetName val="RCC,Ret. Wall"/>
      <sheetName val="1997 IPO"/>
      <sheetName val="slgti"/>
      <sheetName val="00-PRELIMINARIES"/>
      <sheetName val="02-CONSTRUCTION DEP."/>
      <sheetName val="03-AUTOMOTIVE DEP."/>
      <sheetName val="04-FOOD TECH. DEP."/>
      <sheetName val="05-MECHATRONIC DEP."/>
      <sheetName val="06-MECHANICAL DEP."/>
      <sheetName val="07-CLASS ROOM BUILDING"/>
      <sheetName val="08-CANTEEN"/>
      <sheetName val="09-10-1 BR APARTMENT"/>
      <sheetName val="11-13-2 BR APARTMENT"/>
      <sheetName val="12-KINDERGARTEN"/>
      <sheetName val="14-GIRLS DORMITORY"/>
      <sheetName val="15-TEACHERS APARTMENTS"/>
      <sheetName val="16-17-BOYS DORMITORY "/>
      <sheetName val="18-EXT. WORKS"/>
      <sheetName val="19-PROVISIONAL SUMS"/>
      <sheetName val="20-ATTENDANCE"/>
      <sheetName val="21-EST. DAYWORKS"/>
      <sheetName val="Bsmt. Costing"/>
      <sheetName val="MOS"/>
      <sheetName val="Analisa"/>
      <sheetName val="OLD_PRICES"/>
      <sheetName val="Sheet1_(2)"/>
      <sheetName val="Seachells-Pools-25_2_2014"/>
      <sheetName val="costing_sheet"/>
      <sheetName val="Factor_Sheet"/>
      <sheetName val="RSM_and_Distributors"/>
      <sheetName val="Enclo_compar_EMP-RND"/>
      <sheetName val="Calc_Inputs"/>
      <sheetName val="JOB_COSTING_SHEET_ELEC"/>
      <sheetName val="Overall_-_Water_Analysis"/>
      <sheetName val="OLD_PRICES1"/>
      <sheetName val="Sheet1_(2)1"/>
      <sheetName val="Seachells-Pools-25_2_20141"/>
      <sheetName val="costing_sheet1"/>
      <sheetName val="Factor_Sheet1"/>
      <sheetName val="RSM_and_Distributors1"/>
      <sheetName val="Enclo_compar_EMP-RND1"/>
      <sheetName val="Calc_Inputs1"/>
      <sheetName val="JOB_COSTING_SHEET_ELEC1"/>
      <sheetName val="Overall_-_Water_Analysis1"/>
      <sheetName val="4"/>
      <sheetName val="Homagama Grounds-9.7.2013"/>
      <sheetName val="SPT vs PHI"/>
      <sheetName val="1A"/>
      <sheetName val="Tb"/>
      <sheetName val="PLUMBING WORK ADDITIONS"/>
      <sheetName val="Workings-Hyd"/>
      <sheetName val="Histry Price"/>
      <sheetName val="Fire (2)"/>
    </sheetNames>
    <sheetDataSet>
      <sheetData sheetId="0" refreshError="1"/>
      <sheetData sheetId="1" refreshError="1">
        <row r="5">
          <cell r="A5" t="str">
            <v>C1</v>
          </cell>
          <cell r="B5">
            <v>0.25</v>
          </cell>
          <cell r="C5">
            <v>0.35</v>
          </cell>
          <cell r="D5">
            <v>8.7499999999999994E-2</v>
          </cell>
          <cell r="E5">
            <v>1.2</v>
          </cell>
        </row>
        <row r="6">
          <cell r="A6" t="str">
            <v>C2</v>
          </cell>
          <cell r="B6">
            <v>0.25</v>
          </cell>
          <cell r="C6">
            <v>0.45</v>
          </cell>
          <cell r="D6">
            <v>0.1125</v>
          </cell>
          <cell r="E6">
            <v>1.4</v>
          </cell>
        </row>
        <row r="7">
          <cell r="A7" t="str">
            <v>C3</v>
          </cell>
          <cell r="B7">
            <v>0.25</v>
          </cell>
          <cell r="C7">
            <v>0.55000000000000004</v>
          </cell>
          <cell r="D7">
            <v>0.13750000000000001</v>
          </cell>
          <cell r="E7">
            <v>1.6</v>
          </cell>
        </row>
        <row r="8">
          <cell r="A8" t="str">
            <v>C4</v>
          </cell>
          <cell r="B8">
            <v>0.25</v>
          </cell>
          <cell r="C8">
            <v>0.65</v>
          </cell>
          <cell r="D8">
            <v>0.16250000000000001</v>
          </cell>
          <cell r="E8">
            <v>1.8</v>
          </cell>
        </row>
        <row r="9">
          <cell r="A9" t="str">
            <v>C5</v>
          </cell>
          <cell r="B9">
            <v>0.25</v>
          </cell>
          <cell r="C9">
            <v>0.75</v>
          </cell>
          <cell r="D9">
            <v>0.1875</v>
          </cell>
          <cell r="E9">
            <v>2</v>
          </cell>
        </row>
        <row r="10">
          <cell r="A10" t="str">
            <v>C6</v>
          </cell>
          <cell r="B10">
            <v>0.25</v>
          </cell>
          <cell r="C10">
            <v>0.85</v>
          </cell>
          <cell r="D10">
            <v>0.21249999999999999</v>
          </cell>
          <cell r="E10">
            <v>2.2000000000000002</v>
          </cell>
        </row>
        <row r="11">
          <cell r="A11" t="str">
            <v>C7</v>
          </cell>
          <cell r="B11">
            <v>0.4</v>
          </cell>
          <cell r="C11">
            <v>0.4</v>
          </cell>
          <cell r="D11">
            <v>0.16000000000000003</v>
          </cell>
          <cell r="E11">
            <v>1.6</v>
          </cell>
        </row>
        <row r="12">
          <cell r="A12" t="str">
            <v>C8</v>
          </cell>
          <cell r="B12">
            <v>0.4</v>
          </cell>
          <cell r="C12">
            <v>0.45</v>
          </cell>
          <cell r="D12">
            <v>0.18000000000000002</v>
          </cell>
          <cell r="E12">
            <v>1.7000000000000002</v>
          </cell>
        </row>
        <row r="13">
          <cell r="A13" t="str">
            <v>C9</v>
          </cell>
          <cell r="B13">
            <v>0.4</v>
          </cell>
          <cell r="C13">
            <v>0.9</v>
          </cell>
          <cell r="D13">
            <v>0.36000000000000004</v>
          </cell>
          <cell r="E13">
            <v>2.6</v>
          </cell>
        </row>
        <row r="14">
          <cell r="A14" t="str">
            <v>C10</v>
          </cell>
          <cell r="B14">
            <v>0.25</v>
          </cell>
          <cell r="C14">
            <v>0.95</v>
          </cell>
          <cell r="D14">
            <v>0.23749999999999999</v>
          </cell>
          <cell r="E14">
            <v>2.4</v>
          </cell>
        </row>
        <row r="15">
          <cell r="A15" t="str">
            <v>C11</v>
          </cell>
          <cell r="B15">
            <v>0.4</v>
          </cell>
          <cell r="C15">
            <v>0.65</v>
          </cell>
          <cell r="D15">
            <v>0.26</v>
          </cell>
          <cell r="E15">
            <v>2.1</v>
          </cell>
        </row>
        <row r="16">
          <cell r="A16" t="str">
            <v>C12</v>
          </cell>
          <cell r="B16">
            <v>0.45</v>
          </cell>
          <cell r="C16">
            <v>0.65</v>
          </cell>
          <cell r="D16">
            <v>0.29250000000000004</v>
          </cell>
          <cell r="E16">
            <v>2.2000000000000002</v>
          </cell>
        </row>
        <row r="17">
          <cell r="A17" t="str">
            <v>C13</v>
          </cell>
          <cell r="B17">
            <v>0</v>
          </cell>
          <cell r="C17">
            <v>0</v>
          </cell>
          <cell r="D17">
            <v>0.65249999999999997</v>
          </cell>
          <cell r="E17">
            <v>4.3</v>
          </cell>
        </row>
        <row r="18">
          <cell r="A18" t="str">
            <v>C14</v>
          </cell>
          <cell r="B18">
            <v>0</v>
          </cell>
          <cell r="C18">
            <v>0</v>
          </cell>
          <cell r="D18">
            <v>1.37</v>
          </cell>
          <cell r="E18">
            <v>8.1999999999999993</v>
          </cell>
        </row>
        <row r="19">
          <cell r="A19" t="str">
            <v>C15</v>
          </cell>
          <cell r="B19">
            <v>0.55000000000000004</v>
          </cell>
          <cell r="C19">
            <v>0.9</v>
          </cell>
          <cell r="D19">
            <v>0.49500000000000005</v>
          </cell>
          <cell r="E19">
            <v>2.9000000000000004</v>
          </cell>
        </row>
        <row r="20">
          <cell r="A20" t="str">
            <v>C16</v>
          </cell>
          <cell r="B20">
            <v>0.55000000000000004</v>
          </cell>
          <cell r="C20">
            <v>0.55000000000000004</v>
          </cell>
          <cell r="D20">
            <v>0.30250000000000005</v>
          </cell>
          <cell r="E20">
            <v>2.2000000000000002</v>
          </cell>
        </row>
        <row r="21">
          <cell r="A21" t="str">
            <v>C17</v>
          </cell>
          <cell r="B21">
            <v>0.25</v>
          </cell>
          <cell r="C21">
            <v>0.55000000000000004</v>
          </cell>
          <cell r="D21">
            <v>0.13750000000000001</v>
          </cell>
          <cell r="E21">
            <v>1.6</v>
          </cell>
        </row>
        <row r="22">
          <cell r="A22" t="str">
            <v>C18</v>
          </cell>
          <cell r="B22">
            <v>0.25</v>
          </cell>
          <cell r="C22">
            <v>0.25</v>
          </cell>
          <cell r="D22">
            <v>6.25E-2</v>
          </cell>
          <cell r="E22">
            <v>1</v>
          </cell>
        </row>
        <row r="23">
          <cell r="A23" t="str">
            <v>C19</v>
          </cell>
          <cell r="B23">
            <v>0.4</v>
          </cell>
          <cell r="C23">
            <v>0.4</v>
          </cell>
          <cell r="D23">
            <v>0.16000000000000003</v>
          </cell>
          <cell r="E23">
            <v>1.6</v>
          </cell>
        </row>
        <row r="24">
          <cell r="A24" t="str">
            <v>W1</v>
          </cell>
          <cell r="B24">
            <v>10.9</v>
          </cell>
          <cell r="C24">
            <v>0.2</v>
          </cell>
          <cell r="D24">
            <v>2.1800000000000002</v>
          </cell>
          <cell r="E24">
            <v>22.2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keOff"/>
      <sheetName val="Schedules"/>
      <sheetName val="Sheet3"/>
      <sheetName val="B-3"/>
    </sheetNames>
    <sheetDataSet>
      <sheetData sheetId="0" refreshError="1"/>
      <sheetData sheetId="1" refreshError="1">
        <row r="5">
          <cell r="A5" t="str">
            <v>C1</v>
          </cell>
          <cell r="B5">
            <v>0.25</v>
          </cell>
          <cell r="C5">
            <v>0.35</v>
          </cell>
          <cell r="D5">
            <v>8.7499999999999994E-2</v>
          </cell>
          <cell r="E5">
            <v>1.2</v>
          </cell>
        </row>
        <row r="6">
          <cell r="A6" t="str">
            <v>C2</v>
          </cell>
          <cell r="B6">
            <v>0.25</v>
          </cell>
          <cell r="C6">
            <v>0.45</v>
          </cell>
          <cell r="D6">
            <v>0.1125</v>
          </cell>
          <cell r="E6">
            <v>1.4</v>
          </cell>
        </row>
        <row r="7">
          <cell r="A7" t="str">
            <v>C3</v>
          </cell>
          <cell r="B7">
            <v>0.25</v>
          </cell>
          <cell r="C7">
            <v>0.55000000000000004</v>
          </cell>
          <cell r="D7">
            <v>0.13750000000000001</v>
          </cell>
          <cell r="E7">
            <v>1.6</v>
          </cell>
        </row>
        <row r="8">
          <cell r="A8" t="str">
            <v>C4</v>
          </cell>
          <cell r="B8">
            <v>0.25</v>
          </cell>
          <cell r="C8">
            <v>0.65</v>
          </cell>
          <cell r="D8">
            <v>0.16250000000000001</v>
          </cell>
          <cell r="E8">
            <v>1.8</v>
          </cell>
        </row>
        <row r="9">
          <cell r="A9" t="str">
            <v>C5</v>
          </cell>
          <cell r="B9">
            <v>0.25</v>
          </cell>
          <cell r="C9">
            <v>0.75</v>
          </cell>
          <cell r="D9">
            <v>0.1875</v>
          </cell>
          <cell r="E9">
            <v>2</v>
          </cell>
        </row>
        <row r="10">
          <cell r="A10" t="str">
            <v>C6</v>
          </cell>
          <cell r="B10">
            <v>0.25</v>
          </cell>
          <cell r="C10">
            <v>0.85</v>
          </cell>
          <cell r="D10">
            <v>0.21249999999999999</v>
          </cell>
          <cell r="E10">
            <v>2.2000000000000002</v>
          </cell>
        </row>
        <row r="11">
          <cell r="A11" t="str">
            <v>C7</v>
          </cell>
          <cell r="B11">
            <v>0.4</v>
          </cell>
          <cell r="C11">
            <v>0.4</v>
          </cell>
          <cell r="D11">
            <v>0.16000000000000003</v>
          </cell>
          <cell r="E11">
            <v>1.6</v>
          </cell>
        </row>
        <row r="12">
          <cell r="A12" t="str">
            <v>C8</v>
          </cell>
          <cell r="B12">
            <v>0.4</v>
          </cell>
          <cell r="C12">
            <v>0.45</v>
          </cell>
          <cell r="D12">
            <v>0.18000000000000002</v>
          </cell>
          <cell r="E12">
            <v>1.7000000000000002</v>
          </cell>
        </row>
        <row r="13">
          <cell r="A13" t="str">
            <v>C9</v>
          </cell>
          <cell r="B13">
            <v>0.4</v>
          </cell>
          <cell r="C13">
            <v>0.9</v>
          </cell>
          <cell r="D13">
            <v>0.36000000000000004</v>
          </cell>
          <cell r="E13">
            <v>2.6</v>
          </cell>
        </row>
        <row r="14">
          <cell r="A14" t="str">
            <v>C10</v>
          </cell>
          <cell r="B14">
            <v>0.25</v>
          </cell>
          <cell r="C14">
            <v>0.95</v>
          </cell>
          <cell r="D14">
            <v>0.23749999999999999</v>
          </cell>
          <cell r="E14">
            <v>2.4</v>
          </cell>
        </row>
        <row r="15">
          <cell r="A15" t="str">
            <v>C11</v>
          </cell>
          <cell r="B15">
            <v>0.4</v>
          </cell>
          <cell r="C15">
            <v>0.65</v>
          </cell>
          <cell r="D15">
            <v>0.26</v>
          </cell>
          <cell r="E15">
            <v>2.1</v>
          </cell>
        </row>
        <row r="16">
          <cell r="A16" t="str">
            <v>C12</v>
          </cell>
          <cell r="B16">
            <v>0.45</v>
          </cell>
          <cell r="C16">
            <v>0.65</v>
          </cell>
          <cell r="D16">
            <v>0.29250000000000004</v>
          </cell>
          <cell r="E16">
            <v>2.2000000000000002</v>
          </cell>
        </row>
        <row r="17">
          <cell r="A17" t="str">
            <v>C13</v>
          </cell>
          <cell r="B17">
            <v>0</v>
          </cell>
          <cell r="C17">
            <v>0</v>
          </cell>
          <cell r="D17">
            <v>0.65249999999999997</v>
          </cell>
          <cell r="E17">
            <v>4.3</v>
          </cell>
        </row>
        <row r="18">
          <cell r="A18" t="str">
            <v>C14</v>
          </cell>
          <cell r="B18">
            <v>0</v>
          </cell>
          <cell r="C18">
            <v>0</v>
          </cell>
          <cell r="D18">
            <v>1.37</v>
          </cell>
          <cell r="E18">
            <v>8.1999999999999993</v>
          </cell>
        </row>
        <row r="19">
          <cell r="A19" t="str">
            <v>C15</v>
          </cell>
          <cell r="B19">
            <v>0.55000000000000004</v>
          </cell>
          <cell r="C19">
            <v>0.9</v>
          </cell>
          <cell r="D19">
            <v>0.49500000000000005</v>
          </cell>
          <cell r="E19">
            <v>2.9000000000000004</v>
          </cell>
        </row>
        <row r="20">
          <cell r="A20" t="str">
            <v>C16</v>
          </cell>
          <cell r="B20">
            <v>0.55000000000000004</v>
          </cell>
          <cell r="C20">
            <v>0.55000000000000004</v>
          </cell>
          <cell r="D20">
            <v>0.30250000000000005</v>
          </cell>
          <cell r="E20">
            <v>2.2000000000000002</v>
          </cell>
        </row>
        <row r="21">
          <cell r="A21" t="str">
            <v>C17</v>
          </cell>
          <cell r="B21">
            <v>0.25</v>
          </cell>
          <cell r="C21">
            <v>0.55000000000000004</v>
          </cell>
          <cell r="D21">
            <v>0.13750000000000001</v>
          </cell>
          <cell r="E21">
            <v>1.6</v>
          </cell>
        </row>
        <row r="22">
          <cell r="A22" t="str">
            <v>C18</v>
          </cell>
          <cell r="B22">
            <v>0.25</v>
          </cell>
          <cell r="C22">
            <v>0.25</v>
          </cell>
          <cell r="D22">
            <v>6.25E-2</v>
          </cell>
          <cell r="E22">
            <v>1</v>
          </cell>
        </row>
        <row r="23">
          <cell r="A23" t="str">
            <v>C19</v>
          </cell>
          <cell r="B23">
            <v>0.4</v>
          </cell>
          <cell r="C23">
            <v>0.4</v>
          </cell>
          <cell r="D23">
            <v>0.16000000000000003</v>
          </cell>
          <cell r="E23">
            <v>1.6</v>
          </cell>
        </row>
        <row r="24">
          <cell r="A24" t="str">
            <v>W1</v>
          </cell>
          <cell r="B24">
            <v>10.9</v>
          </cell>
          <cell r="C24">
            <v>0.2</v>
          </cell>
          <cell r="D24">
            <v>2.1800000000000002</v>
          </cell>
          <cell r="E24">
            <v>22.2</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elim for A"/>
      <sheetName val="Grouped Locations"/>
      <sheetName val="Grand Summary Neww"/>
      <sheetName val="Grand Summary"/>
      <sheetName val="Bill No 1"/>
      <sheetName val="Bill No. 2"/>
      <sheetName val="Bill 2.1"/>
      <sheetName val="Bill 2.2"/>
      <sheetName val="Bill 2.3"/>
      <sheetName val="Bill 2.4"/>
      <sheetName val="Bill No. 3"/>
      <sheetName val="Bill 3.1"/>
      <sheetName val="Bill 3.2"/>
      <sheetName val="Bill 3.3"/>
      <sheetName val="Bill No. 4"/>
      <sheetName val="Bill 4.1"/>
      <sheetName val="Bill 4.2"/>
      <sheetName val="Bill 4.3"/>
      <sheetName val="Bill 4.4"/>
      <sheetName val="Bill No. 5"/>
      <sheetName val="Bill 5.1"/>
      <sheetName val="Bill 5.2"/>
      <sheetName val="Bill 5.3"/>
      <sheetName val="Bill 5.4"/>
      <sheetName val="Bill No. 6"/>
      <sheetName val="Bill 6.1"/>
      <sheetName val="Bill 6.2"/>
      <sheetName val="Bill 6.3"/>
      <sheetName val="Bill 6.4"/>
      <sheetName val="Bill No. 7"/>
      <sheetName val="Bill 7.1"/>
      <sheetName val="Bill 7.2"/>
      <sheetName val="Bill 7.3"/>
      <sheetName val="Bill No. 8"/>
      <sheetName val="Bill 8.1"/>
      <sheetName val="Bill 8.2"/>
      <sheetName val="Bill 8.3"/>
      <sheetName val="Bill 8.4"/>
      <sheetName val="Bill No. 9"/>
      <sheetName val="Bill 9.1"/>
      <sheetName val="Bill 9.2"/>
      <sheetName val="Bill 9.3"/>
      <sheetName val="Bill No. 10"/>
      <sheetName val="Bill 10.1"/>
      <sheetName val="Bill 10.2"/>
      <sheetName val="Bill 10.3"/>
      <sheetName val="Bill No. 11"/>
      <sheetName val="Bill 11.1"/>
      <sheetName val="Bill 11.2"/>
      <sheetName val="Bill 11.3"/>
      <sheetName val="Bill 11.4"/>
      <sheetName val="Bill No. 12"/>
      <sheetName val="Bill 12.1"/>
      <sheetName val="Bill 12.2"/>
      <sheetName val="Bill 12.3"/>
      <sheetName val="Bill 12.4"/>
      <sheetName val="Bill No. 13"/>
      <sheetName val="Bill 13.1"/>
      <sheetName val="Bill 13.2"/>
      <sheetName val="Bill 13.3"/>
      <sheetName val="Bill No. 14"/>
      <sheetName val="Bill 14.1"/>
      <sheetName val="Bill 14.2"/>
      <sheetName val="Bill 14.3"/>
      <sheetName val="Bill No. 15"/>
      <sheetName val="Bill 15.1"/>
      <sheetName val="Bill 15.2"/>
      <sheetName val="Bill 15.3"/>
      <sheetName val="Bill 15.4"/>
      <sheetName val="Bill No. 16"/>
      <sheetName val="Bill 16.1"/>
      <sheetName val="Bill 16.2"/>
      <sheetName val="Bill 16.3"/>
      <sheetName val="Bill No.17"/>
      <sheetName val="Bill 17.1"/>
      <sheetName val="Bill 17.2"/>
      <sheetName val="Bill 17.3"/>
      <sheetName val="Bill No. 18"/>
      <sheetName val="Bill 18.1"/>
      <sheetName val="Bill 18.2"/>
      <sheetName val="Bill 18.3"/>
      <sheetName val="Bill No. 19"/>
      <sheetName val="Bill 19.1"/>
      <sheetName val="Bill 19.2"/>
      <sheetName val="Bill 19.3"/>
      <sheetName val="Bill 19.4"/>
      <sheetName val="Bill No. 20"/>
      <sheetName val="Bill 20.1"/>
      <sheetName val="Bill 20.2"/>
      <sheetName val="Bill 20.3"/>
      <sheetName val="Bill 20.4"/>
      <sheetName val="Bill No. 21"/>
      <sheetName val="Bill 21.1"/>
      <sheetName val="Bill 21.2"/>
      <sheetName val="Bill 21.3"/>
      <sheetName val="Bill 21.4"/>
      <sheetName val="Bill No. 22"/>
      <sheetName val="Bill 22.1"/>
      <sheetName val="Bill 22.2"/>
      <sheetName val="Bill 22.3 "/>
      <sheetName val="Bill 22.3"/>
      <sheetName val="Bill 22.4"/>
      <sheetName val="QTY96"/>
      <sheetName val="Bill No. 23"/>
      <sheetName val="Bill 23.1"/>
      <sheetName val="Bill 23.2"/>
      <sheetName val="Bill 23.3"/>
      <sheetName val="Bill 23.4"/>
      <sheetName val="Bill No. 24"/>
      <sheetName val="Bill 24.1"/>
      <sheetName val="Bill 24.2"/>
      <sheetName val="Bill 24.3"/>
      <sheetName val="Bill 24.4"/>
      <sheetName val="Bill No. 25 "/>
      <sheetName val="Bill No. 25.1"/>
      <sheetName val="Bill 25.1.1"/>
      <sheetName val="Bill 25.1.2"/>
      <sheetName val="Bill 25.1.3"/>
      <sheetName val="Bill 25.1.4"/>
      <sheetName val="Bill No. 25.2"/>
      <sheetName val="Bill 25.2.1"/>
      <sheetName val="Bill 25.2.2"/>
      <sheetName val="Bill 25.2.3"/>
      <sheetName val="Bill 25.2.4"/>
      <sheetName val="Bill No. 25.3"/>
      <sheetName val="Bill 25.3.1 "/>
      <sheetName val="Bill 25.3.2"/>
      <sheetName val="Bill 25.3.3"/>
      <sheetName val="Bill 25.3.4"/>
      <sheetName val="Bill No. 26"/>
      <sheetName val="Bill No. 26.1"/>
      <sheetName val="Bill 26.1.1 "/>
      <sheetName val="Bill 26.1.2"/>
      <sheetName val="Bill 26.1.3"/>
      <sheetName val="Bill No. 26.2 "/>
      <sheetName val="Bill 26.2.1"/>
      <sheetName val="Bill 26.2.2"/>
      <sheetName val="Bill 26.2.3"/>
      <sheetName val="Bill 26.2.4"/>
      <sheetName val="Bill No.Dayworks"/>
      <sheetName val="Drains118-2"/>
      <sheetName val="Sheet118-2"/>
      <sheetName val="QTY98"/>
      <sheetName val="Drains98"/>
      <sheetName val="Sheet98"/>
      <sheetName val="Drains96"/>
      <sheetName val="Sheet96"/>
      <sheetName val="QTY 95"/>
      <sheetName val="dRAIN qtY95"/>
      <sheetName val="QTY94"/>
      <sheetName val="Drains94"/>
      <sheetName val="Sheet94"/>
      <sheetName val="QTY93"/>
      <sheetName val="Drains93"/>
      <sheetName val="Sheet93"/>
      <sheetName val="QTY 92"/>
      <sheetName val="Dran QTy92"/>
      <sheetName val="QTY 91"/>
      <sheetName val="qtY91"/>
      <sheetName val="QTY69"/>
      <sheetName val="Drains69"/>
      <sheetName val="Sheet69"/>
      <sheetName val="QTY68"/>
      <sheetName val="Drains68"/>
      <sheetName val="Sheet68"/>
      <sheetName val="Drainage well68"/>
      <sheetName val="QTY61"/>
      <sheetName val="Drains61"/>
      <sheetName val="Sheet61"/>
      <sheetName val="QTY47"/>
      <sheetName val="Drains47"/>
      <sheetName val="Sheet47"/>
      <sheetName val="QTY46"/>
      <sheetName val="Drains46"/>
      <sheetName val="Sheet46"/>
      <sheetName val="QTY41"/>
      <sheetName val="Drains41"/>
      <sheetName val="Sheet41"/>
      <sheetName val="QTY39"/>
      <sheetName val="Drains39"/>
      <sheetName val="Sheet39"/>
      <sheetName val="QTY38"/>
      <sheetName val="Drains38"/>
      <sheetName val="Sheet38"/>
      <sheetName val="QTY37"/>
      <sheetName val="Drains37"/>
      <sheetName val="Sheet37"/>
      <sheetName val="QTY36"/>
      <sheetName val="Drains36 "/>
      <sheetName val="QTY34"/>
      <sheetName val="Drains34 "/>
      <sheetName val="RRM wall34"/>
      <sheetName val="Drains32"/>
      <sheetName val="Sheet32"/>
      <sheetName val="QTY30"/>
      <sheetName val="Drains30 "/>
      <sheetName val="QTY28"/>
      <sheetName val="Drains28 "/>
      <sheetName val="RRM wall28"/>
    </sheetNames>
    <sheetDataSet>
      <sheetData sheetId="0"/>
      <sheetData sheetId="1"/>
      <sheetData sheetId="2"/>
      <sheetData sheetId="3">
        <row r="40">
          <cell r="H40">
            <v>2257125893.5999999</v>
          </cell>
        </row>
      </sheetData>
      <sheetData sheetId="4"/>
      <sheetData sheetId="5"/>
      <sheetData sheetId="6"/>
      <sheetData sheetId="7"/>
      <sheetData sheetId="8"/>
      <sheetData sheetId="9"/>
      <sheetData sheetId="10"/>
      <sheetData sheetId="11"/>
      <sheetData sheetId="12">
        <row r="7">
          <cell r="C7" t="str">
            <v>Excavation (mechanical breaking) and disposal of Hard rock  &gt; 1.0 m3 (Provisional Quantity , rate shall include for backfilling holes )</v>
          </cell>
        </row>
      </sheetData>
      <sheetData sheetId="13">
        <row r="4">
          <cell r="F4">
            <v>37600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row r="13">
          <cell r="J13"/>
        </row>
      </sheetData>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OQ Summary"/>
      <sheetName val="Bill No. 1 sum"/>
      <sheetName val="Bill No 1"/>
      <sheetName val="Bill No. 2"/>
      <sheetName val="Bill 2.1"/>
      <sheetName val="Bill 2.2"/>
      <sheetName val="Bill 2.3"/>
      <sheetName val="Bill 2.4"/>
      <sheetName val="2QTY"/>
      <sheetName val="2Drains"/>
      <sheetName val="2Sheet1"/>
      <sheetName val="Bill No. 3"/>
      <sheetName val="Bill 3.1"/>
      <sheetName val="Bill 3.2"/>
      <sheetName val="Bill 3.3"/>
      <sheetName val="Bill 3.4"/>
      <sheetName val="Bill No. 4"/>
      <sheetName val="Bill 4.1"/>
      <sheetName val="Bill 4.2"/>
      <sheetName val="Bill 4.3"/>
      <sheetName val="Bill 4.4"/>
      <sheetName val="Bill No. 5"/>
      <sheetName val="Bill 5.1"/>
      <sheetName val="Bill 5.2"/>
      <sheetName val="Bill 5.3"/>
      <sheetName val="Bill No. 6"/>
      <sheetName val="Bill 6.1"/>
      <sheetName val="Bill 6.2"/>
      <sheetName val="Bill 6.3"/>
      <sheetName val="Bill 6.4"/>
      <sheetName val="Bill No 07"/>
      <sheetName val="Bill No 08"/>
      <sheetName val="Bill No.9 Dayworks"/>
      <sheetName val="Rates"/>
      <sheetName val="6QTY"/>
      <sheetName val="6Drains"/>
      <sheetName val="6Sheet1"/>
      <sheetName val="5QTY"/>
      <sheetName val="5Drains"/>
      <sheetName val="5Sheet1"/>
      <sheetName val="4QTY"/>
      <sheetName val="4Drains"/>
      <sheetName val="4Sheet1"/>
      <sheetName val="3QTY"/>
      <sheetName val="3Drains"/>
      <sheetName val="3Sheet1"/>
    </sheetNames>
    <sheetDataSet>
      <sheetData sheetId="0"/>
      <sheetData sheetId="1"/>
      <sheetData sheetId="2">
        <row r="10">
          <cell r="C10" t="str">
            <v>PROJECT NAME BOARDS/ PLAQUES</v>
          </cell>
        </row>
        <row r="13">
          <cell r="C13" t="str">
            <v>SERVICES</v>
          </cell>
        </row>
        <row r="17">
          <cell r="C17" t="str">
            <v>ENVIRONMENTAL MANAGEMENT</v>
          </cell>
        </row>
        <row r="22">
          <cell r="C22" t="str">
            <v>TRAFFIC CONTROL</v>
          </cell>
        </row>
        <row r="24">
          <cell r="C24" t="str">
            <v>HEALTH &amp; SAFETY</v>
          </cell>
        </row>
        <row r="27">
          <cell r="C27" t="str">
            <v>UTILITY RELOCATION</v>
          </cell>
        </row>
        <row r="39">
          <cell r="C39" t="str">
            <v>MONITORING</v>
          </cell>
        </row>
        <row r="42">
          <cell r="C42" t="str">
            <v>REMOVAL OF EXISTING STRUCTURES</v>
          </cell>
        </row>
        <row r="44">
          <cell r="C44" t="str">
            <v>DEVELOPMENT OF ACCESS ROADS, REHABILITATION OF ROADS &amp; EXISTING DRAINAGE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
          <cell r="A1" t="str">
            <v>BILL NO. 08 - OVERHEAD AND PROFIT BY THE CONTRACTOR FOR PROVISIONAL SUMS</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ummary "/>
      <sheetName val="Basic rates"/>
      <sheetName val="rates"/>
      <sheetName val=" long drains-short drains"/>
      <sheetName val="Aggregate drain"/>
      <sheetName val="Conc g15"/>
      <sheetName val="Conc g25 "/>
      <sheetName val="Reinforcement"/>
      <sheetName val="Formwork"/>
      <sheetName val="Soil Nail - Rates "/>
      <sheetName val="Anchoring new"/>
      <sheetName val="Local Mesh for Gridbeam"/>
      <sheetName val="Coated mesh"/>
      <sheetName val="Grid beam"/>
      <sheetName val="Cal"/>
      <sheetName val="Boundary beam 250"/>
      <sheetName val="Boundary beam 150mm "/>
      <sheetName val="shotcrete"/>
      <sheetName val="Connecting beams Construction "/>
      <sheetName val="RRM"/>
      <sheetName val="Gabion"/>
      <sheetName val="gabion base"/>
      <sheetName val="Geotextile"/>
      <sheetName val="150mm plate"/>
      <sheetName val="Dry RRM "/>
      <sheetName val="Weep Hole"/>
      <sheetName val="Chainlink Fence"/>
      <sheetName val="earthwrk"/>
      <sheetName val="clearing"/>
      <sheetName val="Hightensile Wire mesh "/>
      <sheetName val="Grid beam "/>
      <sheetName val="Sheet1"/>
      <sheetName val="16MM DOWEL"/>
      <sheetName val="dowel calculation 12mm"/>
      <sheetName val="dowel calculation"/>
      <sheetName val="Pillow "/>
      <sheetName val="Dowel for drains 12mm"/>
      <sheetName val="Dowel for drains 16mm"/>
      <sheetName val="Conc g15 (2)"/>
      <sheetName val="Conc g25  (2)"/>
      <sheetName val="Reinforcement (2)"/>
      <sheetName val="Formwork (2)"/>
      <sheetName val="Agg. pack"/>
      <sheetName val="Seeding"/>
      <sheetName val="Coir mesh"/>
      <sheetName val="Turfing"/>
      <sheetName val="Conc g25 Berm seal"/>
      <sheetName val="Rock barrier"/>
      <sheetName val="H iron"/>
      <sheetName val="Contractors staff"/>
      <sheetName val="Sheet29"/>
      <sheetName val="Establishment of contractr"/>
      <sheetName val="Mobilization ,de mob"/>
      <sheetName val="Health and safety measures duri"/>
      <sheetName val="EHSH -1.6"/>
      <sheetName val="Settingout &amp; cs."/>
      <sheetName val="Dowel for drains"/>
    </sheetNames>
    <sheetDataSet>
      <sheetData sheetId="0">
        <row r="7">
          <cell r="D7">
            <v>10072.4</v>
          </cell>
        </row>
        <row r="9">
          <cell r="D9">
            <v>13650</v>
          </cell>
        </row>
        <row r="11">
          <cell r="D11">
            <v>7370</v>
          </cell>
        </row>
        <row r="12">
          <cell r="D12">
            <v>8940</v>
          </cell>
        </row>
        <row r="15">
          <cell r="D15"/>
        </row>
        <row r="16">
          <cell r="D16">
            <v>28100</v>
          </cell>
        </row>
        <row r="17">
          <cell r="D17">
            <v>34900</v>
          </cell>
        </row>
        <row r="18">
          <cell r="D18">
            <v>445</v>
          </cell>
        </row>
        <row r="20">
          <cell r="D20">
            <v>4500</v>
          </cell>
        </row>
        <row r="21">
          <cell r="D21">
            <v>1840</v>
          </cell>
        </row>
        <row r="22">
          <cell r="D22">
            <v>22500</v>
          </cell>
        </row>
        <row r="23">
          <cell r="D23">
            <v>10270</v>
          </cell>
        </row>
        <row r="25">
          <cell r="D25"/>
        </row>
        <row r="35">
          <cell r="D35">
            <v>40000</v>
          </cell>
        </row>
        <row r="36">
          <cell r="D36">
            <v>1660</v>
          </cell>
        </row>
        <row r="37">
          <cell r="D37">
            <v>370</v>
          </cell>
        </row>
        <row r="41">
          <cell r="D41"/>
        </row>
        <row r="43">
          <cell r="D43">
            <v>1900</v>
          </cell>
        </row>
        <row r="44">
          <cell r="D44">
            <v>1750</v>
          </cell>
        </row>
        <row r="45">
          <cell r="D45">
            <v>22400</v>
          </cell>
        </row>
        <row r="46">
          <cell r="D46">
            <v>12500</v>
          </cell>
        </row>
        <row r="47">
          <cell r="D47">
            <v>2740</v>
          </cell>
        </row>
        <row r="48">
          <cell r="D48">
            <v>2700</v>
          </cell>
        </row>
        <row r="49">
          <cell r="D49">
            <v>2400</v>
          </cell>
        </row>
        <row r="50">
          <cell r="D50">
            <v>2210</v>
          </cell>
        </row>
        <row r="56">
          <cell r="D56">
            <v>4000</v>
          </cell>
        </row>
        <row r="57">
          <cell r="D57">
            <v>310</v>
          </cell>
        </row>
        <row r="58">
          <cell r="D58">
            <v>5820</v>
          </cell>
        </row>
        <row r="59">
          <cell r="D59">
            <v>11860</v>
          </cell>
        </row>
        <row r="60">
          <cell r="D60">
            <v>24130</v>
          </cell>
        </row>
        <row r="61">
          <cell r="D61">
            <v>27820</v>
          </cell>
        </row>
        <row r="65">
          <cell r="D65">
            <v>14160</v>
          </cell>
        </row>
        <row r="66">
          <cell r="D66">
            <v>2860</v>
          </cell>
        </row>
        <row r="68">
          <cell r="D68">
            <v>5580</v>
          </cell>
        </row>
        <row r="80">
          <cell r="D80"/>
        </row>
        <row r="82">
          <cell r="D82">
            <v>780</v>
          </cell>
        </row>
        <row r="83">
          <cell r="D83">
            <v>21700</v>
          </cell>
        </row>
        <row r="85">
          <cell r="D85">
            <v>14900</v>
          </cell>
        </row>
        <row r="87">
          <cell r="D87">
            <v>369200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B80AE-1548-44F4-B286-08CA904EA661}">
  <sheetPr>
    <tabColor rgb="FFFF0066"/>
    <pageSetUpPr fitToPage="1"/>
  </sheetPr>
  <dimension ref="A1:J65"/>
  <sheetViews>
    <sheetView showGridLines="0" view="pageBreakPreview" topLeftCell="A11" zoomScaleNormal="100" zoomScaleSheetLayoutView="100" workbookViewId="0">
      <selection activeCell="B17" sqref="B17:E17"/>
    </sheetView>
  </sheetViews>
  <sheetFormatPr defaultColWidth="9.109375" defaultRowHeight="13.8"/>
  <cols>
    <col min="1" max="1" width="9.88671875" style="231" customWidth="1"/>
    <col min="2" max="2" width="40.6640625" style="453" customWidth="1"/>
    <col min="3" max="3" width="6.6640625" style="231" customWidth="1"/>
    <col min="4" max="4" width="8.6640625" style="232" customWidth="1"/>
    <col min="5" max="5" width="27.6640625" style="306" customWidth="1"/>
    <col min="6" max="6" width="20.6640625" style="306" customWidth="1"/>
    <col min="7" max="8" width="9.109375" style="230"/>
    <col min="9" max="9" width="14.33203125" style="230" customWidth="1"/>
    <col min="10" max="16384" width="9.109375" style="230"/>
  </cols>
  <sheetData>
    <row r="1" spans="1:10" ht="5.25" hidden="1" customHeight="1">
      <c r="A1" s="567"/>
      <c r="B1" s="568"/>
      <c r="C1" s="569"/>
      <c r="D1" s="570"/>
      <c r="E1" s="571"/>
      <c r="F1" s="572"/>
    </row>
    <row r="2" spans="1:10" ht="16.2" customHeight="1">
      <c r="A2" s="567"/>
      <c r="B2" s="568"/>
      <c r="C2" s="569"/>
      <c r="D2" s="570"/>
      <c r="E2" s="571"/>
      <c r="F2" s="584"/>
    </row>
    <row r="3" spans="1:10" s="454" customFormat="1" ht="61.2" customHeight="1">
      <c r="A3" s="606" t="s">
        <v>775</v>
      </c>
      <c r="B3" s="607"/>
      <c r="C3" s="607"/>
      <c r="D3" s="607"/>
      <c r="E3" s="607"/>
      <c r="F3" s="608"/>
      <c r="J3" s="454" t="s">
        <v>774</v>
      </c>
    </row>
    <row r="4" spans="1:10" ht="23.4" customHeight="1">
      <c r="A4" s="609" t="s">
        <v>759</v>
      </c>
      <c r="B4" s="610"/>
      <c r="C4" s="610"/>
      <c r="D4" s="610"/>
      <c r="E4" s="610"/>
      <c r="F4" s="611"/>
    </row>
    <row r="5" spans="1:10" ht="30" customHeight="1">
      <c r="A5" s="612" t="s">
        <v>317</v>
      </c>
      <c r="B5" s="613"/>
      <c r="C5" s="613"/>
      <c r="D5" s="613"/>
      <c r="E5" s="613"/>
      <c r="F5" s="614"/>
    </row>
    <row r="6" spans="1:10" ht="31.95" customHeight="1">
      <c r="A6" s="573"/>
      <c r="B6" s="615" t="s">
        <v>6</v>
      </c>
      <c r="C6" s="616"/>
      <c r="D6" s="616"/>
      <c r="E6" s="617"/>
      <c r="F6" s="574" t="s">
        <v>7</v>
      </c>
    </row>
    <row r="7" spans="1:10" s="235" customFormat="1" ht="29.4" customHeight="1">
      <c r="A7" s="504">
        <v>1</v>
      </c>
      <c r="B7" s="618" t="s">
        <v>772</v>
      </c>
      <c r="C7" s="619"/>
      <c r="D7" s="619"/>
      <c r="E7" s="619"/>
      <c r="F7" s="575"/>
    </row>
    <row r="8" spans="1:10" s="235" customFormat="1" ht="45" customHeight="1">
      <c r="A8" s="504">
        <v>2</v>
      </c>
      <c r="B8" s="603" t="s">
        <v>734</v>
      </c>
      <c r="C8" s="604"/>
      <c r="D8" s="604"/>
      <c r="E8" s="605"/>
      <c r="F8" s="506"/>
    </row>
    <row r="9" spans="1:10" s="235" customFormat="1" ht="45" customHeight="1">
      <c r="A9" s="504">
        <v>3</v>
      </c>
      <c r="B9" s="603" t="s">
        <v>874</v>
      </c>
      <c r="C9" s="604"/>
      <c r="D9" s="604"/>
      <c r="E9" s="605"/>
      <c r="F9" s="506"/>
    </row>
    <row r="10" spans="1:10" s="235" customFormat="1" ht="31.2" customHeight="1">
      <c r="A10" s="504">
        <v>4</v>
      </c>
      <c r="B10" s="497" t="str">
        <f>'Bill No 04'!A1</f>
        <v>BILL NO. 04 - PROVISIONAL SUMS</v>
      </c>
      <c r="C10" s="498"/>
      <c r="D10" s="498"/>
      <c r="E10" s="499"/>
      <c r="F10" s="576">
        <f>'Bill No 04'!G24</f>
        <v>5435000</v>
      </c>
    </row>
    <row r="11" spans="1:10" s="235" customFormat="1" ht="33.6" customHeight="1">
      <c r="A11" s="504">
        <v>5</v>
      </c>
      <c r="B11" s="620" t="str">
        <f>'Bill No 05'!$A$1</f>
        <v>BILL NO. 05- OVERHEAD AND PROFIT BY THE CONTRACTOR FOR PROVISIONAL SUMS</v>
      </c>
      <c r="C11" s="621"/>
      <c r="D11" s="621"/>
      <c r="E11" s="622"/>
      <c r="F11" s="506">
        <f>'Bill No 05'!G24</f>
        <v>0</v>
      </c>
    </row>
    <row r="12" spans="1:10" s="235" customFormat="1" ht="33" customHeight="1">
      <c r="A12" s="504">
        <v>6</v>
      </c>
      <c r="B12" s="507" t="s">
        <v>873</v>
      </c>
      <c r="C12" s="508"/>
      <c r="D12" s="508"/>
      <c r="E12" s="509"/>
      <c r="F12" s="506">
        <f>'Bill No.6 Dayworks'!F61</f>
        <v>0</v>
      </c>
    </row>
    <row r="13" spans="1:10" s="235" customFormat="1" ht="27.6" customHeight="1">
      <c r="A13" s="510">
        <v>7</v>
      </c>
      <c r="B13" s="511" t="s">
        <v>968</v>
      </c>
      <c r="C13" s="512"/>
      <c r="D13" s="512"/>
      <c r="E13" s="513" t="s">
        <v>139</v>
      </c>
      <c r="F13" s="514"/>
      <c r="I13" s="235" t="e">
        <f>F7/F15</f>
        <v>#DIV/0!</v>
      </c>
    </row>
    <row r="14" spans="1:10" s="235" customFormat="1" ht="35.25" customHeight="1">
      <c r="A14" s="504">
        <v>8</v>
      </c>
      <c r="B14" s="515" t="s">
        <v>318</v>
      </c>
      <c r="C14" s="505"/>
      <c r="D14" s="505"/>
      <c r="E14" s="516">
        <v>0.1</v>
      </c>
      <c r="F14" s="517"/>
    </row>
    <row r="15" spans="1:10" s="235" customFormat="1" ht="35.25" customHeight="1">
      <c r="A15" s="504">
        <v>9</v>
      </c>
      <c r="B15" s="623" t="s">
        <v>776</v>
      </c>
      <c r="C15" s="624"/>
      <c r="D15" s="624"/>
      <c r="E15" s="625" t="s">
        <v>319</v>
      </c>
      <c r="F15" s="518"/>
    </row>
    <row r="16" spans="1:10" s="235" customFormat="1" ht="24.6" customHeight="1">
      <c r="A16" s="510">
        <v>10</v>
      </c>
      <c r="B16" s="626" t="s">
        <v>777</v>
      </c>
      <c r="C16" s="627"/>
      <c r="D16" s="627"/>
      <c r="E16" s="628"/>
      <c r="F16" s="518">
        <v>0</v>
      </c>
    </row>
    <row r="17" spans="1:6" s="235" customFormat="1" ht="35.25" customHeight="1">
      <c r="A17" s="504">
        <v>11</v>
      </c>
      <c r="B17" s="623" t="s">
        <v>778</v>
      </c>
      <c r="C17" s="624"/>
      <c r="D17" s="624"/>
      <c r="E17" s="625"/>
      <c r="F17" s="518">
        <f>F15-F16</f>
        <v>0</v>
      </c>
    </row>
    <row r="18" spans="1:6" s="235" customFormat="1" ht="35.25" customHeight="1">
      <c r="A18" s="510">
        <v>12</v>
      </c>
      <c r="B18" s="519" t="s">
        <v>320</v>
      </c>
      <c r="C18" s="520"/>
      <c r="D18" s="520"/>
      <c r="E18" s="521">
        <v>0.18</v>
      </c>
      <c r="F18" s="296">
        <f>E18*F17</f>
        <v>0</v>
      </c>
    </row>
    <row r="19" spans="1:6" s="235" customFormat="1" ht="35.25" customHeight="1" thickBot="1">
      <c r="A19" s="522">
        <v>13</v>
      </c>
      <c r="B19" s="629" t="s">
        <v>779</v>
      </c>
      <c r="C19" s="630"/>
      <c r="D19" s="630"/>
      <c r="E19" s="630" t="s">
        <v>319</v>
      </c>
      <c r="F19" s="523">
        <f>F18+F17</f>
        <v>0</v>
      </c>
    </row>
    <row r="20" spans="1:6" s="235" customFormat="1" ht="19.5" hidden="1" customHeight="1">
      <c r="A20" s="602"/>
      <c r="B20" s="602"/>
      <c r="C20" s="602"/>
      <c r="D20" s="602"/>
      <c r="E20" s="602"/>
      <c r="F20" s="602"/>
    </row>
    <row r="21" spans="1:6" s="235" customFormat="1" ht="19.5" hidden="1" customHeight="1">
      <c r="A21" s="456"/>
      <c r="B21" s="457"/>
      <c r="C21" s="456"/>
      <c r="D21" s="456"/>
      <c r="E21" s="456"/>
      <c r="F21" s="458">
        <v>2399333330.8783154</v>
      </c>
    </row>
    <row r="22" spans="1:6" s="235" customFormat="1" ht="19.5" hidden="1" customHeight="1">
      <c r="A22" s="456"/>
      <c r="B22" s="457"/>
      <c r="C22" s="456"/>
      <c r="D22" s="456"/>
      <c r="E22" s="459"/>
      <c r="F22" s="460"/>
    </row>
    <row r="23" spans="1:6" s="235" customFormat="1" ht="19.5" hidden="1" customHeight="1">
      <c r="A23" s="456"/>
      <c r="B23" s="457"/>
      <c r="C23" s="456"/>
      <c r="D23" s="456"/>
      <c r="E23" s="456"/>
      <c r="F23" s="458">
        <v>2338661401.286674</v>
      </c>
    </row>
    <row r="24" spans="1:6" s="235" customFormat="1" ht="19.5" hidden="1" customHeight="1">
      <c r="A24" s="456"/>
      <c r="B24" s="457"/>
      <c r="C24" s="456"/>
      <c r="D24" s="456"/>
      <c r="E24" s="456"/>
      <c r="F24" s="461"/>
    </row>
    <row r="25" spans="1:6" s="235" customFormat="1" ht="19.5" hidden="1" customHeight="1">
      <c r="A25" s="456"/>
      <c r="B25" s="457"/>
      <c r="C25" s="456"/>
      <c r="D25" s="456"/>
      <c r="E25" s="456"/>
      <c r="F25" s="462">
        <v>2221604935.9984403</v>
      </c>
    </row>
    <row r="26" spans="1:6" s="235" customFormat="1" hidden="1">
      <c r="A26" s="463"/>
      <c r="B26" s="464"/>
      <c r="C26" s="463"/>
      <c r="D26" s="463"/>
      <c r="E26" s="455"/>
      <c r="F26" s="463"/>
    </row>
    <row r="27" spans="1:6" s="235" customFormat="1" hidden="1">
      <c r="A27" s="236"/>
      <c r="B27" s="465"/>
      <c r="C27" s="236"/>
      <c r="D27" s="237"/>
      <c r="E27" s="305"/>
      <c r="F27" s="305"/>
    </row>
    <row r="28" spans="1:6" s="235" customFormat="1" hidden="1">
      <c r="A28" s="236"/>
      <c r="B28" s="465"/>
      <c r="C28" s="236"/>
      <c r="D28" s="237"/>
      <c r="E28" s="305"/>
      <c r="F28" s="305"/>
    </row>
    <row r="29" spans="1:6" s="235" customFormat="1" hidden="1">
      <c r="A29" s="236"/>
      <c r="B29" s="465"/>
      <c r="C29" s="236"/>
      <c r="D29" s="237"/>
      <c r="E29" s="305"/>
      <c r="F29" s="305" t="e">
        <f>F7/#REF!</f>
        <v>#REF!</v>
      </c>
    </row>
    <row r="30" spans="1:6" s="235" customFormat="1" hidden="1">
      <c r="A30" s="236"/>
      <c r="B30" s="465"/>
      <c r="C30" s="236"/>
      <c r="D30" s="237"/>
      <c r="E30" s="305"/>
      <c r="F30" s="305"/>
    </row>
    <row r="31" spans="1:6" s="235" customFormat="1" hidden="1">
      <c r="A31" s="236"/>
      <c r="B31" s="465"/>
      <c r="C31" s="236"/>
      <c r="D31" s="237"/>
      <c r="E31" s="305"/>
      <c r="F31" s="305"/>
    </row>
    <row r="32" spans="1:6" s="235" customFormat="1" hidden="1">
      <c r="A32" s="236"/>
      <c r="B32" s="465"/>
      <c r="C32" s="236"/>
      <c r="D32" s="237"/>
      <c r="E32" s="466"/>
      <c r="F32" s="305"/>
    </row>
    <row r="33" spans="1:6" s="235" customFormat="1" hidden="1">
      <c r="A33" s="236"/>
      <c r="B33" s="465"/>
      <c r="C33" s="236"/>
      <c r="D33" s="237"/>
      <c r="E33" s="466"/>
      <c r="F33" s="305"/>
    </row>
    <row r="34" spans="1:6" s="235" customFormat="1" hidden="1">
      <c r="A34" s="236"/>
      <c r="B34" s="465"/>
      <c r="C34" s="236"/>
      <c r="D34" s="237"/>
      <c r="E34" s="305"/>
      <c r="F34" s="305" t="e">
        <f>#REF!+#REF!</f>
        <v>#REF!</v>
      </c>
    </row>
    <row r="35" spans="1:6" s="235" customFormat="1" hidden="1">
      <c r="A35" s="236"/>
      <c r="B35" s="465"/>
      <c r="C35" s="236"/>
      <c r="D35" s="237"/>
      <c r="E35" s="305"/>
      <c r="F35" s="305"/>
    </row>
    <row r="36" spans="1:6" s="235" customFormat="1" hidden="1">
      <c r="A36" s="236"/>
      <c r="B36" s="465"/>
      <c r="C36" s="236"/>
      <c r="D36" s="237"/>
      <c r="E36" s="305"/>
      <c r="F36" s="305"/>
    </row>
    <row r="37" spans="1:6" s="235" customFormat="1" hidden="1">
      <c r="A37" s="236"/>
      <c r="B37" s="465"/>
      <c r="C37" s="236"/>
      <c r="D37" s="237"/>
      <c r="E37" s="305"/>
      <c r="F37" s="305"/>
    </row>
    <row r="38" spans="1:6" s="235" customFormat="1" hidden="1">
      <c r="A38" s="236"/>
      <c r="B38" s="465"/>
      <c r="C38" s="236"/>
      <c r="D38" s="237"/>
      <c r="E38" s="305"/>
      <c r="F38" s="305"/>
    </row>
    <row r="39" spans="1:6" s="235" customFormat="1" hidden="1">
      <c r="A39" s="236"/>
      <c r="B39" s="465"/>
      <c r="C39" s="236"/>
      <c r="D39" s="237"/>
      <c r="E39" s="305"/>
      <c r="F39" s="305"/>
    </row>
    <row r="40" spans="1:6" s="235" customFormat="1" hidden="1">
      <c r="A40" s="236"/>
      <c r="B40" s="465"/>
      <c r="C40" s="236"/>
      <c r="D40" s="237"/>
      <c r="E40" s="305"/>
      <c r="F40" s="305"/>
    </row>
    <row r="41" spans="1:6" s="235" customFormat="1" hidden="1">
      <c r="A41" s="236"/>
      <c r="B41" s="465"/>
      <c r="C41" s="236"/>
      <c r="D41" s="237"/>
      <c r="E41" s="305"/>
      <c r="F41" s="305">
        <v>2492934380.8010039</v>
      </c>
    </row>
    <row r="42" spans="1:6" s="235" customFormat="1" hidden="1">
      <c r="A42" s="236"/>
      <c r="B42" s="465"/>
      <c r="C42" s="236"/>
      <c r="D42" s="237"/>
      <c r="E42" s="305"/>
      <c r="F42" s="305"/>
    </row>
    <row r="43" spans="1:6" s="235" customFormat="1" hidden="1">
      <c r="A43" s="236"/>
      <c r="B43" s="465"/>
      <c r="C43" s="236"/>
      <c r="D43" s="237"/>
      <c r="E43" s="305"/>
      <c r="F43" s="305"/>
    </row>
    <row r="44" spans="1:6" s="235" customFormat="1" hidden="1">
      <c r="A44" s="236"/>
      <c r="B44" s="465"/>
      <c r="C44" s="236"/>
      <c r="D44" s="237"/>
      <c r="E44" s="305"/>
      <c r="F44" s="305"/>
    </row>
    <row r="45" spans="1:6" s="235" customFormat="1" hidden="1">
      <c r="A45" s="236"/>
      <c r="B45" s="465"/>
      <c r="C45" s="236"/>
      <c r="D45" s="237"/>
      <c r="E45" s="305"/>
      <c r="F45" s="305"/>
    </row>
    <row r="46" spans="1:6" s="235" customFormat="1" hidden="1">
      <c r="A46" s="236"/>
      <c r="B46" s="465"/>
      <c r="C46" s="236"/>
      <c r="D46" s="237"/>
      <c r="E46" s="305"/>
      <c r="F46" s="305"/>
    </row>
    <row r="47" spans="1:6" s="235" customFormat="1" hidden="1">
      <c r="A47" s="236"/>
      <c r="B47" s="465"/>
      <c r="C47" s="236"/>
      <c r="D47" s="237"/>
      <c r="E47" s="305"/>
      <c r="F47" s="305"/>
    </row>
    <row r="48" spans="1:6" s="235" customFormat="1" hidden="1">
      <c r="A48" s="236"/>
      <c r="B48" s="465"/>
      <c r="C48" s="236"/>
      <c r="D48" s="237"/>
      <c r="E48" s="305"/>
      <c r="F48" s="305"/>
    </row>
    <row r="49" spans="1:6" s="235" customFormat="1" hidden="1">
      <c r="A49" s="236"/>
      <c r="B49" s="465"/>
      <c r="C49" s="236"/>
      <c r="D49" s="237"/>
      <c r="E49" s="305"/>
      <c r="F49" s="305"/>
    </row>
    <row r="50" spans="1:6" s="235" customFormat="1" hidden="1">
      <c r="A50" s="236"/>
      <c r="B50" s="465"/>
      <c r="C50" s="236"/>
      <c r="D50" s="237"/>
      <c r="E50" s="305"/>
      <c r="F50" s="305"/>
    </row>
    <row r="51" spans="1:6" s="235" customFormat="1" hidden="1">
      <c r="A51" s="236"/>
      <c r="B51" s="465"/>
      <c r="C51" s="236"/>
      <c r="D51" s="237"/>
      <c r="E51" s="305"/>
      <c r="F51" s="305"/>
    </row>
    <row r="52" spans="1:6" s="235" customFormat="1">
      <c r="A52" s="236"/>
      <c r="B52" s="465"/>
      <c r="C52" s="236"/>
      <c r="D52" s="237"/>
      <c r="E52" s="305"/>
      <c r="F52" s="305"/>
    </row>
    <row r="53" spans="1:6" s="235" customFormat="1">
      <c r="A53" s="236"/>
      <c r="B53" s="465"/>
      <c r="C53" s="236"/>
      <c r="D53" s="237"/>
      <c r="E53" s="305"/>
      <c r="F53" s="305"/>
    </row>
    <row r="54" spans="1:6" s="235" customFormat="1">
      <c r="A54" s="236"/>
      <c r="B54" s="465"/>
      <c r="C54" s="236"/>
      <c r="D54" s="237"/>
      <c r="E54" s="305"/>
      <c r="F54" s="305"/>
    </row>
    <row r="55" spans="1:6" s="235" customFormat="1">
      <c r="A55" s="236"/>
      <c r="B55" s="465"/>
      <c r="C55" s="236"/>
      <c r="D55" s="237"/>
      <c r="E55" s="305"/>
      <c r="F55" s="305"/>
    </row>
    <row r="56" spans="1:6" s="235" customFormat="1">
      <c r="A56" s="236"/>
      <c r="B56" s="465"/>
      <c r="C56" s="236"/>
      <c r="D56" s="237"/>
      <c r="E56" s="305"/>
      <c r="F56" s="305"/>
    </row>
    <row r="57" spans="1:6" s="235" customFormat="1">
      <c r="A57" s="236"/>
      <c r="B57" s="465"/>
      <c r="C57" s="236"/>
      <c r="D57" s="237"/>
      <c r="E57" s="305"/>
      <c r="F57" s="305"/>
    </row>
    <row r="58" spans="1:6" s="235" customFormat="1">
      <c r="A58" s="236"/>
      <c r="B58" s="465"/>
      <c r="C58" s="236"/>
      <c r="D58" s="237"/>
      <c r="E58" s="305"/>
      <c r="F58" s="305"/>
    </row>
    <row r="59" spans="1:6" s="235" customFormat="1">
      <c r="A59" s="236"/>
      <c r="B59" s="465"/>
      <c r="C59" s="236"/>
      <c r="D59" s="237"/>
      <c r="E59" s="305"/>
      <c r="F59" s="305"/>
    </row>
    <row r="60" spans="1:6" s="235" customFormat="1">
      <c r="A60" s="236"/>
      <c r="B60" s="465"/>
      <c r="C60" s="236"/>
      <c r="D60" s="237"/>
      <c r="E60" s="305"/>
      <c r="F60" s="305"/>
    </row>
    <row r="61" spans="1:6" s="235" customFormat="1">
      <c r="A61" s="236"/>
      <c r="B61" s="465"/>
      <c r="C61" s="236"/>
      <c r="D61" s="237"/>
      <c r="E61" s="305"/>
      <c r="F61" s="305"/>
    </row>
    <row r="62" spans="1:6" s="235" customFormat="1">
      <c r="A62" s="236"/>
      <c r="B62" s="465"/>
      <c r="C62" s="236"/>
      <c r="D62" s="237"/>
      <c r="E62" s="305"/>
      <c r="F62" s="305"/>
    </row>
    <row r="63" spans="1:6" s="235" customFormat="1">
      <c r="A63" s="236"/>
      <c r="B63" s="465"/>
      <c r="C63" s="236"/>
      <c r="D63" s="237"/>
      <c r="E63" s="305"/>
      <c r="F63" s="305"/>
    </row>
    <row r="64" spans="1:6" s="235" customFormat="1">
      <c r="A64" s="236"/>
      <c r="B64" s="465"/>
      <c r="C64" s="236"/>
      <c r="D64" s="237"/>
      <c r="E64" s="305"/>
      <c r="F64" s="305"/>
    </row>
    <row r="65" spans="1:6" s="235" customFormat="1">
      <c r="A65" s="236"/>
      <c r="B65" s="465"/>
      <c r="C65" s="236"/>
      <c r="D65" s="237"/>
      <c r="E65" s="305"/>
      <c r="F65" s="305"/>
    </row>
  </sheetData>
  <mergeCells count="13">
    <mergeCell ref="A20:F20"/>
    <mergeCell ref="B9:E9"/>
    <mergeCell ref="A3:F3"/>
    <mergeCell ref="A4:F4"/>
    <mergeCell ref="A5:F5"/>
    <mergeCell ref="B6:E6"/>
    <mergeCell ref="B7:E7"/>
    <mergeCell ref="B8:E8"/>
    <mergeCell ref="B11:E11"/>
    <mergeCell ref="B15:E15"/>
    <mergeCell ref="B16:E16"/>
    <mergeCell ref="B17:E17"/>
    <mergeCell ref="B19:E19"/>
  </mergeCells>
  <printOptions horizontalCentered="1"/>
  <pageMargins left="0.75" right="0.5" top="0.5" bottom="0.5" header="0" footer="0"/>
  <pageSetup paperSize="9" scale="78" fitToHeight="0" orientation="portrait" r:id="rId1"/>
  <headerFoot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E3A1F-1467-49BD-8D3D-866824DE531C}">
  <dimension ref="A1:T37"/>
  <sheetViews>
    <sheetView workbookViewId="0">
      <selection activeCell="A39" activeCellId="1" sqref="B29 A39:F39"/>
    </sheetView>
  </sheetViews>
  <sheetFormatPr defaultColWidth="9.109375" defaultRowHeight="14.4"/>
  <cols>
    <col min="1" max="1" width="21.88671875" style="1" customWidth="1"/>
    <col min="2" max="2" width="9.109375" style="1"/>
    <col min="3" max="3" width="9.5546875" style="1" bestFit="1" customWidth="1"/>
    <col min="4" max="5" width="9.109375" style="1"/>
    <col min="6" max="6" width="13.44140625" style="1" bestFit="1" customWidth="1"/>
    <col min="7" max="8" width="9.109375" style="1"/>
    <col min="9" max="9" width="11.6640625" style="1" bestFit="1" customWidth="1"/>
    <col min="10" max="10" width="12.33203125" style="1" customWidth="1"/>
    <col min="11" max="11" width="12.33203125" style="1" bestFit="1" customWidth="1"/>
    <col min="12" max="12" width="11.33203125" style="1" customWidth="1"/>
    <col min="13" max="13" width="11.5546875" style="1" bestFit="1" customWidth="1"/>
    <col min="14" max="14" width="9.109375" style="1"/>
    <col min="15" max="15" width="11.5546875" style="1" bestFit="1" customWidth="1"/>
    <col min="16" max="17" width="9.109375" style="1"/>
    <col min="18" max="18" width="9.5546875" style="1" bestFit="1" customWidth="1"/>
    <col min="19" max="16384" width="9.109375" style="1"/>
  </cols>
  <sheetData>
    <row r="1" spans="1:20" ht="16.2">
      <c r="A1" s="419" t="s">
        <v>724</v>
      </c>
      <c r="F1" s="707" t="s">
        <v>256</v>
      </c>
      <c r="G1" s="707"/>
      <c r="H1" s="420" t="s">
        <v>1</v>
      </c>
      <c r="I1" s="183" t="s">
        <v>217</v>
      </c>
      <c r="J1" s="183" t="s">
        <v>242</v>
      </c>
      <c r="K1" s="183" t="s">
        <v>236</v>
      </c>
      <c r="L1" s="183" t="s">
        <v>237</v>
      </c>
      <c r="M1" s="420" t="s">
        <v>240</v>
      </c>
      <c r="R1" s="183" t="s">
        <v>1</v>
      </c>
      <c r="S1" s="183" t="s">
        <v>257</v>
      </c>
    </row>
    <row r="2" spans="1:20">
      <c r="J2" s="183"/>
      <c r="P2" s="1" t="s">
        <v>243</v>
      </c>
      <c r="R2" s="1">
        <v>8</v>
      </c>
      <c r="S2" s="1">
        <v>28</v>
      </c>
      <c r="T2" s="168"/>
    </row>
    <row r="3" spans="1:20">
      <c r="A3" s="2" t="s">
        <v>0</v>
      </c>
      <c r="B3" s="2"/>
      <c r="C3" s="2" t="s">
        <v>1</v>
      </c>
      <c r="D3" s="2"/>
      <c r="E3" s="2"/>
      <c r="F3" s="1" t="s">
        <v>253</v>
      </c>
      <c r="H3" s="1">
        <v>4.8099999999999996</v>
      </c>
      <c r="I3" s="1">
        <v>15.52</v>
      </c>
      <c r="J3" s="1">
        <v>15.49</v>
      </c>
      <c r="K3" s="1">
        <v>0</v>
      </c>
      <c r="L3" s="1">
        <v>0</v>
      </c>
      <c r="M3" s="1">
        <v>5.72</v>
      </c>
      <c r="N3" s="2"/>
      <c r="O3" s="2"/>
      <c r="R3" s="1">
        <v>10</v>
      </c>
      <c r="S3" s="1">
        <v>83</v>
      </c>
    </row>
    <row r="4" spans="1:20">
      <c r="F4" s="1" t="s">
        <v>254</v>
      </c>
      <c r="H4" s="1">
        <v>5.0199999999999996</v>
      </c>
      <c r="I4" s="1">
        <f>(15.52+14.67)/2</f>
        <v>15.094999999999999</v>
      </c>
      <c r="J4" s="1">
        <f>(J3+11.11)/2</f>
        <v>13.3</v>
      </c>
      <c r="K4" s="1">
        <v>0</v>
      </c>
      <c r="L4" s="1">
        <v>0</v>
      </c>
      <c r="M4" s="1">
        <f>(5.72+6.65)/2</f>
        <v>6.1850000000000005</v>
      </c>
      <c r="R4" s="1">
        <v>12</v>
      </c>
      <c r="S4" s="1">
        <v>36</v>
      </c>
    </row>
    <row r="5" spans="1:20">
      <c r="A5" s="1" t="s">
        <v>306</v>
      </c>
      <c r="C5" s="1">
        <f>(150.95+69.86+11.11+9.91+18.1)*1.1</f>
        <v>285.92300000000006</v>
      </c>
      <c r="F5" s="1" t="s">
        <v>235</v>
      </c>
      <c r="H5" s="1">
        <v>5.0199999999999996</v>
      </c>
      <c r="I5" s="1">
        <f>(14.67+10.65)/2</f>
        <v>12.66</v>
      </c>
      <c r="J5" s="183">
        <f>(11.11+7.51)/2</f>
        <v>9.3099999999999987</v>
      </c>
      <c r="K5" s="1">
        <v>4.45</v>
      </c>
      <c r="L5" s="1">
        <v>6.2</v>
      </c>
      <c r="M5" s="1">
        <f>(6.65+6.45)/2</f>
        <v>6.5500000000000007</v>
      </c>
    </row>
    <row r="6" spans="1:20">
      <c r="A6" s="1" t="s">
        <v>725</v>
      </c>
      <c r="C6" s="1">
        <f>2.75*1.1</f>
        <v>3.0250000000000004</v>
      </c>
      <c r="F6" s="1" t="s">
        <v>726</v>
      </c>
      <c r="H6" s="1">
        <v>3.81</v>
      </c>
      <c r="I6" s="1">
        <f>(10.65+14.3)/2</f>
        <v>12.475000000000001</v>
      </c>
      <c r="J6" s="183">
        <f>(7.51+8.1)/2</f>
        <v>7.8049999999999997</v>
      </c>
      <c r="K6" s="1">
        <f>(5.56+4.45)/2</f>
        <v>5.0049999999999999</v>
      </c>
      <c r="L6" s="1">
        <v>6.2</v>
      </c>
      <c r="M6" s="1">
        <v>6.45</v>
      </c>
      <c r="P6" s="1" t="s">
        <v>244</v>
      </c>
      <c r="R6" s="1">
        <v>10</v>
      </c>
      <c r="S6" s="1">
        <v>8</v>
      </c>
    </row>
    <row r="7" spans="1:20">
      <c r="A7" s="1" t="s">
        <v>274</v>
      </c>
      <c r="C7" s="1">
        <f>25.85*1.1*1.4142</f>
        <v>40.212777000000003</v>
      </c>
      <c r="F7" s="1" t="s">
        <v>727</v>
      </c>
      <c r="H7" s="1">
        <v>5.0199999999999996</v>
      </c>
      <c r="I7" s="1">
        <f>(14.3+13.9)/2</f>
        <v>14.100000000000001</v>
      </c>
      <c r="J7" s="183">
        <f>(13.91+8.1)/2</f>
        <v>11.004999999999999</v>
      </c>
      <c r="K7" s="1">
        <v>4.45</v>
      </c>
      <c r="L7" s="1">
        <v>6.2</v>
      </c>
      <c r="M7" s="1">
        <v>0</v>
      </c>
    </row>
    <row r="8" spans="1:20">
      <c r="A8" s="1" t="s">
        <v>728</v>
      </c>
      <c r="C8" s="1">
        <f>18*1.1</f>
        <v>19.8</v>
      </c>
      <c r="F8" s="1" t="s">
        <v>312</v>
      </c>
      <c r="H8" s="1">
        <v>5.0199999999999996</v>
      </c>
      <c r="I8" s="1">
        <f>(13.9+14.47)/2</f>
        <v>14.185</v>
      </c>
      <c r="J8" s="183">
        <f>(13.91+14.47)/2</f>
        <v>14.190000000000001</v>
      </c>
      <c r="K8" s="1">
        <v>0</v>
      </c>
      <c r="L8" s="1">
        <v>0</v>
      </c>
      <c r="M8" s="1">
        <v>0</v>
      </c>
    </row>
    <row r="9" spans="1:20">
      <c r="A9" s="1" t="s">
        <v>729</v>
      </c>
      <c r="C9" s="1">
        <f>12.15*1.1</f>
        <v>13.365000000000002</v>
      </c>
      <c r="F9" s="1" t="s">
        <v>313</v>
      </c>
      <c r="H9" s="1">
        <v>3.92</v>
      </c>
      <c r="I9" s="1">
        <v>14.47</v>
      </c>
      <c r="J9" s="1">
        <v>14.47</v>
      </c>
      <c r="K9" s="1">
        <v>0</v>
      </c>
      <c r="L9" s="1">
        <v>0</v>
      </c>
      <c r="M9" s="1">
        <v>0</v>
      </c>
    </row>
    <row r="10" spans="1:20">
      <c r="P10" s="1" t="s">
        <v>245</v>
      </c>
      <c r="R10" s="1">
        <f>(11.46*3)+(10.75*3)+(33.93*3)+(9.1*7)+(5.25*9)+(10.55*7)</f>
        <v>353.22</v>
      </c>
    </row>
    <row r="11" spans="1:20">
      <c r="A11" s="1" t="s">
        <v>730</v>
      </c>
      <c r="C11" s="1">
        <f>14.88</f>
        <v>14.88</v>
      </c>
    </row>
    <row r="13" spans="1:20">
      <c r="A13" s="1" t="s">
        <v>731</v>
      </c>
      <c r="C13" s="1">
        <f>3*1.1</f>
        <v>3.3000000000000003</v>
      </c>
    </row>
    <row r="14" spans="1:20">
      <c r="P14" s="1" t="s">
        <v>246</v>
      </c>
      <c r="R14" s="1">
        <v>89.6</v>
      </c>
    </row>
    <row r="15" spans="1:20">
      <c r="A15" s="1" t="s">
        <v>732</v>
      </c>
      <c r="C15" s="1">
        <f>C11</f>
        <v>14.88</v>
      </c>
      <c r="F15" s="168" t="s">
        <v>252</v>
      </c>
      <c r="G15" s="168"/>
      <c r="J15" s="183"/>
    </row>
    <row r="16" spans="1:20">
      <c r="J16" s="183"/>
    </row>
    <row r="17" spans="1:13">
      <c r="A17" s="1" t="s">
        <v>733</v>
      </c>
      <c r="F17" s="2" t="s">
        <v>234</v>
      </c>
      <c r="G17" s="2"/>
      <c r="H17" s="420" t="s">
        <v>1</v>
      </c>
      <c r="I17" s="183" t="s">
        <v>217</v>
      </c>
      <c r="J17" s="183" t="s">
        <v>242</v>
      </c>
      <c r="K17" s="183" t="s">
        <v>236</v>
      </c>
      <c r="L17" s="183" t="s">
        <v>237</v>
      </c>
      <c r="M17" s="420" t="s">
        <v>240</v>
      </c>
    </row>
    <row r="19" spans="1:13">
      <c r="F19" s="1" t="s">
        <v>253</v>
      </c>
    </row>
    <row r="20" spans="1:13">
      <c r="F20" s="1" t="s">
        <v>254</v>
      </c>
    </row>
    <row r="21" spans="1:13">
      <c r="F21" s="1" t="s">
        <v>235</v>
      </c>
    </row>
    <row r="22" spans="1:13">
      <c r="F22" s="1" t="s">
        <v>255</v>
      </c>
    </row>
    <row r="24" spans="1:13">
      <c r="F24" s="1" t="str">
        <f>A27</f>
        <v>Gabion Wall Type 2</v>
      </c>
    </row>
    <row r="26" spans="1:13">
      <c r="F26" s="1" t="s">
        <v>253</v>
      </c>
      <c r="H26" s="1">
        <f>C12</f>
        <v>0</v>
      </c>
    </row>
    <row r="27" spans="1:13">
      <c r="A27" s="1" t="s">
        <v>251</v>
      </c>
      <c r="F27" s="1" t="s">
        <v>254</v>
      </c>
    </row>
    <row r="28" spans="1:13">
      <c r="F28" s="1" t="s">
        <v>235</v>
      </c>
    </row>
    <row r="29" spans="1:13">
      <c r="A29" s="167" t="s">
        <v>3</v>
      </c>
      <c r="F29" s="1" t="s">
        <v>255</v>
      </c>
    </row>
    <row r="30" spans="1:13">
      <c r="A30" s="167" t="s">
        <v>238</v>
      </c>
    </row>
    <row r="31" spans="1:13">
      <c r="A31" s="167" t="s">
        <v>241</v>
      </c>
      <c r="F31" s="1" t="s">
        <v>262</v>
      </c>
    </row>
    <row r="33" spans="1:6">
      <c r="A33" s="167"/>
      <c r="F33" s="1">
        <f>A25</f>
        <v>0</v>
      </c>
    </row>
    <row r="34" spans="1:6">
      <c r="A34" s="167"/>
    </row>
    <row r="35" spans="1:6">
      <c r="A35" s="167"/>
      <c r="F35" s="1" t="s">
        <v>311</v>
      </c>
    </row>
    <row r="36" spans="1:6">
      <c r="F36" s="1" t="s">
        <v>312</v>
      </c>
    </row>
    <row r="37" spans="1:6">
      <c r="F37" s="1" t="s">
        <v>313</v>
      </c>
    </row>
  </sheetData>
  <mergeCells count="1">
    <mergeCell ref="F1:G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31F17-3664-46E7-A247-8BF627D1FC70}">
  <sheetPr>
    <tabColor rgb="FF002060"/>
    <pageSetUpPr fitToPage="1"/>
  </sheetPr>
  <dimension ref="A1:M36"/>
  <sheetViews>
    <sheetView showGridLines="0" view="pageBreakPreview" zoomScaleSheetLayoutView="100" workbookViewId="0">
      <selection activeCell="F8" sqref="F8"/>
    </sheetView>
  </sheetViews>
  <sheetFormatPr defaultColWidth="9.109375" defaultRowHeight="13.2"/>
  <cols>
    <col min="1" max="1" width="5.6640625" style="231" customWidth="1"/>
    <col min="2" max="2" width="40.6640625" style="230" customWidth="1"/>
    <col min="3" max="3" width="6.6640625" style="231" customWidth="1"/>
    <col min="4" max="4" width="8.6640625" style="232" customWidth="1"/>
    <col min="5" max="5" width="13.33203125" style="306" customWidth="1"/>
    <col min="6" max="6" width="33" style="306" customWidth="1"/>
    <col min="7" max="7" width="1.6640625" style="230" customWidth="1"/>
    <col min="8" max="8" width="17.5546875" style="307" customWidth="1"/>
    <col min="9" max="9" width="13.44140625" style="308" bestFit="1" customWidth="1"/>
    <col min="10" max="10" width="11.6640625" style="307" bestFit="1" customWidth="1"/>
    <col min="11" max="11" width="12.44140625" style="230" bestFit="1" customWidth="1"/>
    <col min="12" max="12" width="13.5546875" style="230" customWidth="1"/>
    <col min="13" max="13" width="14.109375" style="230" customWidth="1"/>
    <col min="14" max="16384" width="9.109375" style="230"/>
  </cols>
  <sheetData>
    <row r="1" spans="1:13" customFormat="1" ht="15.6">
      <c r="A1" s="644"/>
      <c r="B1" s="645"/>
      <c r="C1" s="645"/>
      <c r="D1" s="645"/>
      <c r="E1" s="645"/>
      <c r="F1" s="646"/>
    </row>
    <row r="2" spans="1:13" customFormat="1" ht="48.75" customHeight="1" thickBot="1">
      <c r="A2" s="647" t="s">
        <v>875</v>
      </c>
      <c r="B2" s="648"/>
      <c r="C2" s="648"/>
      <c r="D2" s="648"/>
      <c r="E2" s="648"/>
      <c r="F2" s="649"/>
    </row>
    <row r="3" spans="1:13" customFormat="1" ht="4.5" hidden="1" customHeight="1" thickBot="1">
      <c r="A3" s="286"/>
      <c r="B3" s="287"/>
      <c r="C3" s="287"/>
      <c r="D3" s="287"/>
      <c r="E3" s="288"/>
      <c r="F3" s="289"/>
    </row>
    <row r="4" spans="1:13" customFormat="1" ht="28.5" customHeight="1" thickBot="1">
      <c r="A4" s="290"/>
      <c r="B4" s="291" t="s">
        <v>6</v>
      </c>
      <c r="C4" s="291"/>
      <c r="D4" s="292"/>
      <c r="E4" s="293"/>
      <c r="F4" s="294" t="s">
        <v>7</v>
      </c>
    </row>
    <row r="5" spans="1:13" s="235" customFormat="1" ht="29.4" customHeight="1">
      <c r="A5" s="295"/>
      <c r="B5" s="650" t="s">
        <v>502</v>
      </c>
      <c r="C5" s="650"/>
      <c r="D5" s="650"/>
      <c r="E5" s="651"/>
      <c r="F5" s="296">
        <f>'Bill 3.1'!F8</f>
        <v>0</v>
      </c>
      <c r="H5" s="297"/>
      <c r="I5" s="298"/>
      <c r="J5" s="297"/>
      <c r="L5" s="299"/>
    </row>
    <row r="6" spans="1:13" s="235" customFormat="1" ht="29.4" customHeight="1">
      <c r="A6" s="295"/>
      <c r="B6" s="652" t="s">
        <v>503</v>
      </c>
      <c r="C6" s="652"/>
      <c r="D6" s="652"/>
      <c r="E6" s="653"/>
      <c r="F6" s="296">
        <f>'Bill 3.2'!F8</f>
        <v>0</v>
      </c>
      <c r="H6" s="297"/>
      <c r="I6" s="298"/>
      <c r="J6" s="297"/>
      <c r="L6" s="299"/>
    </row>
    <row r="7" spans="1:13" s="235" customFormat="1" ht="29.4" customHeight="1" thickBot="1">
      <c r="A7" s="300"/>
      <c r="B7" s="652" t="s">
        <v>878</v>
      </c>
      <c r="C7" s="652"/>
      <c r="D7" s="652"/>
      <c r="E7" s="653"/>
      <c r="F7" s="301">
        <f>'Bill 3.3'!F8</f>
        <v>0</v>
      </c>
      <c r="H7" s="297"/>
      <c r="I7" s="298"/>
      <c r="J7" s="297"/>
      <c r="L7" s="299"/>
    </row>
    <row r="8" spans="1:13" s="235" customFormat="1" ht="24.9" customHeight="1" thickBot="1">
      <c r="A8" s="302"/>
      <c r="B8" s="642" t="s">
        <v>8</v>
      </c>
      <c r="C8" s="642"/>
      <c r="D8" s="642"/>
      <c r="E8" s="643"/>
      <c r="F8" s="303">
        <f>SUM(F5:F7)</f>
        <v>0</v>
      </c>
      <c r="H8" s="297"/>
      <c r="I8" s="304"/>
      <c r="J8" s="297"/>
      <c r="K8" s="299"/>
      <c r="M8" s="297"/>
    </row>
    <row r="9" spans="1:13" s="235" customFormat="1">
      <c r="A9" s="236"/>
      <c r="C9" s="236"/>
      <c r="D9" s="237"/>
      <c r="E9" s="305"/>
      <c r="F9" s="305"/>
      <c r="H9" s="297"/>
      <c r="I9" s="298"/>
      <c r="J9" s="297"/>
    </row>
    <row r="10" spans="1:13" s="235" customFormat="1">
      <c r="A10" s="236"/>
      <c r="C10" s="236"/>
      <c r="D10" s="237"/>
      <c r="E10" s="305"/>
      <c r="F10" s="305"/>
      <c r="H10" s="297"/>
      <c r="I10" s="298"/>
      <c r="J10" s="297"/>
    </row>
    <row r="11" spans="1:13" s="235" customFormat="1">
      <c r="A11" s="236"/>
      <c r="C11" s="236"/>
      <c r="D11" s="237"/>
      <c r="E11" s="305"/>
      <c r="F11" s="305"/>
      <c r="H11" s="297"/>
      <c r="I11" s="298"/>
      <c r="J11" s="297"/>
    </row>
    <row r="12" spans="1:13" s="235" customFormat="1">
      <c r="A12" s="236"/>
      <c r="C12" s="236"/>
      <c r="D12" s="237"/>
      <c r="E12" s="305"/>
      <c r="F12" s="305"/>
      <c r="H12" s="297"/>
      <c r="I12" s="298"/>
      <c r="J12" s="297"/>
    </row>
    <row r="13" spans="1:13" s="235" customFormat="1">
      <c r="A13" s="236"/>
      <c r="C13" s="236"/>
      <c r="D13" s="237"/>
      <c r="E13" s="305"/>
      <c r="F13" s="305"/>
      <c r="H13" s="297"/>
      <c r="I13" s="298"/>
      <c r="J13" s="297"/>
    </row>
    <row r="14" spans="1:13" s="235" customFormat="1">
      <c r="A14" s="236"/>
      <c r="C14" s="236"/>
      <c r="D14" s="237"/>
      <c r="E14" s="305"/>
      <c r="F14" s="305"/>
      <c r="H14" s="297"/>
      <c r="I14" s="298"/>
      <c r="J14" s="297"/>
    </row>
    <row r="15" spans="1:13" s="235" customFormat="1">
      <c r="A15" s="236"/>
      <c r="C15" s="236"/>
      <c r="D15" s="237"/>
      <c r="E15" s="305"/>
      <c r="F15" s="305"/>
      <c r="H15" s="297"/>
      <c r="I15" s="298"/>
      <c r="J15" s="297"/>
    </row>
    <row r="16" spans="1:13" s="235" customFormat="1">
      <c r="A16" s="236"/>
      <c r="C16" s="236"/>
      <c r="D16" s="237"/>
      <c r="E16" s="305"/>
      <c r="F16" s="305"/>
      <c r="H16" s="297"/>
      <c r="I16" s="298"/>
      <c r="J16" s="297"/>
    </row>
    <row r="17" spans="1:10" s="235" customFormat="1">
      <c r="A17" s="236"/>
      <c r="C17" s="236"/>
      <c r="D17" s="237"/>
      <c r="E17" s="305"/>
      <c r="F17" s="305"/>
      <c r="H17" s="297"/>
      <c r="I17" s="298"/>
      <c r="J17" s="297"/>
    </row>
    <row r="18" spans="1:10" s="235" customFormat="1">
      <c r="A18" s="236"/>
      <c r="C18" s="236"/>
      <c r="D18" s="237"/>
      <c r="E18" s="305"/>
      <c r="F18" s="305"/>
      <c r="H18" s="297"/>
      <c r="I18" s="298"/>
      <c r="J18" s="297"/>
    </row>
    <row r="19" spans="1:10" s="235" customFormat="1">
      <c r="A19" s="236"/>
      <c r="C19" s="236"/>
      <c r="D19" s="237"/>
      <c r="E19" s="305"/>
      <c r="F19" s="305"/>
      <c r="H19" s="297"/>
      <c r="I19" s="298"/>
      <c r="J19" s="297"/>
    </row>
    <row r="20" spans="1:10" s="235" customFormat="1">
      <c r="A20" s="236"/>
      <c r="C20" s="236"/>
      <c r="D20" s="237"/>
      <c r="E20" s="305"/>
      <c r="F20" s="305"/>
      <c r="H20" s="297"/>
      <c r="I20" s="298"/>
      <c r="J20" s="297"/>
    </row>
    <row r="21" spans="1:10" s="235" customFormat="1">
      <c r="A21" s="236"/>
      <c r="C21" s="236"/>
      <c r="D21" s="237"/>
      <c r="E21" s="305"/>
      <c r="F21" s="305"/>
      <c r="H21" s="297"/>
      <c r="I21" s="298"/>
      <c r="J21" s="297"/>
    </row>
    <row r="22" spans="1:10" s="235" customFormat="1">
      <c r="A22" s="236"/>
      <c r="C22" s="236"/>
      <c r="D22" s="237"/>
      <c r="E22" s="305"/>
      <c r="F22" s="305"/>
      <c r="H22" s="297"/>
      <c r="I22" s="298"/>
      <c r="J22" s="297"/>
    </row>
    <row r="23" spans="1:10" s="235" customFormat="1">
      <c r="A23" s="236"/>
      <c r="C23" s="236"/>
      <c r="D23" s="237"/>
      <c r="E23" s="305"/>
      <c r="F23" s="305"/>
      <c r="H23" s="297"/>
      <c r="I23" s="298"/>
      <c r="J23" s="297"/>
    </row>
    <row r="24" spans="1:10" s="235" customFormat="1">
      <c r="A24" s="236"/>
      <c r="C24" s="236"/>
      <c r="D24" s="237"/>
      <c r="E24" s="305"/>
      <c r="F24" s="305"/>
      <c r="H24" s="297"/>
      <c r="I24" s="298"/>
      <c r="J24" s="297"/>
    </row>
    <row r="25" spans="1:10" s="235" customFormat="1">
      <c r="A25" s="236"/>
      <c r="C25" s="236"/>
      <c r="D25" s="237"/>
      <c r="E25" s="305"/>
      <c r="F25" s="305"/>
      <c r="H25" s="297"/>
      <c r="I25" s="298"/>
      <c r="J25" s="297"/>
    </row>
    <row r="26" spans="1:10" s="235" customFormat="1">
      <c r="A26" s="236"/>
      <c r="C26" s="236"/>
      <c r="D26" s="237"/>
      <c r="E26" s="305"/>
      <c r="F26" s="305"/>
      <c r="H26" s="297"/>
      <c r="I26" s="298"/>
      <c r="J26" s="297"/>
    </row>
    <row r="27" spans="1:10" s="235" customFormat="1">
      <c r="A27" s="236"/>
      <c r="C27" s="236"/>
      <c r="D27" s="237"/>
      <c r="E27" s="305"/>
      <c r="F27" s="305"/>
      <c r="H27" s="297"/>
      <c r="I27" s="298"/>
      <c r="J27" s="297"/>
    </row>
    <row r="28" spans="1:10" s="235" customFormat="1">
      <c r="A28" s="236"/>
      <c r="C28" s="236"/>
      <c r="D28" s="237"/>
      <c r="E28" s="305"/>
      <c r="F28" s="305"/>
      <c r="H28" s="297"/>
      <c r="I28" s="298"/>
      <c r="J28" s="297"/>
    </row>
    <row r="29" spans="1:10" s="235" customFormat="1">
      <c r="A29" s="236"/>
      <c r="C29" s="236"/>
      <c r="D29" s="237"/>
      <c r="E29" s="305"/>
      <c r="F29" s="305"/>
      <c r="H29" s="297"/>
      <c r="I29" s="298"/>
      <c r="J29" s="297"/>
    </row>
    <row r="30" spans="1:10" s="235" customFormat="1">
      <c r="A30" s="236"/>
      <c r="C30" s="236"/>
      <c r="D30" s="237"/>
      <c r="E30" s="305"/>
      <c r="F30" s="305"/>
      <c r="H30" s="297"/>
      <c r="I30" s="298"/>
      <c r="J30" s="297"/>
    </row>
    <row r="31" spans="1:10" s="235" customFormat="1">
      <c r="A31" s="236"/>
      <c r="C31" s="236"/>
      <c r="D31" s="237"/>
      <c r="E31" s="305"/>
      <c r="F31" s="305"/>
      <c r="H31" s="297"/>
      <c r="I31" s="298"/>
      <c r="J31" s="297"/>
    </row>
    <row r="32" spans="1:10" s="235" customFormat="1">
      <c r="A32" s="236"/>
      <c r="C32" s="236"/>
      <c r="D32" s="237"/>
      <c r="E32" s="305"/>
      <c r="F32" s="305"/>
      <c r="H32" s="297"/>
      <c r="I32" s="298"/>
      <c r="J32" s="297"/>
    </row>
    <row r="33" spans="1:10" s="235" customFormat="1">
      <c r="A33" s="236"/>
      <c r="C33" s="236"/>
      <c r="D33" s="237"/>
      <c r="E33" s="305"/>
      <c r="F33" s="305"/>
      <c r="H33" s="297"/>
      <c r="I33" s="298"/>
      <c r="J33" s="297"/>
    </row>
    <row r="34" spans="1:10" s="235" customFormat="1">
      <c r="A34" s="236"/>
      <c r="C34" s="236"/>
      <c r="D34" s="237"/>
      <c r="E34" s="305"/>
      <c r="F34" s="305"/>
      <c r="H34" s="297"/>
      <c r="I34" s="298"/>
      <c r="J34" s="297"/>
    </row>
    <row r="35" spans="1:10" s="235" customFormat="1">
      <c r="A35" s="236"/>
      <c r="C35" s="236"/>
      <c r="D35" s="237"/>
      <c r="E35" s="305"/>
      <c r="F35" s="305"/>
      <c r="H35" s="297"/>
      <c r="I35" s="298"/>
      <c r="J35" s="297"/>
    </row>
    <row r="36" spans="1:10" s="235" customFormat="1">
      <c r="A36" s="236"/>
      <c r="C36" s="236"/>
      <c r="D36" s="237"/>
      <c r="E36" s="305"/>
      <c r="F36" s="305"/>
      <c r="H36" s="297"/>
      <c r="I36" s="298"/>
      <c r="J36" s="297"/>
    </row>
  </sheetData>
  <mergeCells count="6">
    <mergeCell ref="B8:E8"/>
    <mergeCell ref="A1:F1"/>
    <mergeCell ref="A2:F2"/>
    <mergeCell ref="B5:E5"/>
    <mergeCell ref="B6:E6"/>
    <mergeCell ref="B7:E7"/>
  </mergeCells>
  <printOptions horizontalCentered="1"/>
  <pageMargins left="0.5" right="0.3" top="0.75" bottom="0.17" header="0" footer="0"/>
  <pageSetup paperSize="9" scale="8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CC6E9-9E05-4343-96C4-43DEDE8BCC05}">
  <sheetPr>
    <tabColor rgb="FF002060"/>
    <pageSetUpPr fitToPage="1"/>
  </sheetPr>
  <dimension ref="A1:P36"/>
  <sheetViews>
    <sheetView showGridLines="0" view="pageBreakPreview" zoomScaleSheetLayoutView="100" workbookViewId="0">
      <selection activeCell="E16" sqref="E16"/>
    </sheetView>
  </sheetViews>
  <sheetFormatPr defaultColWidth="9.109375" defaultRowHeight="13.2"/>
  <cols>
    <col min="1" max="1" width="5.6640625" style="231" customWidth="1"/>
    <col min="2" max="2" width="40.6640625" style="230" customWidth="1"/>
    <col min="3" max="3" width="6.6640625" style="231" customWidth="1"/>
    <col min="4" max="4" width="8.6640625" style="232" customWidth="1"/>
    <col min="5" max="5" width="13.33203125" style="306" customWidth="1"/>
    <col min="6" max="6" width="33" style="306" customWidth="1"/>
    <col min="7" max="7" width="1.6640625" style="230" customWidth="1"/>
    <col min="8" max="8" width="17.5546875" style="307" customWidth="1"/>
    <col min="9" max="9" width="13.44140625" style="308" bestFit="1" customWidth="1"/>
    <col min="10" max="10" width="11.6640625" style="307" bestFit="1" customWidth="1"/>
    <col min="11" max="11" width="12.44140625" style="230" bestFit="1" customWidth="1"/>
    <col min="12" max="12" width="13.5546875" style="230" customWidth="1"/>
    <col min="13" max="13" width="14.109375" style="230" customWidth="1"/>
    <col min="14" max="16384" width="9.109375" style="230"/>
  </cols>
  <sheetData>
    <row r="1" spans="1:16" customFormat="1" ht="15.6">
      <c r="A1" s="644"/>
      <c r="B1" s="645"/>
      <c r="C1" s="645"/>
      <c r="D1" s="645"/>
      <c r="E1" s="645"/>
      <c r="F1" s="646"/>
    </row>
    <row r="2" spans="1:16" customFormat="1" ht="47.25" customHeight="1">
      <c r="A2" s="647" t="s">
        <v>876</v>
      </c>
      <c r="B2" s="648"/>
      <c r="C2" s="648"/>
      <c r="D2" s="648"/>
      <c r="E2" s="648"/>
      <c r="F2" s="649"/>
    </row>
    <row r="3" spans="1:16" customFormat="1" ht="4.5" customHeight="1" thickBot="1">
      <c r="A3" s="579"/>
      <c r="B3" s="580"/>
      <c r="C3" s="580"/>
      <c r="D3" s="580"/>
      <c r="E3" s="581"/>
      <c r="F3" s="582"/>
    </row>
    <row r="4" spans="1:16" customFormat="1" ht="15" thickBot="1">
      <c r="A4" s="290"/>
      <c r="B4" s="291" t="s">
        <v>6</v>
      </c>
      <c r="C4" s="291"/>
      <c r="D4" s="292"/>
      <c r="E4" s="293"/>
      <c r="F4" s="294" t="s">
        <v>7</v>
      </c>
    </row>
    <row r="5" spans="1:16" s="235" customFormat="1" ht="24.9" customHeight="1">
      <c r="A5" s="295"/>
      <c r="B5" s="650" t="s">
        <v>504</v>
      </c>
      <c r="C5" s="650"/>
      <c r="D5" s="650"/>
      <c r="E5" s="651"/>
      <c r="F5" s="296">
        <f>'Bill 3.1.1'!G14</f>
        <v>0</v>
      </c>
      <c r="H5" s="297"/>
      <c r="I5" s="298"/>
      <c r="J5" s="297"/>
      <c r="L5" s="299"/>
    </row>
    <row r="6" spans="1:16" s="235" customFormat="1" ht="22.5" customHeight="1">
      <c r="A6" s="295"/>
      <c r="B6" s="652" t="s">
        <v>505</v>
      </c>
      <c r="C6" s="652"/>
      <c r="D6" s="652"/>
      <c r="E6" s="653"/>
      <c r="F6" s="296">
        <f>'Bill 3.1.2'!G17</f>
        <v>0</v>
      </c>
      <c r="H6" s="297"/>
      <c r="I6" s="298"/>
      <c r="J6" s="297"/>
      <c r="L6" s="299"/>
    </row>
    <row r="7" spans="1:16" s="235" customFormat="1" ht="24.9" customHeight="1" thickBot="1">
      <c r="A7" s="295"/>
      <c r="B7" s="652" t="s">
        <v>506</v>
      </c>
      <c r="C7" s="652"/>
      <c r="D7" s="652"/>
      <c r="E7" s="653"/>
      <c r="F7" s="296">
        <f>'Bill 3.1.3'!G22</f>
        <v>0</v>
      </c>
      <c r="H7" s="297"/>
      <c r="I7" s="298"/>
      <c r="J7" s="297"/>
      <c r="L7" s="299"/>
      <c r="P7" s="235" t="s">
        <v>139</v>
      </c>
    </row>
    <row r="8" spans="1:16" s="235" customFormat="1" ht="24.9" customHeight="1" thickBot="1">
      <c r="A8" s="302"/>
      <c r="B8" s="642" t="s">
        <v>8</v>
      </c>
      <c r="C8" s="642"/>
      <c r="D8" s="642"/>
      <c r="E8" s="643"/>
      <c r="F8" s="303">
        <f>SUM(F5:F7)</f>
        <v>0</v>
      </c>
      <c r="H8" s="297"/>
      <c r="I8" s="304"/>
      <c r="J8" s="297"/>
      <c r="K8" s="299"/>
      <c r="M8" s="297"/>
    </row>
    <row r="9" spans="1:16" s="235" customFormat="1">
      <c r="A9" s="236"/>
      <c r="C9" s="236"/>
      <c r="D9" s="237"/>
      <c r="E9" s="305"/>
      <c r="F9" s="305"/>
      <c r="H9" s="297"/>
      <c r="I9" s="298"/>
      <c r="J9" s="297"/>
    </row>
    <row r="10" spans="1:16" s="235" customFormat="1">
      <c r="A10" s="236"/>
      <c r="C10" s="236"/>
      <c r="D10" s="237"/>
      <c r="E10" s="305"/>
      <c r="F10" s="305"/>
      <c r="H10" s="297"/>
      <c r="I10" s="298"/>
      <c r="J10" s="297"/>
    </row>
    <row r="11" spans="1:16" s="235" customFormat="1">
      <c r="A11" s="236"/>
      <c r="C11" s="236"/>
      <c r="D11" s="237"/>
      <c r="E11" s="305"/>
      <c r="F11" s="305"/>
      <c r="H11" s="297"/>
      <c r="I11" s="298"/>
      <c r="J11" s="297"/>
    </row>
    <row r="12" spans="1:16" s="235" customFormat="1">
      <c r="A12" s="236"/>
      <c r="C12" s="236"/>
      <c r="D12" s="237"/>
      <c r="E12" s="305"/>
      <c r="F12" s="305"/>
      <c r="H12" s="297"/>
      <c r="I12" s="298"/>
      <c r="J12" s="297"/>
    </row>
    <row r="13" spans="1:16" s="235" customFormat="1">
      <c r="A13" s="236"/>
      <c r="C13" s="236"/>
      <c r="D13" s="237"/>
      <c r="E13" s="305"/>
      <c r="F13" s="305"/>
      <c r="H13" s="297"/>
      <c r="I13" s="298"/>
      <c r="J13" s="297"/>
    </row>
    <row r="14" spans="1:16" s="235" customFormat="1">
      <c r="A14" s="236"/>
      <c r="C14" s="236"/>
      <c r="D14" s="237"/>
      <c r="E14" s="305"/>
      <c r="F14" s="305"/>
      <c r="H14" s="297"/>
      <c r="I14" s="298"/>
      <c r="J14" s="297"/>
    </row>
    <row r="15" spans="1:16" s="235" customFormat="1">
      <c r="A15" s="236"/>
      <c r="C15" s="236"/>
      <c r="D15" s="237"/>
      <c r="E15" s="305"/>
      <c r="F15" s="305"/>
      <c r="H15" s="297"/>
      <c r="I15" s="298"/>
      <c r="J15" s="297"/>
    </row>
    <row r="16" spans="1:16" s="235" customFormat="1">
      <c r="A16" s="236"/>
      <c r="C16" s="236"/>
      <c r="D16" s="237"/>
      <c r="E16" s="305"/>
      <c r="F16" s="305"/>
      <c r="H16" s="297"/>
      <c r="I16" s="298"/>
      <c r="J16" s="297"/>
    </row>
    <row r="17" spans="1:10" s="235" customFormat="1">
      <c r="A17" s="236"/>
      <c r="C17" s="236"/>
      <c r="D17" s="237"/>
      <c r="E17" s="305"/>
      <c r="F17" s="305"/>
      <c r="H17" s="297"/>
      <c r="I17" s="298"/>
      <c r="J17" s="297"/>
    </row>
    <row r="18" spans="1:10" s="235" customFormat="1">
      <c r="A18" s="236"/>
      <c r="C18" s="236"/>
      <c r="D18" s="237"/>
      <c r="E18" s="305"/>
      <c r="F18" s="305"/>
      <c r="H18" s="297"/>
      <c r="I18" s="298"/>
      <c r="J18" s="297"/>
    </row>
    <row r="19" spans="1:10" s="235" customFormat="1">
      <c r="A19" s="236"/>
      <c r="C19" s="236"/>
      <c r="D19" s="237"/>
      <c r="E19" s="305"/>
      <c r="F19" s="305"/>
      <c r="H19" s="297"/>
      <c r="I19" s="298"/>
      <c r="J19" s="297"/>
    </row>
    <row r="20" spans="1:10" s="235" customFormat="1">
      <c r="A20" s="236"/>
      <c r="C20" s="236"/>
      <c r="D20" s="237"/>
      <c r="E20" s="305"/>
      <c r="F20" s="305"/>
      <c r="H20" s="297"/>
      <c r="I20" s="298"/>
      <c r="J20" s="297"/>
    </row>
    <row r="21" spans="1:10" s="235" customFormat="1">
      <c r="A21" s="236"/>
      <c r="C21" s="236"/>
      <c r="D21" s="237"/>
      <c r="E21" s="305"/>
      <c r="F21" s="305"/>
      <c r="H21" s="297"/>
      <c r="I21" s="298"/>
      <c r="J21" s="297"/>
    </row>
    <row r="22" spans="1:10" s="235" customFormat="1">
      <c r="A22" s="236"/>
      <c r="C22" s="236"/>
      <c r="D22" s="237"/>
      <c r="E22" s="305"/>
      <c r="F22" s="305"/>
      <c r="H22" s="297"/>
      <c r="I22" s="298"/>
      <c r="J22" s="297"/>
    </row>
    <row r="23" spans="1:10" s="235" customFormat="1">
      <c r="A23" s="236"/>
      <c r="C23" s="236"/>
      <c r="D23" s="237"/>
      <c r="E23" s="305"/>
      <c r="F23" s="305"/>
      <c r="H23" s="297"/>
      <c r="I23" s="298"/>
      <c r="J23" s="297"/>
    </row>
    <row r="24" spans="1:10" s="235" customFormat="1">
      <c r="A24" s="236"/>
      <c r="C24" s="236"/>
      <c r="D24" s="237"/>
      <c r="E24" s="305"/>
      <c r="F24" s="305"/>
      <c r="H24" s="297"/>
      <c r="I24" s="298"/>
      <c r="J24" s="297"/>
    </row>
    <row r="25" spans="1:10" s="235" customFormat="1">
      <c r="A25" s="236"/>
      <c r="C25" s="236"/>
      <c r="D25" s="237"/>
      <c r="E25" s="305"/>
      <c r="F25" s="305"/>
      <c r="H25" s="297"/>
      <c r="I25" s="298"/>
      <c r="J25" s="297"/>
    </row>
    <row r="26" spans="1:10" s="235" customFormat="1">
      <c r="A26" s="236"/>
      <c r="C26" s="236"/>
      <c r="D26" s="237"/>
      <c r="E26" s="305"/>
      <c r="F26" s="305"/>
      <c r="H26" s="297"/>
      <c r="I26" s="298"/>
      <c r="J26" s="297"/>
    </row>
    <row r="27" spans="1:10" s="235" customFormat="1">
      <c r="A27" s="236"/>
      <c r="C27" s="236"/>
      <c r="D27" s="237"/>
      <c r="E27" s="305"/>
      <c r="F27" s="305"/>
      <c r="H27" s="297"/>
      <c r="I27" s="298"/>
      <c r="J27" s="297"/>
    </row>
    <row r="28" spans="1:10" s="235" customFormat="1">
      <c r="A28" s="236"/>
      <c r="C28" s="236"/>
      <c r="D28" s="237"/>
      <c r="E28" s="305"/>
      <c r="F28" s="305"/>
      <c r="H28" s="297"/>
      <c r="I28" s="298"/>
      <c r="J28" s="297"/>
    </row>
    <row r="29" spans="1:10" s="235" customFormat="1">
      <c r="A29" s="236"/>
      <c r="C29" s="236"/>
      <c r="D29" s="237"/>
      <c r="E29" s="305"/>
      <c r="F29" s="305"/>
      <c r="H29" s="297"/>
      <c r="I29" s="298"/>
      <c r="J29" s="297"/>
    </row>
    <row r="30" spans="1:10" s="235" customFormat="1">
      <c r="A30" s="236"/>
      <c r="C30" s="236"/>
      <c r="D30" s="237"/>
      <c r="E30" s="305"/>
      <c r="F30" s="305"/>
      <c r="H30" s="297"/>
      <c r="I30" s="298"/>
      <c r="J30" s="297"/>
    </row>
    <row r="31" spans="1:10" s="235" customFormat="1">
      <c r="A31" s="236"/>
      <c r="C31" s="236"/>
      <c r="D31" s="237"/>
      <c r="E31" s="305"/>
      <c r="F31" s="305"/>
      <c r="H31" s="297"/>
      <c r="I31" s="298"/>
      <c r="J31" s="297"/>
    </row>
    <row r="32" spans="1:10" s="235" customFormat="1">
      <c r="A32" s="236"/>
      <c r="C32" s="236"/>
      <c r="D32" s="237"/>
      <c r="E32" s="305"/>
      <c r="F32" s="305"/>
      <c r="H32" s="297"/>
      <c r="I32" s="298"/>
      <c r="J32" s="297"/>
    </row>
    <row r="33" spans="1:10" s="235" customFormat="1">
      <c r="A33" s="236"/>
      <c r="C33" s="236"/>
      <c r="D33" s="237"/>
      <c r="E33" s="305"/>
      <c r="F33" s="305"/>
      <c r="H33" s="297"/>
      <c r="I33" s="298"/>
      <c r="J33" s="297"/>
    </row>
    <row r="34" spans="1:10" s="235" customFormat="1">
      <c r="A34" s="236"/>
      <c r="C34" s="236"/>
      <c r="D34" s="237"/>
      <c r="E34" s="305"/>
      <c r="F34" s="305"/>
      <c r="H34" s="297"/>
      <c r="I34" s="298"/>
      <c r="J34" s="297"/>
    </row>
    <row r="35" spans="1:10" s="235" customFormat="1">
      <c r="A35" s="236"/>
      <c r="C35" s="236"/>
      <c r="D35" s="237"/>
      <c r="E35" s="305"/>
      <c r="F35" s="305"/>
      <c r="H35" s="297"/>
      <c r="I35" s="298"/>
      <c r="J35" s="297"/>
    </row>
    <row r="36" spans="1:10" s="235" customFormat="1">
      <c r="A36" s="236"/>
      <c r="C36" s="236"/>
      <c r="D36" s="237"/>
      <c r="E36" s="305"/>
      <c r="F36" s="305"/>
      <c r="H36" s="297"/>
      <c r="I36" s="298"/>
      <c r="J36" s="297"/>
    </row>
  </sheetData>
  <mergeCells count="6">
    <mergeCell ref="B8:E8"/>
    <mergeCell ref="A1:F1"/>
    <mergeCell ref="A2:F2"/>
    <mergeCell ref="B5:E5"/>
    <mergeCell ref="B6:E6"/>
    <mergeCell ref="B7:E7"/>
  </mergeCells>
  <printOptions horizontalCentered="1"/>
  <pageMargins left="0.5" right="0.3" top="0.75" bottom="0.17" header="0" footer="0"/>
  <pageSetup paperSize="9" scale="8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18844-640D-4CD7-BDEE-086429297819}">
  <sheetPr>
    <tabColor rgb="FFFF9933"/>
    <pageSetUpPr fitToPage="1"/>
  </sheetPr>
  <dimension ref="A1:M14"/>
  <sheetViews>
    <sheetView view="pageBreakPreview" topLeftCell="A4" zoomScaleNormal="100" zoomScaleSheetLayoutView="100" workbookViewId="0">
      <selection activeCell="C4" sqref="C4"/>
    </sheetView>
  </sheetViews>
  <sheetFormatPr defaultColWidth="9.109375" defaultRowHeight="13.2"/>
  <cols>
    <col min="1" max="1" width="7.6640625" style="4" customWidth="1"/>
    <col min="2" max="2" width="9.6640625" style="4" customWidth="1"/>
    <col min="3" max="3" width="53.109375" style="4" customWidth="1"/>
    <col min="4" max="4" width="7.6640625" style="4" customWidth="1"/>
    <col min="5" max="5" width="8.6640625" style="4" customWidth="1"/>
    <col min="6" max="6" width="10.6640625" style="4" customWidth="1"/>
    <col min="7" max="7" width="17.6640625" style="4" customWidth="1"/>
    <col min="8" max="16384" width="9.109375" style="4"/>
  </cols>
  <sheetData>
    <row r="1" spans="1:13" s="3" customFormat="1" ht="60" customHeight="1" thickBot="1">
      <c r="A1" s="654" t="s">
        <v>504</v>
      </c>
      <c r="B1" s="655"/>
      <c r="C1" s="655"/>
      <c r="D1" s="656" t="str">
        <f>'Bill 3.1'!A2</f>
        <v>BILL NO. 03 - REDUCTION OF LANDSLIDE  VULNERABILITY  BY MITIGATION MEASURES AT
WALASMULLA NATIONAL SCHOOL (SITE NO. 151) -LOCATION 01</v>
      </c>
      <c r="E1" s="656"/>
      <c r="F1" s="656"/>
      <c r="G1" s="657"/>
    </row>
    <row r="2" spans="1:13" ht="26.4">
      <c r="A2" s="309" t="s">
        <v>9</v>
      </c>
      <c r="B2" s="309" t="s">
        <v>10</v>
      </c>
      <c r="C2" s="310" t="s">
        <v>6</v>
      </c>
      <c r="D2" s="309" t="s">
        <v>11</v>
      </c>
      <c r="E2" s="309" t="s">
        <v>12</v>
      </c>
      <c r="F2" s="311" t="s">
        <v>13</v>
      </c>
      <c r="G2" s="311" t="s">
        <v>14</v>
      </c>
      <c r="J2" s="658" t="s">
        <v>249</v>
      </c>
    </row>
    <row r="3" spans="1:13" ht="30" customHeight="1">
      <c r="A3" s="312" t="s">
        <v>16</v>
      </c>
      <c r="B3" s="313"/>
      <c r="C3" s="314" t="s">
        <v>15</v>
      </c>
      <c r="D3" s="313"/>
      <c r="E3" s="313"/>
      <c r="F3" s="313"/>
      <c r="G3" s="313"/>
      <c r="I3" s="152" t="s">
        <v>0</v>
      </c>
      <c r="J3" s="658"/>
      <c r="K3" s="151"/>
    </row>
    <row r="4" spans="1:13" ht="34.200000000000003" customHeight="1" thickBot="1">
      <c r="A4" s="315" t="s">
        <v>507</v>
      </c>
      <c r="B4" s="315" t="s">
        <v>17</v>
      </c>
      <c r="C4" s="316" t="s">
        <v>496</v>
      </c>
      <c r="D4" s="315" t="s">
        <v>18</v>
      </c>
      <c r="E4" s="317">
        <v>165</v>
      </c>
      <c r="F4" s="318"/>
      <c r="G4" s="319">
        <f>+E4*F4</f>
        <v>0</v>
      </c>
      <c r="I4" s="7"/>
      <c r="J4" s="7"/>
      <c r="K4" s="5"/>
      <c r="L4" s="7"/>
    </row>
    <row r="5" spans="1:13" s="3" customFormat="1" ht="30" customHeight="1">
      <c r="A5" s="315" t="s">
        <v>508</v>
      </c>
      <c r="B5" s="320" t="s">
        <v>20</v>
      </c>
      <c r="C5" s="321" t="s">
        <v>21</v>
      </c>
      <c r="D5" s="320" t="s">
        <v>22</v>
      </c>
      <c r="E5" s="322">
        <v>10</v>
      </c>
      <c r="F5" s="323"/>
      <c r="G5" s="319">
        <f t="shared" ref="G5:G10" si="0">F5*E5</f>
        <v>0</v>
      </c>
      <c r="H5" s="6"/>
      <c r="I5" s="659" t="s">
        <v>247</v>
      </c>
      <c r="J5" s="660"/>
      <c r="K5" s="660"/>
      <c r="L5" s="660"/>
      <c r="M5" s="661"/>
    </row>
    <row r="6" spans="1:13" s="3" customFormat="1" ht="30" customHeight="1">
      <c r="A6" s="315" t="s">
        <v>509</v>
      </c>
      <c r="B6" s="320" t="s">
        <v>23</v>
      </c>
      <c r="C6" s="321" t="s">
        <v>510</v>
      </c>
      <c r="D6" s="320" t="s">
        <v>22</v>
      </c>
      <c r="E6" s="322">
        <v>10</v>
      </c>
      <c r="F6" s="323"/>
      <c r="G6" s="319">
        <f t="shared" si="0"/>
        <v>0</v>
      </c>
      <c r="H6" s="6"/>
      <c r="I6" s="662"/>
      <c r="J6" s="663"/>
      <c r="K6" s="663"/>
      <c r="L6" s="663"/>
      <c r="M6" s="664"/>
    </row>
    <row r="7" spans="1:13" s="3" customFormat="1" ht="30" customHeight="1">
      <c r="A7" s="315" t="s">
        <v>511</v>
      </c>
      <c r="B7" s="248" t="s">
        <v>220</v>
      </c>
      <c r="C7" s="249" t="s">
        <v>221</v>
      </c>
      <c r="D7" s="320" t="s">
        <v>22</v>
      </c>
      <c r="E7" s="322">
        <v>10</v>
      </c>
      <c r="F7" s="324"/>
      <c r="G7" s="319">
        <f t="shared" si="0"/>
        <v>0</v>
      </c>
      <c r="H7" s="6"/>
      <c r="I7" s="662"/>
      <c r="J7" s="663"/>
      <c r="K7" s="663"/>
      <c r="L7" s="663"/>
      <c r="M7" s="664"/>
    </row>
    <row r="8" spans="1:13" s="3" customFormat="1" ht="30" customHeight="1">
      <c r="A8" s="315" t="s">
        <v>512</v>
      </c>
      <c r="B8" s="248" t="s">
        <v>222</v>
      </c>
      <c r="C8" s="249" t="s">
        <v>223</v>
      </c>
      <c r="D8" s="320" t="s">
        <v>22</v>
      </c>
      <c r="E8" s="322">
        <v>5</v>
      </c>
      <c r="F8" s="324"/>
      <c r="G8" s="319">
        <f t="shared" si="0"/>
        <v>0</v>
      </c>
      <c r="H8" s="6"/>
      <c r="I8" s="662"/>
      <c r="J8" s="663"/>
      <c r="K8" s="663"/>
      <c r="L8" s="663"/>
      <c r="M8" s="664"/>
    </row>
    <row r="9" spans="1:13" s="3" customFormat="1" ht="30" customHeight="1">
      <c r="A9" s="315" t="s">
        <v>513</v>
      </c>
      <c r="B9" s="248" t="s">
        <v>24</v>
      </c>
      <c r="C9" s="249" t="s">
        <v>224</v>
      </c>
      <c r="D9" s="320" t="s">
        <v>22</v>
      </c>
      <c r="E9" s="322">
        <v>5</v>
      </c>
      <c r="F9" s="324"/>
      <c r="G9" s="319">
        <f t="shared" si="0"/>
        <v>0</v>
      </c>
      <c r="H9" s="6"/>
      <c r="I9" s="662"/>
      <c r="J9" s="663"/>
      <c r="K9" s="663"/>
      <c r="L9" s="663"/>
      <c r="M9" s="664"/>
    </row>
    <row r="10" spans="1:13" s="3" customFormat="1" ht="30" customHeight="1">
      <c r="A10" s="315" t="s">
        <v>514</v>
      </c>
      <c r="B10" s="248" t="s">
        <v>225</v>
      </c>
      <c r="C10" s="249" t="s">
        <v>226</v>
      </c>
      <c r="D10" s="320" t="s">
        <v>22</v>
      </c>
      <c r="E10" s="322">
        <v>5</v>
      </c>
      <c r="F10" s="324"/>
      <c r="G10" s="319">
        <f t="shared" si="0"/>
        <v>0</v>
      </c>
      <c r="H10" s="6"/>
      <c r="I10" s="662"/>
      <c r="J10" s="663"/>
      <c r="K10" s="663"/>
      <c r="L10" s="663"/>
      <c r="M10" s="664"/>
    </row>
    <row r="11" spans="1:13" customFormat="1" ht="30" customHeight="1">
      <c r="A11" s="325" t="s">
        <v>19</v>
      </c>
      <c r="B11" s="248"/>
      <c r="C11" s="229" t="s">
        <v>227</v>
      </c>
      <c r="D11" s="248"/>
      <c r="E11" s="326"/>
      <c r="F11" s="324"/>
      <c r="G11" s="319"/>
      <c r="I11" s="662"/>
      <c r="J11" s="663"/>
      <c r="K11" s="663"/>
      <c r="L11" s="663"/>
      <c r="M11" s="664"/>
    </row>
    <row r="12" spans="1:13" customFormat="1" ht="30" customHeight="1">
      <c r="A12" s="315" t="s">
        <v>515</v>
      </c>
      <c r="B12" s="248" t="s">
        <v>229</v>
      </c>
      <c r="C12" s="249" t="s">
        <v>230</v>
      </c>
      <c r="D12" s="248" t="s">
        <v>30</v>
      </c>
      <c r="E12" s="326">
        <v>10</v>
      </c>
      <c r="F12" s="324"/>
      <c r="G12" s="319">
        <f>F12*E12</f>
        <v>0</v>
      </c>
      <c r="I12" s="662"/>
      <c r="J12" s="663"/>
      <c r="K12" s="663"/>
      <c r="L12" s="663"/>
      <c r="M12" s="664"/>
    </row>
    <row r="13" spans="1:13" customFormat="1" ht="30" customHeight="1" thickBot="1">
      <c r="A13" s="315" t="s">
        <v>516</v>
      </c>
      <c r="B13" s="246" t="s">
        <v>232</v>
      </c>
      <c r="C13" s="327" t="s">
        <v>233</v>
      </c>
      <c r="D13" s="246" t="s">
        <v>30</v>
      </c>
      <c r="E13" s="328">
        <v>10</v>
      </c>
      <c r="F13" s="329"/>
      <c r="G13" s="319">
        <f>F13*E13</f>
        <v>0</v>
      </c>
      <c r="I13" s="665"/>
      <c r="J13" s="666"/>
      <c r="K13" s="666"/>
      <c r="L13" s="666"/>
      <c r="M13" s="667"/>
    </row>
    <row r="14" spans="1:13" ht="22.5" customHeight="1">
      <c r="A14" s="330"/>
      <c r="B14" s="668" t="s">
        <v>517</v>
      </c>
      <c r="C14" s="669"/>
      <c r="D14" s="669"/>
      <c r="E14" s="669"/>
      <c r="F14" s="670"/>
      <c r="G14" s="331">
        <f>SUM(G4:G13)</f>
        <v>0</v>
      </c>
    </row>
  </sheetData>
  <mergeCells count="5">
    <mergeCell ref="A1:C1"/>
    <mergeCell ref="D1:G1"/>
    <mergeCell ref="J2:J3"/>
    <mergeCell ref="I5:M13"/>
    <mergeCell ref="B14:F14"/>
  </mergeCells>
  <pageMargins left="0.7" right="0.7" top="0.75" bottom="0.75" header="0.3" footer="0.3"/>
  <pageSetup paperSize="9" scale="75"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ACF1D-088B-46DC-9467-0AA9EAFB46F9}">
  <sheetPr>
    <tabColor rgb="FFFF9933"/>
    <pageSetUpPr fitToPage="1"/>
  </sheetPr>
  <dimension ref="A1:L28"/>
  <sheetViews>
    <sheetView view="pageBreakPreview" topLeftCell="A7" zoomScaleNormal="100" zoomScaleSheetLayoutView="100" workbookViewId="0">
      <selection activeCell="C13" sqref="C13:C15"/>
    </sheetView>
  </sheetViews>
  <sheetFormatPr defaultColWidth="9.109375" defaultRowHeight="13.2"/>
  <cols>
    <col min="1" max="1" width="7.6640625" style="4" customWidth="1"/>
    <col min="2" max="2" width="9.6640625" style="4" customWidth="1"/>
    <col min="3" max="3" width="54" style="4" customWidth="1"/>
    <col min="4" max="4" width="7.6640625" style="4" customWidth="1"/>
    <col min="5" max="5" width="8.6640625" style="4" customWidth="1"/>
    <col min="6" max="6" width="10.6640625" style="4" customWidth="1"/>
    <col min="7" max="7" width="17.6640625" style="4" customWidth="1"/>
    <col min="8" max="8" width="9.44140625" style="4" bestFit="1" customWidth="1"/>
    <col min="9" max="16384" width="9.109375" style="4"/>
  </cols>
  <sheetData>
    <row r="1" spans="1:12" s="3" customFormat="1" ht="60" customHeight="1" thickBot="1">
      <c r="A1" s="654" t="s">
        <v>518</v>
      </c>
      <c r="B1" s="655"/>
      <c r="C1" s="655"/>
      <c r="D1" s="656" t="str">
        <f>+'Bill 3.1.1'!D1:G1</f>
        <v>BILL NO. 03 - REDUCTION OF LANDSLIDE  VULNERABILITY  BY MITIGATION MEASURES AT
WALASMULLA NATIONAL SCHOOL (SITE NO. 151) -LOCATION 01</v>
      </c>
      <c r="E1" s="656"/>
      <c r="F1" s="656"/>
      <c r="G1" s="657"/>
    </row>
    <row r="2" spans="1:12" ht="26.4">
      <c r="A2" s="309" t="s">
        <v>9</v>
      </c>
      <c r="B2" s="309" t="s">
        <v>10</v>
      </c>
      <c r="C2" s="310" t="s">
        <v>6</v>
      </c>
      <c r="D2" s="309" t="s">
        <v>11</v>
      </c>
      <c r="E2" s="309" t="s">
        <v>12</v>
      </c>
      <c r="F2" s="311" t="s">
        <v>13</v>
      </c>
      <c r="G2" s="311" t="s">
        <v>14</v>
      </c>
    </row>
    <row r="3" spans="1:12" ht="24.75" customHeight="1">
      <c r="A3" s="332" t="s">
        <v>228</v>
      </c>
      <c r="B3" s="333"/>
      <c r="C3" s="334" t="s">
        <v>25</v>
      </c>
      <c r="D3" s="333"/>
      <c r="E3" s="335"/>
      <c r="F3" s="333"/>
      <c r="G3" s="333"/>
    </row>
    <row r="4" spans="1:12" ht="34.200000000000003" customHeight="1" thickBot="1">
      <c r="A4" s="315" t="s">
        <v>519</v>
      </c>
      <c r="B4" s="315" t="s">
        <v>26</v>
      </c>
      <c r="C4" s="336" t="s">
        <v>520</v>
      </c>
      <c r="D4" s="315" t="s">
        <v>27</v>
      </c>
      <c r="E4" s="337">
        <v>51</v>
      </c>
      <c r="F4" s="338"/>
      <c r="G4" s="338">
        <f>+E4*F4</f>
        <v>0</v>
      </c>
      <c r="H4" s="7" t="e">
        <f>#REF!</f>
        <v>#REF!</v>
      </c>
    </row>
    <row r="5" spans="1:12" ht="32.25" customHeight="1">
      <c r="A5" s="315" t="s">
        <v>521</v>
      </c>
      <c r="B5" s="315" t="s">
        <v>28</v>
      </c>
      <c r="C5" s="340" t="s">
        <v>880</v>
      </c>
      <c r="D5" s="315" t="s">
        <v>27</v>
      </c>
      <c r="E5" s="317">
        <v>25</v>
      </c>
      <c r="F5" s="318"/>
      <c r="G5" s="318">
        <f>+E5*F5</f>
        <v>0</v>
      </c>
      <c r="H5" s="7"/>
      <c r="I5" s="671" t="s">
        <v>247</v>
      </c>
    </row>
    <row r="6" spans="1:12" ht="32.25" customHeight="1">
      <c r="A6" s="315" t="s">
        <v>522</v>
      </c>
      <c r="B6" s="240" t="s">
        <v>29</v>
      </c>
      <c r="C6" s="340" t="s">
        <v>881</v>
      </c>
      <c r="D6" s="240" t="s">
        <v>30</v>
      </c>
      <c r="E6" s="243">
        <v>5</v>
      </c>
      <c r="F6" s="318"/>
      <c r="G6" s="318">
        <f>+E6*F6</f>
        <v>0</v>
      </c>
      <c r="H6" s="7"/>
      <c r="I6" s="672"/>
    </row>
    <row r="7" spans="1:12" ht="32.25" customHeight="1" thickBot="1">
      <c r="A7" s="315" t="s">
        <v>523</v>
      </c>
      <c r="B7" s="240" t="s">
        <v>29</v>
      </c>
      <c r="C7" s="340" t="s">
        <v>524</v>
      </c>
      <c r="D7" s="240" t="s">
        <v>30</v>
      </c>
      <c r="E7" s="243">
        <v>10</v>
      </c>
      <c r="F7" s="318"/>
      <c r="G7" s="318">
        <f t="shared" ref="G7" si="0">+E7*F7</f>
        <v>0</v>
      </c>
      <c r="H7" s="341"/>
      <c r="I7" s="673"/>
    </row>
    <row r="8" spans="1:12" ht="32.25" customHeight="1">
      <c r="A8" s="315" t="s">
        <v>525</v>
      </c>
      <c r="B8" s="342" t="s">
        <v>31</v>
      </c>
      <c r="C8" s="343" t="s">
        <v>526</v>
      </c>
      <c r="D8" s="342" t="s">
        <v>27</v>
      </c>
      <c r="E8" s="243">
        <v>51</v>
      </c>
      <c r="F8" s="318"/>
      <c r="G8" s="318">
        <f>+E8*F8</f>
        <v>0</v>
      </c>
      <c r="H8" s="7">
        <f>E4</f>
        <v>51</v>
      </c>
      <c r="I8" s="344"/>
    </row>
    <row r="9" spans="1:12" ht="26.25" customHeight="1">
      <c r="A9" s="345" t="s">
        <v>231</v>
      </c>
      <c r="B9" s="346"/>
      <c r="C9" s="347" t="s">
        <v>32</v>
      </c>
      <c r="D9" s="348"/>
      <c r="E9" s="349"/>
      <c r="F9" s="346"/>
      <c r="G9" s="346"/>
    </row>
    <row r="10" spans="1:12" ht="48" customHeight="1">
      <c r="A10" s="315" t="s">
        <v>527</v>
      </c>
      <c r="B10" s="350" t="s">
        <v>33</v>
      </c>
      <c r="C10" s="351" t="s">
        <v>528</v>
      </c>
      <c r="D10" s="350" t="s">
        <v>30</v>
      </c>
      <c r="E10" s="317">
        <v>25</v>
      </c>
      <c r="F10" s="318"/>
      <c r="G10" s="318">
        <f t="shared" ref="G10:G16" si="1">E10*F10</f>
        <v>0</v>
      </c>
      <c r="H10" s="7" t="e">
        <f>#REF!+#REF!+#REF!</f>
        <v>#REF!</v>
      </c>
    </row>
    <row r="11" spans="1:12" ht="51" customHeight="1">
      <c r="A11" s="315" t="s">
        <v>529</v>
      </c>
      <c r="B11" s="350" t="s">
        <v>33</v>
      </c>
      <c r="C11" s="351" t="s">
        <v>530</v>
      </c>
      <c r="D11" s="350" t="s">
        <v>30</v>
      </c>
      <c r="E11" s="317">
        <v>60</v>
      </c>
      <c r="F11" s="318"/>
      <c r="G11" s="318">
        <f t="shared" si="1"/>
        <v>0</v>
      </c>
      <c r="H11" s="352"/>
      <c r="I11" s="353"/>
      <c r="J11" s="353"/>
      <c r="L11" s="8"/>
    </row>
    <row r="12" spans="1:12" ht="44.25" customHeight="1" thickBot="1">
      <c r="A12" s="315" t="s">
        <v>531</v>
      </c>
      <c r="B12" s="350" t="s">
        <v>34</v>
      </c>
      <c r="C12" s="351" t="s">
        <v>532</v>
      </c>
      <c r="D12" s="350" t="s">
        <v>30</v>
      </c>
      <c r="E12" s="317">
        <v>30</v>
      </c>
      <c r="F12" s="318"/>
      <c r="G12" s="318">
        <f t="shared" si="1"/>
        <v>0</v>
      </c>
      <c r="H12" s="352"/>
      <c r="I12" s="353"/>
      <c r="J12" s="353"/>
      <c r="L12" s="8"/>
    </row>
    <row r="13" spans="1:12" ht="35.25" customHeight="1">
      <c r="A13" s="315" t="s">
        <v>533</v>
      </c>
      <c r="B13" s="240" t="s">
        <v>35</v>
      </c>
      <c r="C13" s="340" t="s">
        <v>880</v>
      </c>
      <c r="D13" s="240" t="s">
        <v>30</v>
      </c>
      <c r="E13" s="243">
        <v>30</v>
      </c>
      <c r="F13" s="318"/>
      <c r="G13" s="318">
        <f t="shared" si="1"/>
        <v>0</v>
      </c>
      <c r="J13" s="671" t="s">
        <v>247</v>
      </c>
      <c r="L13" s="8"/>
    </row>
    <row r="14" spans="1:12" ht="35.25" customHeight="1">
      <c r="A14" s="315" t="s">
        <v>534</v>
      </c>
      <c r="B14" s="240" t="s">
        <v>36</v>
      </c>
      <c r="C14" s="340" t="s">
        <v>881</v>
      </c>
      <c r="D14" s="240" t="s">
        <v>30</v>
      </c>
      <c r="E14" s="243">
        <v>15</v>
      </c>
      <c r="F14" s="318"/>
      <c r="G14" s="318">
        <f t="shared" si="1"/>
        <v>0</v>
      </c>
      <c r="J14" s="672"/>
      <c r="L14" s="8"/>
    </row>
    <row r="15" spans="1:12" ht="35.25" customHeight="1">
      <c r="A15" s="315" t="s">
        <v>535</v>
      </c>
      <c r="B15" s="240" t="s">
        <v>29</v>
      </c>
      <c r="C15" s="340" t="s">
        <v>524</v>
      </c>
      <c r="D15" s="240" t="s">
        <v>30</v>
      </c>
      <c r="E15" s="243">
        <v>10</v>
      </c>
      <c r="F15" s="318"/>
      <c r="G15" s="318">
        <f t="shared" si="1"/>
        <v>0</v>
      </c>
      <c r="H15" s="354"/>
      <c r="J15" s="672"/>
    </row>
    <row r="16" spans="1:12" ht="35.25" customHeight="1">
      <c r="A16" s="315" t="s">
        <v>536</v>
      </c>
      <c r="B16" s="248" t="s">
        <v>500</v>
      </c>
      <c r="C16" s="343" t="s">
        <v>37</v>
      </c>
      <c r="D16" s="248" t="s">
        <v>30</v>
      </c>
      <c r="E16" s="243">
        <v>40</v>
      </c>
      <c r="F16" s="318"/>
      <c r="G16" s="318">
        <f t="shared" si="1"/>
        <v>0</v>
      </c>
      <c r="H16" s="354"/>
      <c r="J16" s="355"/>
    </row>
    <row r="17" spans="1:7" ht="28.5" customHeight="1">
      <c r="A17" s="330"/>
      <c r="B17" s="668" t="s">
        <v>537</v>
      </c>
      <c r="C17" s="669"/>
      <c r="D17" s="669"/>
      <c r="E17" s="669"/>
      <c r="F17" s="670"/>
      <c r="G17" s="331">
        <f>SUM(G4:G16)</f>
        <v>0</v>
      </c>
    </row>
    <row r="28" spans="1:7" ht="12" customHeight="1"/>
  </sheetData>
  <mergeCells count="5">
    <mergeCell ref="A1:C1"/>
    <mergeCell ref="D1:G1"/>
    <mergeCell ref="I5:I7"/>
    <mergeCell ref="J13:J15"/>
    <mergeCell ref="B17:F17"/>
  </mergeCells>
  <pageMargins left="0.7" right="0.7" top="0.75" bottom="0.75" header="0.3" footer="0.3"/>
  <pageSetup paperSize="9" scale="75"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60C24-E8A2-48FD-9899-D602D2C2FCA9}">
  <sheetPr>
    <tabColor rgb="FFFF9933"/>
    <pageSetUpPr fitToPage="1"/>
  </sheetPr>
  <dimension ref="A1:K22"/>
  <sheetViews>
    <sheetView view="pageBreakPreview" zoomScale="85" zoomScaleNormal="110" zoomScaleSheetLayoutView="85" workbookViewId="0">
      <pane ySplit="2" topLeftCell="A12" activePane="bottomLeft" state="frozen"/>
      <selection activeCell="D6" sqref="D6"/>
      <selection pane="bottomLeft" activeCell="F14" sqref="F14:F21"/>
    </sheetView>
  </sheetViews>
  <sheetFormatPr defaultColWidth="9.109375" defaultRowHeight="13.2"/>
  <cols>
    <col min="1" max="1" width="8.33203125" style="4" customWidth="1"/>
    <col min="2" max="2" width="9.6640625" style="4" customWidth="1"/>
    <col min="3" max="3" width="54" style="4" customWidth="1"/>
    <col min="4" max="4" width="7.6640625" style="4" customWidth="1"/>
    <col min="5" max="5" width="8.6640625" style="4" customWidth="1"/>
    <col min="6" max="6" width="10.6640625" style="4" customWidth="1"/>
    <col min="7" max="7" width="17.6640625" style="4" customWidth="1"/>
    <col min="8" max="8" width="11.44140625" style="9" customWidth="1"/>
    <col min="9" max="16384" width="9.109375" style="4"/>
  </cols>
  <sheetData>
    <row r="1" spans="1:8" s="3" customFormat="1" ht="60" customHeight="1" thickBot="1">
      <c r="A1" s="654" t="s">
        <v>506</v>
      </c>
      <c r="B1" s="655"/>
      <c r="C1" s="655"/>
      <c r="D1" s="656" t="str">
        <f>+'Bill 3.1.1'!D1:G1</f>
        <v>BILL NO. 03 - REDUCTION OF LANDSLIDE  VULNERABILITY  BY MITIGATION MEASURES AT
WALASMULLA NATIONAL SCHOOL (SITE NO. 151) -LOCATION 01</v>
      </c>
      <c r="E1" s="656"/>
      <c r="F1" s="656"/>
      <c r="G1" s="657"/>
    </row>
    <row r="2" spans="1:8" ht="26.4">
      <c r="A2" s="309" t="s">
        <v>9</v>
      </c>
      <c r="B2" s="309" t="s">
        <v>10</v>
      </c>
      <c r="C2" s="310" t="s">
        <v>6</v>
      </c>
      <c r="D2" s="309" t="s">
        <v>11</v>
      </c>
      <c r="E2" s="309" t="s">
        <v>12</v>
      </c>
      <c r="F2" s="311" t="s">
        <v>13</v>
      </c>
      <c r="G2" s="311" t="s">
        <v>14</v>
      </c>
    </row>
    <row r="3" spans="1:8" ht="29.4" customHeight="1">
      <c r="A3" s="325" t="s">
        <v>538</v>
      </c>
      <c r="B3" s="356"/>
      <c r="C3" s="334" t="s">
        <v>539</v>
      </c>
      <c r="D3" s="357"/>
      <c r="E3" s="357"/>
      <c r="F3" s="357"/>
      <c r="G3" s="357"/>
    </row>
    <row r="4" spans="1:8" ht="34.200000000000003" customHeight="1">
      <c r="A4" s="315" t="s">
        <v>540</v>
      </c>
      <c r="B4" s="358" t="s">
        <v>38</v>
      </c>
      <c r="C4" s="359" t="s">
        <v>39</v>
      </c>
      <c r="D4" s="315" t="s">
        <v>27</v>
      </c>
      <c r="E4" s="337">
        <v>1</v>
      </c>
      <c r="F4" s="338"/>
      <c r="G4" s="338">
        <f>+E4*F4</f>
        <v>0</v>
      </c>
    </row>
    <row r="5" spans="1:8" ht="29.4" customHeight="1">
      <c r="A5" s="315" t="s">
        <v>541</v>
      </c>
      <c r="B5" s="358" t="s">
        <v>40</v>
      </c>
      <c r="C5" s="359" t="s">
        <v>41</v>
      </c>
      <c r="D5" s="315" t="s">
        <v>27</v>
      </c>
      <c r="E5" s="337">
        <v>3</v>
      </c>
      <c r="F5" s="338"/>
      <c r="G5" s="338">
        <f>+E5*F5</f>
        <v>0</v>
      </c>
    </row>
    <row r="6" spans="1:8" ht="29.4" customHeight="1">
      <c r="A6" s="315" t="s">
        <v>542</v>
      </c>
      <c r="B6" s="358" t="s">
        <v>42</v>
      </c>
      <c r="C6" s="359" t="s">
        <v>43</v>
      </c>
      <c r="D6" s="315" t="s">
        <v>44</v>
      </c>
      <c r="E6" s="337">
        <v>135</v>
      </c>
      <c r="F6" s="338"/>
      <c r="G6" s="338">
        <f>+E6*F6</f>
        <v>0</v>
      </c>
    </row>
    <row r="7" spans="1:8" ht="29.4" customHeight="1">
      <c r="A7" s="315" t="s">
        <v>543</v>
      </c>
      <c r="B7" s="358" t="s">
        <v>45</v>
      </c>
      <c r="C7" s="359" t="s">
        <v>46</v>
      </c>
      <c r="D7" s="315" t="s">
        <v>18</v>
      </c>
      <c r="E7" s="337">
        <v>12</v>
      </c>
      <c r="F7" s="338"/>
      <c r="G7" s="338">
        <f>+E7*F7</f>
        <v>0</v>
      </c>
    </row>
    <row r="8" spans="1:8" ht="30" customHeight="1">
      <c r="A8" s="360" t="s">
        <v>544</v>
      </c>
      <c r="B8" s="348"/>
      <c r="C8" s="229" t="s">
        <v>545</v>
      </c>
      <c r="D8" s="346"/>
      <c r="E8" s="346"/>
      <c r="F8" s="346"/>
      <c r="G8" s="346"/>
      <c r="H8" s="361"/>
    </row>
    <row r="9" spans="1:8" ht="30" customHeight="1">
      <c r="A9" s="315" t="s">
        <v>546</v>
      </c>
      <c r="B9" s="362" t="s">
        <v>38</v>
      </c>
      <c r="C9" s="339" t="s">
        <v>39</v>
      </c>
      <c r="D9" s="363" t="s">
        <v>30</v>
      </c>
      <c r="E9" s="317">
        <v>2</v>
      </c>
      <c r="F9" s="318"/>
      <c r="G9" s="318">
        <f t="shared" ref="G9:G16" si="0">+E9*F9</f>
        <v>0</v>
      </c>
      <c r="H9" s="361"/>
    </row>
    <row r="10" spans="1:8" ht="30" customHeight="1">
      <c r="A10" s="315" t="s">
        <v>547</v>
      </c>
      <c r="B10" s="362" t="s">
        <v>40</v>
      </c>
      <c r="C10" s="339" t="s">
        <v>548</v>
      </c>
      <c r="D10" s="363" t="s">
        <v>30</v>
      </c>
      <c r="E10" s="317">
        <v>10</v>
      </c>
      <c r="F10" s="318"/>
      <c r="G10" s="318">
        <f t="shared" si="0"/>
        <v>0</v>
      </c>
      <c r="H10" s="361"/>
    </row>
    <row r="11" spans="1:8" ht="30" customHeight="1">
      <c r="A11" s="315" t="s">
        <v>549</v>
      </c>
      <c r="B11" s="362" t="s">
        <v>42</v>
      </c>
      <c r="C11" s="339" t="s">
        <v>43</v>
      </c>
      <c r="D11" s="363" t="s">
        <v>44</v>
      </c>
      <c r="E11" s="317">
        <v>290</v>
      </c>
      <c r="F11" s="318"/>
      <c r="G11" s="318">
        <f t="shared" si="0"/>
        <v>0</v>
      </c>
      <c r="H11" s="361"/>
    </row>
    <row r="12" spans="1:8" ht="30" customHeight="1">
      <c r="A12" s="315" t="s">
        <v>550</v>
      </c>
      <c r="B12" s="362" t="s">
        <v>45</v>
      </c>
      <c r="C12" s="339" t="s">
        <v>551</v>
      </c>
      <c r="D12" s="363" t="s">
        <v>47</v>
      </c>
      <c r="E12" s="317">
        <v>10</v>
      </c>
      <c r="F12" s="318"/>
      <c r="G12" s="318">
        <f t="shared" si="0"/>
        <v>0</v>
      </c>
      <c r="H12" s="361"/>
    </row>
    <row r="13" spans="1:8" ht="30" customHeight="1">
      <c r="A13" s="315" t="s">
        <v>552</v>
      </c>
      <c r="B13" s="248" t="s">
        <v>553</v>
      </c>
      <c r="C13" s="359" t="s">
        <v>554</v>
      </c>
      <c r="D13" s="248" t="s">
        <v>30</v>
      </c>
      <c r="E13" s="326">
        <v>33</v>
      </c>
      <c r="F13" s="324"/>
      <c r="G13" s="318">
        <f t="shared" si="0"/>
        <v>0</v>
      </c>
      <c r="H13" s="361"/>
    </row>
    <row r="14" spans="1:8" ht="30" customHeight="1">
      <c r="A14" s="315" t="s">
        <v>555</v>
      </c>
      <c r="B14" s="248" t="s">
        <v>556</v>
      </c>
      <c r="C14" s="249" t="s">
        <v>557</v>
      </c>
      <c r="D14" s="363" t="s">
        <v>2</v>
      </c>
      <c r="E14" s="317">
        <v>74</v>
      </c>
      <c r="F14" s="318"/>
      <c r="G14" s="318">
        <f t="shared" si="0"/>
        <v>0</v>
      </c>
      <c r="H14" s="361"/>
    </row>
    <row r="15" spans="1:8" ht="30" customHeight="1">
      <c r="A15" s="315" t="s">
        <v>558</v>
      </c>
      <c r="B15" s="364" t="s">
        <v>559</v>
      </c>
      <c r="C15" s="365" t="s">
        <v>560</v>
      </c>
      <c r="D15" s="248" t="s">
        <v>30</v>
      </c>
      <c r="E15" s="317">
        <v>70</v>
      </c>
      <c r="F15" s="318"/>
      <c r="G15" s="318">
        <f t="shared" si="0"/>
        <v>0</v>
      </c>
      <c r="H15" s="361"/>
    </row>
    <row r="16" spans="1:8" ht="30" customHeight="1">
      <c r="A16" s="315" t="s">
        <v>561</v>
      </c>
      <c r="B16" s="248" t="s">
        <v>562</v>
      </c>
      <c r="C16" s="249" t="s">
        <v>563</v>
      </c>
      <c r="D16" s="248" t="s">
        <v>47</v>
      </c>
      <c r="E16" s="317">
        <v>70</v>
      </c>
      <c r="F16" s="318"/>
      <c r="G16" s="318">
        <f t="shared" si="0"/>
        <v>0</v>
      </c>
      <c r="H16" s="361"/>
    </row>
    <row r="17" spans="1:11" s="369" customFormat="1" ht="33" customHeight="1">
      <c r="A17" s="315" t="s">
        <v>564</v>
      </c>
      <c r="B17" s="366" t="s">
        <v>565</v>
      </c>
      <c r="C17" s="343" t="s">
        <v>479</v>
      </c>
      <c r="D17" s="363" t="s">
        <v>47</v>
      </c>
      <c r="E17" s="367">
        <v>16</v>
      </c>
      <c r="F17" s="367"/>
      <c r="G17" s="318">
        <f>+E17*F17</f>
        <v>0</v>
      </c>
      <c r="H17" s="368"/>
    </row>
    <row r="18" spans="1:11" s="369" customFormat="1" ht="32.25" customHeight="1">
      <c r="A18" s="360" t="s">
        <v>566</v>
      </c>
      <c r="B18" s="248"/>
      <c r="C18" s="370" t="s">
        <v>567</v>
      </c>
      <c r="D18" s="363"/>
      <c r="E18" s="367"/>
      <c r="F18" s="367"/>
      <c r="G18" s="371"/>
      <c r="H18" s="368"/>
    </row>
    <row r="19" spans="1:11" customFormat="1" ht="62.4" customHeight="1">
      <c r="A19" s="315" t="s">
        <v>568</v>
      </c>
      <c r="B19" s="240" t="s">
        <v>569</v>
      </c>
      <c r="C19" s="245" t="s">
        <v>570</v>
      </c>
      <c r="D19" s="240" t="s">
        <v>2</v>
      </c>
      <c r="E19" s="372">
        <v>16</v>
      </c>
      <c r="F19" s="324"/>
      <c r="G19" s="373">
        <f>E19*F19</f>
        <v>0</v>
      </c>
      <c r="I19" s="374"/>
      <c r="J19" s="708"/>
      <c r="K19" s="708"/>
    </row>
    <row r="20" spans="1:11" ht="29.4" customHeight="1">
      <c r="A20" s="360" t="s">
        <v>571</v>
      </c>
      <c r="B20" s="248"/>
      <c r="C20" s="229" t="s">
        <v>66</v>
      </c>
      <c r="D20" s="375"/>
      <c r="E20" s="346"/>
      <c r="F20" s="346"/>
      <c r="G20" s="346"/>
      <c r="H20" s="376"/>
    </row>
    <row r="21" spans="1:11" ht="37.5" customHeight="1">
      <c r="A21" s="315" t="s">
        <v>572</v>
      </c>
      <c r="B21" s="236" t="s">
        <v>218</v>
      </c>
      <c r="C21" s="249" t="s">
        <v>219</v>
      </c>
      <c r="D21" s="240" t="s">
        <v>47</v>
      </c>
      <c r="E21" s="243">
        <v>50</v>
      </c>
      <c r="F21" s="324"/>
      <c r="G21" s="373">
        <f>F21*E21</f>
        <v>0</v>
      </c>
      <c r="H21" s="376"/>
    </row>
    <row r="22" spans="1:11" ht="30" customHeight="1">
      <c r="A22" s="330"/>
      <c r="B22" s="668" t="s">
        <v>573</v>
      </c>
      <c r="C22" s="669"/>
      <c r="D22" s="669"/>
      <c r="E22" s="669"/>
      <c r="F22" s="670"/>
      <c r="G22" s="331">
        <f>SUM(G3:G21)</f>
        <v>0</v>
      </c>
    </row>
  </sheetData>
  <mergeCells count="4">
    <mergeCell ref="A1:C1"/>
    <mergeCell ref="D1:G1"/>
    <mergeCell ref="J19:K19"/>
    <mergeCell ref="B22:F22"/>
  </mergeCells>
  <pageMargins left="0.7" right="0.7" top="0.75" bottom="0.75" header="0.3" footer="0.3"/>
  <pageSetup paperSize="9" scale="74"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735E0-E96F-4760-BFAA-B99167933B81}">
  <sheetPr>
    <tabColor rgb="FF002060"/>
    <pageSetUpPr fitToPage="1"/>
  </sheetPr>
  <dimension ref="A1:M36"/>
  <sheetViews>
    <sheetView showGridLines="0" view="pageBreakPreview" zoomScaleSheetLayoutView="100" workbookViewId="0">
      <selection activeCell="A2" sqref="A2:F2"/>
    </sheetView>
  </sheetViews>
  <sheetFormatPr defaultColWidth="9.109375" defaultRowHeight="13.2"/>
  <cols>
    <col min="1" max="1" width="5.6640625" style="231" customWidth="1"/>
    <col min="2" max="2" width="40.6640625" style="230" customWidth="1"/>
    <col min="3" max="3" width="6.6640625" style="231" customWidth="1"/>
    <col min="4" max="4" width="8.6640625" style="232" customWidth="1"/>
    <col min="5" max="5" width="13.33203125" style="306" customWidth="1"/>
    <col min="6" max="6" width="33" style="306" customWidth="1"/>
    <col min="7" max="7" width="1.6640625" style="230" customWidth="1"/>
    <col min="8" max="8" width="17.5546875" style="307" customWidth="1"/>
    <col min="9" max="9" width="13.44140625" style="308" bestFit="1" customWidth="1"/>
    <col min="10" max="10" width="11.6640625" style="307" bestFit="1" customWidth="1"/>
    <col min="11" max="11" width="12.44140625" style="230" bestFit="1" customWidth="1"/>
    <col min="12" max="12" width="13.5546875" style="230" customWidth="1"/>
    <col min="13" max="13" width="14.109375" style="230" customWidth="1"/>
    <col min="14" max="16384" width="9.109375" style="230"/>
  </cols>
  <sheetData>
    <row r="1" spans="1:13" customFormat="1" ht="15.6">
      <c r="A1" s="644"/>
      <c r="B1" s="645"/>
      <c r="C1" s="645"/>
      <c r="D1" s="645"/>
      <c r="E1" s="645"/>
      <c r="F1" s="646"/>
    </row>
    <row r="2" spans="1:13" customFormat="1" ht="45" customHeight="1">
      <c r="A2" s="647" t="s">
        <v>877</v>
      </c>
      <c r="B2" s="648"/>
      <c r="C2" s="648"/>
      <c r="D2" s="648"/>
      <c r="E2" s="648"/>
      <c r="F2" s="649"/>
    </row>
    <row r="3" spans="1:13" customFormat="1" ht="4.5" customHeight="1" thickBot="1">
      <c r="A3" s="579"/>
      <c r="B3" s="580"/>
      <c r="C3" s="580"/>
      <c r="D3" s="580"/>
      <c r="E3" s="581"/>
      <c r="F3" s="582"/>
    </row>
    <row r="4" spans="1:13" customFormat="1" ht="15" thickBot="1">
      <c r="A4" s="290"/>
      <c r="B4" s="291" t="s">
        <v>6</v>
      </c>
      <c r="C4" s="291"/>
      <c r="D4" s="292"/>
      <c r="E4" s="293"/>
      <c r="F4" s="294" t="s">
        <v>7</v>
      </c>
    </row>
    <row r="5" spans="1:13" s="235" customFormat="1" ht="24.9" customHeight="1">
      <c r="A5" s="295"/>
      <c r="B5" s="650" t="s">
        <v>574</v>
      </c>
      <c r="C5" s="650"/>
      <c r="D5" s="650"/>
      <c r="E5" s="651"/>
      <c r="F5" s="296">
        <f>'Bill 3.2.1 '!G14</f>
        <v>0</v>
      </c>
      <c r="H5" s="297"/>
      <c r="I5" s="298"/>
      <c r="J5" s="297"/>
      <c r="L5" s="299"/>
    </row>
    <row r="6" spans="1:13" s="235" customFormat="1" ht="17.399999999999999" customHeight="1">
      <c r="A6" s="295"/>
      <c r="B6" s="652" t="s">
        <v>575</v>
      </c>
      <c r="C6" s="652"/>
      <c r="D6" s="652"/>
      <c r="E6" s="653"/>
      <c r="F6" s="296">
        <f>'Bill 3.2.2 '!G17</f>
        <v>0</v>
      </c>
      <c r="H6" s="297"/>
      <c r="I6" s="298"/>
      <c r="J6" s="297"/>
      <c r="L6" s="299"/>
    </row>
    <row r="7" spans="1:13" s="235" customFormat="1" ht="24.9" customHeight="1" thickBot="1">
      <c r="A7" s="295"/>
      <c r="B7" s="652" t="s">
        <v>576</v>
      </c>
      <c r="C7" s="652"/>
      <c r="D7" s="652"/>
      <c r="E7" s="653"/>
      <c r="F7" s="296">
        <f>'Bill 3.2.3'!G62</f>
        <v>0</v>
      </c>
      <c r="H7" s="297"/>
      <c r="I7" s="298"/>
      <c r="J7" s="297"/>
      <c r="L7" s="299"/>
    </row>
    <row r="8" spans="1:13" s="235" customFormat="1" ht="24.9" customHeight="1" thickBot="1">
      <c r="A8" s="302"/>
      <c r="B8" s="642" t="s">
        <v>8</v>
      </c>
      <c r="C8" s="642"/>
      <c r="D8" s="642"/>
      <c r="E8" s="643"/>
      <c r="F8" s="303">
        <f>SUM(F5:F7)</f>
        <v>0</v>
      </c>
      <c r="H8" s="297"/>
      <c r="I8" s="304"/>
      <c r="J8" s="297"/>
      <c r="K8" s="299"/>
      <c r="M8" s="297"/>
    </row>
    <row r="9" spans="1:13" s="235" customFormat="1">
      <c r="A9" s="236"/>
      <c r="C9" s="236"/>
      <c r="D9" s="237"/>
      <c r="E9" s="305"/>
      <c r="F9" s="305"/>
      <c r="H9" s="297"/>
      <c r="I9" s="298"/>
      <c r="J9" s="297"/>
    </row>
    <row r="10" spans="1:13" s="235" customFormat="1">
      <c r="A10" s="236"/>
      <c r="C10" s="236"/>
      <c r="D10" s="237"/>
      <c r="E10" s="305"/>
      <c r="F10" s="305"/>
      <c r="H10" s="297"/>
      <c r="I10" s="298"/>
      <c r="J10" s="297"/>
    </row>
    <row r="11" spans="1:13" s="235" customFormat="1">
      <c r="A11" s="236"/>
      <c r="C11" s="236"/>
      <c r="D11" s="237"/>
      <c r="E11" s="305"/>
      <c r="F11" s="305"/>
      <c r="H11" s="297"/>
      <c r="I11" s="298"/>
      <c r="J11" s="297"/>
    </row>
    <row r="12" spans="1:13" s="235" customFormat="1">
      <c r="A12" s="236"/>
      <c r="C12" s="236"/>
      <c r="D12" s="237"/>
      <c r="E12" s="305"/>
      <c r="F12" s="305"/>
      <c r="H12" s="297"/>
      <c r="I12" s="298"/>
      <c r="J12" s="297"/>
    </row>
    <row r="13" spans="1:13" s="235" customFormat="1">
      <c r="A13" s="236"/>
      <c r="C13" s="236"/>
      <c r="D13" s="237"/>
      <c r="E13" s="305"/>
      <c r="F13" s="305"/>
      <c r="H13" s="297"/>
      <c r="I13" s="298"/>
      <c r="J13" s="297"/>
    </row>
    <row r="14" spans="1:13" s="235" customFormat="1">
      <c r="A14" s="236"/>
      <c r="C14" s="236"/>
      <c r="D14" s="237"/>
      <c r="E14" s="305"/>
      <c r="F14" s="305"/>
      <c r="H14" s="297"/>
      <c r="I14" s="298"/>
      <c r="J14" s="297"/>
    </row>
    <row r="15" spans="1:13" s="235" customFormat="1">
      <c r="A15" s="236"/>
      <c r="C15" s="236"/>
      <c r="D15" s="237"/>
      <c r="E15" s="305"/>
      <c r="F15" s="305"/>
      <c r="H15" s="297"/>
      <c r="I15" s="298"/>
      <c r="J15" s="297"/>
    </row>
    <row r="16" spans="1:13" s="235" customFormat="1">
      <c r="A16" s="236"/>
      <c r="C16" s="236"/>
      <c r="D16" s="237"/>
      <c r="E16" s="305"/>
      <c r="F16" s="305"/>
      <c r="H16" s="297"/>
      <c r="I16" s="298"/>
      <c r="J16" s="297"/>
    </row>
    <row r="17" spans="1:10" s="235" customFormat="1">
      <c r="A17" s="236"/>
      <c r="C17" s="236"/>
      <c r="D17" s="237"/>
      <c r="E17" s="305"/>
      <c r="F17" s="305"/>
      <c r="H17" s="297"/>
      <c r="I17" s="298"/>
      <c r="J17" s="297"/>
    </row>
    <row r="18" spans="1:10" s="235" customFormat="1">
      <c r="A18" s="236"/>
      <c r="C18" s="236"/>
      <c r="D18" s="237"/>
      <c r="E18" s="305"/>
      <c r="F18" s="305"/>
      <c r="H18" s="297"/>
      <c r="I18" s="298"/>
      <c r="J18" s="297"/>
    </row>
    <row r="19" spans="1:10" s="235" customFormat="1">
      <c r="A19" s="236"/>
      <c r="C19" s="236"/>
      <c r="D19" s="237"/>
      <c r="E19" s="305"/>
      <c r="F19" s="305"/>
      <c r="H19" s="297"/>
      <c r="I19" s="298"/>
      <c r="J19" s="297"/>
    </row>
    <row r="20" spans="1:10" s="235" customFormat="1">
      <c r="A20" s="236"/>
      <c r="C20" s="236"/>
      <c r="D20" s="237"/>
      <c r="E20" s="305"/>
      <c r="F20" s="305"/>
      <c r="H20" s="297"/>
      <c r="I20" s="298"/>
      <c r="J20" s="297"/>
    </row>
    <row r="21" spans="1:10" s="235" customFormat="1">
      <c r="A21" s="236"/>
      <c r="C21" s="236"/>
      <c r="D21" s="237"/>
      <c r="E21" s="305"/>
      <c r="F21" s="305"/>
      <c r="H21" s="297"/>
      <c r="I21" s="298"/>
      <c r="J21" s="297"/>
    </row>
    <row r="22" spans="1:10" s="235" customFormat="1">
      <c r="A22" s="236"/>
      <c r="C22" s="236"/>
      <c r="D22" s="237"/>
      <c r="E22" s="305"/>
      <c r="F22" s="305"/>
      <c r="H22" s="297"/>
      <c r="I22" s="298"/>
      <c r="J22" s="297"/>
    </row>
    <row r="23" spans="1:10" s="235" customFormat="1">
      <c r="A23" s="236"/>
      <c r="C23" s="236"/>
      <c r="D23" s="237"/>
      <c r="E23" s="305"/>
      <c r="F23" s="305"/>
      <c r="H23" s="297"/>
      <c r="I23" s="298"/>
      <c r="J23" s="297"/>
    </row>
    <row r="24" spans="1:10" s="235" customFormat="1">
      <c r="A24" s="236"/>
      <c r="C24" s="236"/>
      <c r="D24" s="237"/>
      <c r="E24" s="305"/>
      <c r="F24" s="305"/>
      <c r="H24" s="297"/>
      <c r="I24" s="298"/>
      <c r="J24" s="297"/>
    </row>
    <row r="25" spans="1:10" s="235" customFormat="1">
      <c r="A25" s="236"/>
      <c r="C25" s="236"/>
      <c r="D25" s="237"/>
      <c r="E25" s="305"/>
      <c r="F25" s="305"/>
      <c r="H25" s="297"/>
      <c r="I25" s="298"/>
      <c r="J25" s="297"/>
    </row>
    <row r="26" spans="1:10" s="235" customFormat="1">
      <c r="A26" s="236"/>
      <c r="C26" s="236"/>
      <c r="D26" s="237"/>
      <c r="E26" s="305"/>
      <c r="F26" s="305"/>
      <c r="H26" s="297"/>
      <c r="I26" s="298"/>
      <c r="J26" s="297"/>
    </row>
    <row r="27" spans="1:10" s="235" customFormat="1">
      <c r="A27" s="236"/>
      <c r="C27" s="236"/>
      <c r="D27" s="237"/>
      <c r="E27" s="305"/>
      <c r="F27" s="305"/>
      <c r="H27" s="297"/>
      <c r="I27" s="298"/>
      <c r="J27" s="297"/>
    </row>
    <row r="28" spans="1:10" s="235" customFormat="1">
      <c r="A28" s="236"/>
      <c r="C28" s="236"/>
      <c r="D28" s="237"/>
      <c r="E28" s="305"/>
      <c r="F28" s="305"/>
      <c r="H28" s="297"/>
      <c r="I28" s="298"/>
      <c r="J28" s="297"/>
    </row>
    <row r="29" spans="1:10" s="235" customFormat="1">
      <c r="A29" s="236"/>
      <c r="C29" s="236"/>
      <c r="D29" s="237"/>
      <c r="E29" s="305"/>
      <c r="F29" s="305"/>
      <c r="H29" s="297"/>
      <c r="I29" s="298"/>
      <c r="J29" s="297"/>
    </row>
    <row r="30" spans="1:10" s="235" customFormat="1">
      <c r="A30" s="236"/>
      <c r="C30" s="236"/>
      <c r="D30" s="237"/>
      <c r="E30" s="305"/>
      <c r="F30" s="305"/>
      <c r="H30" s="297"/>
      <c r="I30" s="298"/>
      <c r="J30" s="297"/>
    </row>
    <row r="31" spans="1:10" s="235" customFormat="1">
      <c r="A31" s="236"/>
      <c r="C31" s="236"/>
      <c r="D31" s="237"/>
      <c r="E31" s="305"/>
      <c r="F31" s="305"/>
      <c r="H31" s="297"/>
      <c r="I31" s="298"/>
      <c r="J31" s="297"/>
    </row>
    <row r="32" spans="1:10" s="235" customFormat="1">
      <c r="A32" s="236"/>
      <c r="C32" s="236"/>
      <c r="D32" s="237"/>
      <c r="E32" s="305"/>
      <c r="F32" s="305"/>
      <c r="H32" s="297"/>
      <c r="I32" s="298"/>
      <c r="J32" s="297"/>
    </row>
    <row r="33" spans="1:10" s="235" customFormat="1">
      <c r="A33" s="236"/>
      <c r="C33" s="236"/>
      <c r="D33" s="237"/>
      <c r="E33" s="305"/>
      <c r="F33" s="305"/>
      <c r="H33" s="297"/>
      <c r="I33" s="298"/>
      <c r="J33" s="297"/>
    </row>
    <row r="34" spans="1:10" s="235" customFormat="1">
      <c r="A34" s="236"/>
      <c r="C34" s="236"/>
      <c r="D34" s="237"/>
      <c r="E34" s="305"/>
      <c r="F34" s="305"/>
      <c r="H34" s="297"/>
      <c r="I34" s="298"/>
      <c r="J34" s="297"/>
    </row>
    <row r="35" spans="1:10" s="235" customFormat="1">
      <c r="A35" s="236"/>
      <c r="C35" s="236"/>
      <c r="D35" s="237"/>
      <c r="E35" s="305"/>
      <c r="F35" s="305"/>
      <c r="H35" s="297"/>
      <c r="I35" s="298"/>
      <c r="J35" s="297"/>
    </row>
    <row r="36" spans="1:10" s="235" customFormat="1">
      <c r="A36" s="236"/>
      <c r="C36" s="236"/>
      <c r="D36" s="237"/>
      <c r="E36" s="305"/>
      <c r="F36" s="305"/>
      <c r="H36" s="297"/>
      <c r="I36" s="298"/>
      <c r="J36" s="297"/>
    </row>
  </sheetData>
  <mergeCells count="6">
    <mergeCell ref="B8:E8"/>
    <mergeCell ref="A1:F1"/>
    <mergeCell ref="A2:F2"/>
    <mergeCell ref="B5:E5"/>
    <mergeCell ref="B6:E6"/>
    <mergeCell ref="B7:E7"/>
  </mergeCells>
  <printOptions horizontalCentered="1"/>
  <pageMargins left="0.5" right="0.3" top="0.75" bottom="0.17" header="0" footer="0"/>
  <pageSetup paperSize="9" scale="8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8074A-D817-4869-B7DB-3E7BF648ADAF}">
  <sheetPr>
    <tabColor rgb="FFFF9933"/>
    <pageSetUpPr fitToPage="1"/>
  </sheetPr>
  <dimension ref="A1:M14"/>
  <sheetViews>
    <sheetView view="pageBreakPreview" zoomScaleNormal="100" zoomScaleSheetLayoutView="100" workbookViewId="0">
      <selection activeCell="C4" sqref="C4"/>
    </sheetView>
  </sheetViews>
  <sheetFormatPr defaultColWidth="9.109375" defaultRowHeight="13.2"/>
  <cols>
    <col min="1" max="1" width="7.6640625" style="4" customWidth="1"/>
    <col min="2" max="2" width="9.6640625" style="4" customWidth="1"/>
    <col min="3" max="3" width="53.109375" style="4" customWidth="1"/>
    <col min="4" max="4" width="7.6640625" style="4" customWidth="1"/>
    <col min="5" max="5" width="8.6640625" style="4" customWidth="1"/>
    <col min="6" max="6" width="10.6640625" style="4" customWidth="1"/>
    <col min="7" max="7" width="17.6640625" style="4" customWidth="1"/>
    <col min="8" max="16384" width="9.109375" style="4"/>
  </cols>
  <sheetData>
    <row r="1" spans="1:13" s="3" customFormat="1" ht="60" customHeight="1" thickBot="1">
      <c r="A1" s="654" t="s">
        <v>574</v>
      </c>
      <c r="B1" s="655"/>
      <c r="C1" s="655"/>
      <c r="D1" s="656" t="str">
        <f>'Bill 3.1.3'!D1:G1</f>
        <v>BILL NO. 03 - REDUCTION OF LANDSLIDE  VULNERABILITY  BY MITIGATION MEASURES AT
WALASMULLA NATIONAL SCHOOL (SITE NO. 151) -LOCATION 01</v>
      </c>
      <c r="E1" s="656"/>
      <c r="F1" s="656"/>
      <c r="G1" s="657"/>
    </row>
    <row r="2" spans="1:13" ht="26.4">
      <c r="A2" s="309" t="s">
        <v>9</v>
      </c>
      <c r="B2" s="309" t="s">
        <v>10</v>
      </c>
      <c r="C2" s="310" t="s">
        <v>6</v>
      </c>
      <c r="D2" s="309" t="s">
        <v>11</v>
      </c>
      <c r="E2" s="309" t="s">
        <v>12</v>
      </c>
      <c r="F2" s="311" t="s">
        <v>13</v>
      </c>
      <c r="G2" s="311" t="s">
        <v>14</v>
      </c>
      <c r="J2" s="658" t="s">
        <v>249</v>
      </c>
    </row>
    <row r="3" spans="1:13" ht="30" customHeight="1">
      <c r="A3" s="312" t="s">
        <v>282</v>
      </c>
      <c r="B3" s="313"/>
      <c r="C3" s="314" t="s">
        <v>15</v>
      </c>
      <c r="D3" s="313"/>
      <c r="E3" s="313"/>
      <c r="F3" s="313"/>
      <c r="G3" s="313"/>
      <c r="I3" s="152" t="s">
        <v>0</v>
      </c>
      <c r="J3" s="658"/>
      <c r="K3" s="151"/>
    </row>
    <row r="4" spans="1:13" ht="27" thickBot="1">
      <c r="A4" s="315" t="s">
        <v>519</v>
      </c>
      <c r="B4" s="315" t="s">
        <v>17</v>
      </c>
      <c r="C4" s="316" t="s">
        <v>496</v>
      </c>
      <c r="D4" s="315" t="s">
        <v>18</v>
      </c>
      <c r="E4" s="317">
        <v>600</v>
      </c>
      <c r="F4" s="318">
        <f>'Bill 3.1.1'!F4</f>
        <v>0</v>
      </c>
      <c r="G4" s="319">
        <f>+E4*F4</f>
        <v>0</v>
      </c>
      <c r="I4" s="7"/>
      <c r="J4" s="7"/>
      <c r="K4" s="5"/>
      <c r="L4" s="7"/>
    </row>
    <row r="5" spans="1:13" s="3" customFormat="1" ht="30" customHeight="1">
      <c r="A5" s="315" t="s">
        <v>521</v>
      </c>
      <c r="B5" s="320" t="s">
        <v>20</v>
      </c>
      <c r="C5" s="321" t="s">
        <v>21</v>
      </c>
      <c r="D5" s="320" t="s">
        <v>22</v>
      </c>
      <c r="E5" s="322">
        <v>15</v>
      </c>
      <c r="F5" s="318">
        <f>'Bill 3.1.1'!F5</f>
        <v>0</v>
      </c>
      <c r="G5" s="319">
        <f t="shared" ref="G5:G10" si="0">F5*E5</f>
        <v>0</v>
      </c>
      <c r="H5" s="6"/>
      <c r="I5" s="659" t="s">
        <v>247</v>
      </c>
      <c r="J5" s="660"/>
      <c r="K5" s="660"/>
      <c r="L5" s="660"/>
      <c r="M5" s="661"/>
    </row>
    <row r="6" spans="1:13" s="3" customFormat="1" ht="30" customHeight="1">
      <c r="A6" s="315" t="s">
        <v>522</v>
      </c>
      <c r="B6" s="320" t="s">
        <v>23</v>
      </c>
      <c r="C6" s="321" t="s">
        <v>510</v>
      </c>
      <c r="D6" s="320" t="s">
        <v>22</v>
      </c>
      <c r="E6" s="322">
        <v>10</v>
      </c>
      <c r="F6" s="318">
        <f>'Bill 3.1.1'!F6</f>
        <v>0</v>
      </c>
      <c r="G6" s="319">
        <f t="shared" si="0"/>
        <v>0</v>
      </c>
      <c r="H6" s="6"/>
      <c r="I6" s="662"/>
      <c r="J6" s="663"/>
      <c r="K6" s="663"/>
      <c r="L6" s="663"/>
      <c r="M6" s="664"/>
    </row>
    <row r="7" spans="1:13" s="3" customFormat="1" ht="30" customHeight="1">
      <c r="A7" s="315" t="s">
        <v>523</v>
      </c>
      <c r="B7" s="248" t="s">
        <v>220</v>
      </c>
      <c r="C7" s="249" t="s">
        <v>221</v>
      </c>
      <c r="D7" s="320" t="s">
        <v>22</v>
      </c>
      <c r="E7" s="322">
        <v>5</v>
      </c>
      <c r="F7" s="318">
        <f>'Bill 3.1.1'!F7</f>
        <v>0</v>
      </c>
      <c r="G7" s="319">
        <f t="shared" si="0"/>
        <v>0</v>
      </c>
      <c r="H7" s="6"/>
      <c r="I7" s="662"/>
      <c r="J7" s="663"/>
      <c r="K7" s="663"/>
      <c r="L7" s="663"/>
      <c r="M7" s="664"/>
    </row>
    <row r="8" spans="1:13" s="3" customFormat="1" ht="30" customHeight="1">
      <c r="A8" s="315" t="s">
        <v>525</v>
      </c>
      <c r="B8" s="248" t="s">
        <v>222</v>
      </c>
      <c r="C8" s="249" t="s">
        <v>223</v>
      </c>
      <c r="D8" s="320" t="s">
        <v>22</v>
      </c>
      <c r="E8" s="322">
        <v>5</v>
      </c>
      <c r="F8" s="318">
        <f>'Bill 3.1.1'!F8</f>
        <v>0</v>
      </c>
      <c r="G8" s="319">
        <f t="shared" si="0"/>
        <v>0</v>
      </c>
      <c r="H8" s="6"/>
      <c r="I8" s="662"/>
      <c r="J8" s="663"/>
      <c r="K8" s="663"/>
      <c r="L8" s="663"/>
      <c r="M8" s="664"/>
    </row>
    <row r="9" spans="1:13" s="3" customFormat="1" ht="30" customHeight="1">
      <c r="A9" s="315" t="s">
        <v>577</v>
      </c>
      <c r="B9" s="248" t="s">
        <v>24</v>
      </c>
      <c r="C9" s="249" t="s">
        <v>224</v>
      </c>
      <c r="D9" s="320" t="s">
        <v>22</v>
      </c>
      <c r="E9" s="322">
        <v>10</v>
      </c>
      <c r="F9" s="318">
        <f>'Bill 3.1.1'!F9</f>
        <v>0</v>
      </c>
      <c r="G9" s="319">
        <f t="shared" si="0"/>
        <v>0</v>
      </c>
      <c r="H9" s="6"/>
      <c r="I9" s="662"/>
      <c r="J9" s="663"/>
      <c r="K9" s="663"/>
      <c r="L9" s="663"/>
      <c r="M9" s="664"/>
    </row>
    <row r="10" spans="1:13" s="3" customFormat="1" ht="30" customHeight="1">
      <c r="A10" s="315" t="s">
        <v>578</v>
      </c>
      <c r="B10" s="248" t="s">
        <v>225</v>
      </c>
      <c r="C10" s="249" t="s">
        <v>226</v>
      </c>
      <c r="D10" s="320" t="s">
        <v>22</v>
      </c>
      <c r="E10" s="322">
        <v>10</v>
      </c>
      <c r="F10" s="318">
        <f>'Bill 3.1.1'!F10</f>
        <v>0</v>
      </c>
      <c r="G10" s="319">
        <f t="shared" si="0"/>
        <v>0</v>
      </c>
      <c r="H10" s="6"/>
      <c r="I10" s="662"/>
      <c r="J10" s="663"/>
      <c r="K10" s="663"/>
      <c r="L10" s="663"/>
      <c r="M10" s="664"/>
    </row>
    <row r="11" spans="1:13" customFormat="1" ht="30" customHeight="1">
      <c r="A11" s="377" t="s">
        <v>283</v>
      </c>
      <c r="B11" s="248"/>
      <c r="C11" s="229" t="s">
        <v>227</v>
      </c>
      <c r="D11" s="248"/>
      <c r="E11" s="326"/>
      <c r="F11" s="318"/>
      <c r="G11" s="319"/>
      <c r="I11" s="662"/>
      <c r="J11" s="663"/>
      <c r="K11" s="663"/>
      <c r="L11" s="663"/>
      <c r="M11" s="664"/>
    </row>
    <row r="12" spans="1:13" customFormat="1" ht="30" customHeight="1">
      <c r="A12" s="378" t="s">
        <v>527</v>
      </c>
      <c r="B12" s="248" t="s">
        <v>229</v>
      </c>
      <c r="C12" s="249" t="s">
        <v>230</v>
      </c>
      <c r="D12" s="248" t="s">
        <v>30</v>
      </c>
      <c r="E12" s="326">
        <v>100</v>
      </c>
      <c r="F12" s="318">
        <f>'Bill 3.1.1'!F12</f>
        <v>0</v>
      </c>
      <c r="G12" s="319">
        <f>F12*E12</f>
        <v>0</v>
      </c>
      <c r="I12" s="662"/>
      <c r="J12" s="663"/>
      <c r="K12" s="663"/>
      <c r="L12" s="663"/>
      <c r="M12" s="664"/>
    </row>
    <row r="13" spans="1:13" customFormat="1" ht="30" customHeight="1" thickBot="1">
      <c r="A13" s="378" t="s">
        <v>529</v>
      </c>
      <c r="B13" s="246" t="s">
        <v>232</v>
      </c>
      <c r="C13" s="327" t="s">
        <v>233</v>
      </c>
      <c r="D13" s="246" t="s">
        <v>30</v>
      </c>
      <c r="E13" s="328">
        <v>50</v>
      </c>
      <c r="F13" s="318">
        <f>'Bill 3.1.1'!F13</f>
        <v>0</v>
      </c>
      <c r="G13" s="319">
        <f>F13*E13</f>
        <v>0</v>
      </c>
      <c r="I13" s="665"/>
      <c r="J13" s="666"/>
      <c r="K13" s="666"/>
      <c r="L13" s="666"/>
      <c r="M13" s="667"/>
    </row>
    <row r="14" spans="1:13" ht="22.5" customHeight="1">
      <c r="A14" s="330"/>
      <c r="B14" s="668" t="s">
        <v>579</v>
      </c>
      <c r="C14" s="669"/>
      <c r="D14" s="669"/>
      <c r="E14" s="669"/>
      <c r="F14" s="670"/>
      <c r="G14" s="331">
        <f>SUM(G4:G13)</f>
        <v>0</v>
      </c>
    </row>
  </sheetData>
  <mergeCells count="5">
    <mergeCell ref="A1:C1"/>
    <mergeCell ref="D1:G1"/>
    <mergeCell ref="J2:J3"/>
    <mergeCell ref="I5:M13"/>
    <mergeCell ref="B14:F14"/>
  </mergeCells>
  <pageMargins left="0.7" right="0.7" top="0.75" bottom="0.75" header="0.3" footer="0.3"/>
  <pageSetup paperSize="9" scale="75"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C6F5D-FF61-4D76-9655-C04779F898DF}">
  <sheetPr>
    <tabColor rgb="FFFF9933"/>
    <pageSetUpPr fitToPage="1"/>
  </sheetPr>
  <dimension ref="A1:L28"/>
  <sheetViews>
    <sheetView view="pageBreakPreview" topLeftCell="A7" zoomScaleNormal="100" zoomScaleSheetLayoutView="100" workbookViewId="0">
      <selection activeCell="C13" sqref="C13:C15"/>
    </sheetView>
  </sheetViews>
  <sheetFormatPr defaultColWidth="9.109375" defaultRowHeight="13.2"/>
  <cols>
    <col min="1" max="1" width="7.6640625" style="4" customWidth="1"/>
    <col min="2" max="2" width="9.6640625" style="4" customWidth="1"/>
    <col min="3" max="3" width="54" style="4" customWidth="1"/>
    <col min="4" max="4" width="7.6640625" style="4" customWidth="1"/>
    <col min="5" max="5" width="8.6640625" style="4" customWidth="1"/>
    <col min="6" max="6" width="10.6640625" style="4" customWidth="1"/>
    <col min="7" max="7" width="17.6640625" style="4" customWidth="1"/>
    <col min="8" max="8" width="9.44140625" style="4" bestFit="1" customWidth="1"/>
    <col min="9" max="16384" width="9.109375" style="4"/>
  </cols>
  <sheetData>
    <row r="1" spans="1:12" s="3" customFormat="1" ht="60" customHeight="1" thickBot="1">
      <c r="A1" s="654" t="s">
        <v>580</v>
      </c>
      <c r="B1" s="655"/>
      <c r="C1" s="655"/>
      <c r="D1" s="656" t="str">
        <f>+'Bill 3.2.1 '!D1:G1</f>
        <v>BILL NO. 03 - REDUCTION OF LANDSLIDE  VULNERABILITY  BY MITIGATION MEASURES AT
WALASMULLA NATIONAL SCHOOL (SITE NO. 151) -LOCATION 01</v>
      </c>
      <c r="E1" s="656"/>
      <c r="F1" s="656"/>
      <c r="G1" s="657"/>
    </row>
    <row r="2" spans="1:12" ht="26.4">
      <c r="A2" s="309" t="s">
        <v>9</v>
      </c>
      <c r="B2" s="309" t="s">
        <v>10</v>
      </c>
      <c r="C2" s="310" t="s">
        <v>6</v>
      </c>
      <c r="D2" s="309" t="s">
        <v>11</v>
      </c>
      <c r="E2" s="309" t="s">
        <v>12</v>
      </c>
      <c r="F2" s="311" t="s">
        <v>13</v>
      </c>
      <c r="G2" s="311" t="s">
        <v>14</v>
      </c>
    </row>
    <row r="3" spans="1:12" ht="24.75" customHeight="1">
      <c r="A3" s="332" t="s">
        <v>284</v>
      </c>
      <c r="B3" s="333"/>
      <c r="C3" s="334" t="s">
        <v>25</v>
      </c>
      <c r="D3" s="333"/>
      <c r="E3" s="335"/>
      <c r="F3" s="333"/>
      <c r="G3" s="333"/>
    </row>
    <row r="4" spans="1:12" ht="36" customHeight="1" thickBot="1">
      <c r="A4" s="315" t="s">
        <v>581</v>
      </c>
      <c r="B4" s="315" t="s">
        <v>26</v>
      </c>
      <c r="C4" s="379" t="s">
        <v>520</v>
      </c>
      <c r="D4" s="315" t="s">
        <v>27</v>
      </c>
      <c r="E4" s="337">
        <v>735</v>
      </c>
      <c r="F4" s="338">
        <f>'Bill 3.1.2'!F4</f>
        <v>0</v>
      </c>
      <c r="G4" s="338">
        <f>+E4*F4</f>
        <v>0</v>
      </c>
      <c r="H4" s="7" t="e">
        <f>#REF!</f>
        <v>#REF!</v>
      </c>
    </row>
    <row r="5" spans="1:12" ht="32.25" customHeight="1">
      <c r="A5" s="315" t="s">
        <v>582</v>
      </c>
      <c r="B5" s="315" t="s">
        <v>28</v>
      </c>
      <c r="C5" s="359" t="s">
        <v>583</v>
      </c>
      <c r="D5" s="315" t="s">
        <v>27</v>
      </c>
      <c r="E5" s="317">
        <v>50</v>
      </c>
      <c r="F5" s="338">
        <f>'Bill 3.1.2'!F5</f>
        <v>0</v>
      </c>
      <c r="G5" s="318">
        <f>+E5*F5</f>
        <v>0</v>
      </c>
      <c r="H5" s="7"/>
      <c r="I5" s="671" t="s">
        <v>247</v>
      </c>
    </row>
    <row r="6" spans="1:12" ht="32.25" customHeight="1">
      <c r="A6" s="315" t="s">
        <v>584</v>
      </c>
      <c r="B6" s="240" t="s">
        <v>29</v>
      </c>
      <c r="C6" s="245" t="s">
        <v>585</v>
      </c>
      <c r="D6" s="240" t="s">
        <v>30</v>
      </c>
      <c r="E6" s="243">
        <v>20</v>
      </c>
      <c r="F6" s="338">
        <f>'Bill 3.1.2'!F6</f>
        <v>0</v>
      </c>
      <c r="G6" s="318">
        <f>+E6*F6</f>
        <v>0</v>
      </c>
      <c r="H6" s="7"/>
      <c r="I6" s="672"/>
    </row>
    <row r="7" spans="1:12" ht="32.25" customHeight="1" thickBot="1">
      <c r="A7" s="315" t="s">
        <v>586</v>
      </c>
      <c r="B7" s="240" t="s">
        <v>29</v>
      </c>
      <c r="C7" s="340" t="s">
        <v>524</v>
      </c>
      <c r="D7" s="240" t="s">
        <v>30</v>
      </c>
      <c r="E7" s="243">
        <v>30</v>
      </c>
      <c r="F7" s="338">
        <f>'Bill 3.1.2'!F7</f>
        <v>0</v>
      </c>
      <c r="G7" s="318">
        <f t="shared" ref="G7" si="0">+E7*F7</f>
        <v>0</v>
      </c>
      <c r="H7" s="341"/>
      <c r="I7" s="673"/>
    </row>
    <row r="8" spans="1:12" ht="32.25" customHeight="1">
      <c r="A8" s="315" t="s">
        <v>587</v>
      </c>
      <c r="B8" s="342" t="s">
        <v>31</v>
      </c>
      <c r="C8" s="380" t="s">
        <v>526</v>
      </c>
      <c r="D8" s="342" t="s">
        <v>27</v>
      </c>
      <c r="E8" s="243">
        <v>735</v>
      </c>
      <c r="F8" s="338">
        <f>'Bill 3.1.2'!F8</f>
        <v>0</v>
      </c>
      <c r="G8" s="318">
        <f>+E8*F8</f>
        <v>0</v>
      </c>
      <c r="H8" s="7">
        <f>E4</f>
        <v>735</v>
      </c>
      <c r="I8" s="344"/>
    </row>
    <row r="9" spans="1:12" ht="26.25" customHeight="1">
      <c r="A9" s="332" t="s">
        <v>285</v>
      </c>
      <c r="B9" s="333"/>
      <c r="C9" s="334" t="s">
        <v>32</v>
      </c>
      <c r="D9" s="381"/>
      <c r="E9" s="335"/>
      <c r="F9" s="338"/>
      <c r="G9" s="333"/>
    </row>
    <row r="10" spans="1:12" ht="48" customHeight="1">
      <c r="A10" s="315" t="s">
        <v>588</v>
      </c>
      <c r="B10" s="382" t="s">
        <v>33</v>
      </c>
      <c r="C10" s="383" t="s">
        <v>528</v>
      </c>
      <c r="D10" s="382" t="s">
        <v>30</v>
      </c>
      <c r="E10" s="337">
        <v>65</v>
      </c>
      <c r="F10" s="338">
        <f>'Bill 3.1.2'!F10</f>
        <v>0</v>
      </c>
      <c r="G10" s="338">
        <f t="shared" ref="G10:G16" si="1">E10*F10</f>
        <v>0</v>
      </c>
      <c r="H10" s="7" t="e">
        <f>#REF!+#REF!+#REF!</f>
        <v>#REF!</v>
      </c>
    </row>
    <row r="11" spans="1:12" ht="51" customHeight="1">
      <c r="A11" s="315" t="s">
        <v>589</v>
      </c>
      <c r="B11" s="350" t="s">
        <v>33</v>
      </c>
      <c r="C11" s="351" t="s">
        <v>969</v>
      </c>
      <c r="D11" s="350" t="s">
        <v>30</v>
      </c>
      <c r="E11" s="317">
        <v>190</v>
      </c>
      <c r="F11" s="338">
        <f>'Bill 3.1.2'!F11</f>
        <v>0</v>
      </c>
      <c r="G11" s="318">
        <f t="shared" si="1"/>
        <v>0</v>
      </c>
      <c r="H11" s="352"/>
      <c r="I11" s="353"/>
      <c r="J11" s="353"/>
      <c r="L11" s="8"/>
    </row>
    <row r="12" spans="1:12" ht="44.25" customHeight="1" thickBot="1">
      <c r="A12" s="315" t="s">
        <v>590</v>
      </c>
      <c r="B12" s="350" t="s">
        <v>34</v>
      </c>
      <c r="C12" s="351" t="s">
        <v>532</v>
      </c>
      <c r="D12" s="350" t="s">
        <v>30</v>
      </c>
      <c r="E12" s="317">
        <v>100</v>
      </c>
      <c r="F12" s="338">
        <f>'Bill 3.1.2'!F12</f>
        <v>0</v>
      </c>
      <c r="G12" s="318">
        <f t="shared" si="1"/>
        <v>0</v>
      </c>
      <c r="H12" s="352"/>
      <c r="I12" s="353"/>
      <c r="J12" s="353"/>
      <c r="L12" s="8"/>
    </row>
    <row r="13" spans="1:12" ht="35.25" customHeight="1">
      <c r="A13" s="315" t="s">
        <v>591</v>
      </c>
      <c r="B13" s="240" t="s">
        <v>35</v>
      </c>
      <c r="C13" s="340" t="s">
        <v>880</v>
      </c>
      <c r="D13" s="240" t="s">
        <v>30</v>
      </c>
      <c r="E13" s="243">
        <v>40</v>
      </c>
      <c r="F13" s="338">
        <f>'Bill 3.1.2'!F13</f>
        <v>0</v>
      </c>
      <c r="G13" s="318">
        <f t="shared" si="1"/>
        <v>0</v>
      </c>
      <c r="J13" s="671" t="s">
        <v>247</v>
      </c>
      <c r="L13" s="8"/>
    </row>
    <row r="14" spans="1:12" ht="35.25" customHeight="1">
      <c r="A14" s="315" t="s">
        <v>592</v>
      </c>
      <c r="B14" s="240" t="s">
        <v>36</v>
      </c>
      <c r="C14" s="340" t="s">
        <v>881</v>
      </c>
      <c r="D14" s="240" t="s">
        <v>30</v>
      </c>
      <c r="E14" s="243">
        <v>20</v>
      </c>
      <c r="F14" s="338">
        <f>'Bill 3.1.2'!F14</f>
        <v>0</v>
      </c>
      <c r="G14" s="318">
        <f t="shared" si="1"/>
        <v>0</v>
      </c>
      <c r="J14" s="672"/>
      <c r="L14" s="8"/>
    </row>
    <row r="15" spans="1:12" ht="35.25" customHeight="1">
      <c r="A15" s="315" t="s">
        <v>593</v>
      </c>
      <c r="B15" s="240" t="s">
        <v>29</v>
      </c>
      <c r="C15" s="340" t="s">
        <v>524</v>
      </c>
      <c r="D15" s="240" t="s">
        <v>30</v>
      </c>
      <c r="E15" s="243">
        <v>25</v>
      </c>
      <c r="F15" s="338">
        <f>'Bill 3.1.2'!F15</f>
        <v>0</v>
      </c>
      <c r="G15" s="318">
        <f t="shared" si="1"/>
        <v>0</v>
      </c>
      <c r="H15" s="354"/>
      <c r="J15" s="672"/>
    </row>
    <row r="16" spans="1:12" ht="35.25" customHeight="1">
      <c r="A16" s="315" t="s">
        <v>594</v>
      </c>
      <c r="B16" s="248" t="s">
        <v>500</v>
      </c>
      <c r="C16" s="343" t="s">
        <v>37</v>
      </c>
      <c r="D16" s="248" t="s">
        <v>30</v>
      </c>
      <c r="E16" s="243">
        <v>155</v>
      </c>
      <c r="F16" s="338">
        <f>'Bill 3.1.2'!F16</f>
        <v>0</v>
      </c>
      <c r="G16" s="318">
        <f t="shared" si="1"/>
        <v>0</v>
      </c>
      <c r="H16" s="354"/>
      <c r="J16" s="355"/>
    </row>
    <row r="17" spans="1:7" ht="28.5" customHeight="1">
      <c r="A17" s="330"/>
      <c r="B17" s="668" t="s">
        <v>595</v>
      </c>
      <c r="C17" s="669"/>
      <c r="D17" s="669"/>
      <c r="E17" s="669"/>
      <c r="F17" s="670"/>
      <c r="G17" s="331">
        <f>SUM(G4:G16)</f>
        <v>0</v>
      </c>
    </row>
    <row r="28" spans="1:7" ht="12" customHeight="1"/>
  </sheetData>
  <mergeCells count="5">
    <mergeCell ref="A1:C1"/>
    <mergeCell ref="D1:G1"/>
    <mergeCell ref="I5:I7"/>
    <mergeCell ref="J13:J15"/>
    <mergeCell ref="B17:F17"/>
  </mergeCells>
  <pageMargins left="0.7" right="0.7" top="0.75" bottom="0.75" header="0.3" footer="0.3"/>
  <pageSetup paperSize="9" scale="75"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6FAD3-107C-4E59-97CD-671F8DA9107C}">
  <sheetPr>
    <tabColor rgb="FFFF9933"/>
    <pageSetUpPr fitToPage="1"/>
  </sheetPr>
  <dimension ref="A1:O62"/>
  <sheetViews>
    <sheetView view="pageBreakPreview" zoomScale="85" zoomScaleNormal="110" zoomScaleSheetLayoutView="85" workbookViewId="0">
      <pane ySplit="2" topLeftCell="A3" activePane="bottomLeft" state="frozen"/>
      <selection activeCell="F10" sqref="F10"/>
      <selection pane="bottomLeft" activeCell="F61" sqref="F3:F61"/>
    </sheetView>
  </sheetViews>
  <sheetFormatPr defaultColWidth="9.109375" defaultRowHeight="13.2"/>
  <cols>
    <col min="1" max="1" width="8.44140625" style="4" customWidth="1"/>
    <col min="2" max="2" width="9.6640625" style="4" customWidth="1"/>
    <col min="3" max="3" width="54" style="4" customWidth="1"/>
    <col min="4" max="4" width="7.6640625" style="4" customWidth="1"/>
    <col min="5" max="5" width="8.6640625" style="4" customWidth="1"/>
    <col min="6" max="6" width="10.6640625" style="4" customWidth="1"/>
    <col min="7" max="7" width="17.6640625" style="4" customWidth="1"/>
    <col min="8" max="8" width="11.44140625" style="9" customWidth="1"/>
    <col min="9" max="16384" width="9.109375" style="4"/>
  </cols>
  <sheetData>
    <row r="1" spans="1:7" s="3" customFormat="1" ht="60" customHeight="1" thickBot="1">
      <c r="A1" s="654" t="s">
        <v>576</v>
      </c>
      <c r="B1" s="655"/>
      <c r="C1" s="655"/>
      <c r="D1" s="656" t="str">
        <f>+'Bill 3.2.1 '!D1:G1</f>
        <v>BILL NO. 03 - REDUCTION OF LANDSLIDE  VULNERABILITY  BY MITIGATION MEASURES AT
WALASMULLA NATIONAL SCHOOL (SITE NO. 151) -LOCATION 01</v>
      </c>
      <c r="E1" s="656"/>
      <c r="F1" s="656"/>
      <c r="G1" s="657"/>
    </row>
    <row r="2" spans="1:7" ht="26.4">
      <c r="A2" s="309" t="s">
        <v>9</v>
      </c>
      <c r="B2" s="309" t="s">
        <v>10</v>
      </c>
      <c r="C2" s="310" t="s">
        <v>6</v>
      </c>
      <c r="D2" s="309" t="s">
        <v>11</v>
      </c>
      <c r="E2" s="309" t="s">
        <v>12</v>
      </c>
      <c r="F2" s="311" t="s">
        <v>13</v>
      </c>
      <c r="G2" s="311" t="s">
        <v>14</v>
      </c>
    </row>
    <row r="3" spans="1:7" ht="29.4" customHeight="1">
      <c r="A3" s="325" t="s">
        <v>596</v>
      </c>
      <c r="B3" s="356"/>
      <c r="C3" s="334" t="s">
        <v>597</v>
      </c>
      <c r="D3" s="357"/>
      <c r="E3" s="357"/>
      <c r="F3" s="357"/>
      <c r="G3" s="357"/>
    </row>
    <row r="4" spans="1:7" ht="29.4" customHeight="1">
      <c r="A4" s="315" t="s">
        <v>598</v>
      </c>
      <c r="B4" s="358" t="s">
        <v>38</v>
      </c>
      <c r="C4" s="359" t="s">
        <v>39</v>
      </c>
      <c r="D4" s="315" t="s">
        <v>27</v>
      </c>
      <c r="E4" s="337">
        <v>3</v>
      </c>
      <c r="F4" s="338"/>
      <c r="G4" s="338">
        <f>+E4*F4</f>
        <v>0</v>
      </c>
    </row>
    <row r="5" spans="1:7" ht="29.4" customHeight="1">
      <c r="A5" s="315" t="s">
        <v>599</v>
      </c>
      <c r="B5" s="358" t="s">
        <v>40</v>
      </c>
      <c r="C5" s="359" t="s">
        <v>41</v>
      </c>
      <c r="D5" s="315" t="s">
        <v>27</v>
      </c>
      <c r="E5" s="337">
        <v>13</v>
      </c>
      <c r="F5" s="338"/>
      <c r="G5" s="338">
        <f>+E5*F5</f>
        <v>0</v>
      </c>
    </row>
    <row r="6" spans="1:7" ht="29.4" customHeight="1">
      <c r="A6" s="315" t="s">
        <v>600</v>
      </c>
      <c r="B6" s="358" t="s">
        <v>42</v>
      </c>
      <c r="C6" s="359" t="s">
        <v>43</v>
      </c>
      <c r="D6" s="315" t="s">
        <v>44</v>
      </c>
      <c r="E6" s="337">
        <v>835</v>
      </c>
      <c r="F6" s="338"/>
      <c r="G6" s="338">
        <f>+E6*F6</f>
        <v>0</v>
      </c>
    </row>
    <row r="7" spans="1:7" ht="29.4" customHeight="1">
      <c r="A7" s="315" t="s">
        <v>601</v>
      </c>
      <c r="B7" s="358" t="s">
        <v>45</v>
      </c>
      <c r="C7" s="359" t="s">
        <v>46</v>
      </c>
      <c r="D7" s="315" t="s">
        <v>18</v>
      </c>
      <c r="E7" s="337">
        <v>161</v>
      </c>
      <c r="F7" s="338"/>
      <c r="G7" s="338">
        <f>+E7*F7</f>
        <v>0</v>
      </c>
    </row>
    <row r="8" spans="1:7" ht="29.4" customHeight="1">
      <c r="A8" s="325" t="s">
        <v>602</v>
      </c>
      <c r="B8" s="381"/>
      <c r="C8" s="334" t="s">
        <v>286</v>
      </c>
      <c r="D8" s="333"/>
      <c r="E8" s="333"/>
      <c r="F8" s="333"/>
      <c r="G8" s="333"/>
    </row>
    <row r="9" spans="1:7" ht="29.4" customHeight="1">
      <c r="A9" s="315" t="s">
        <v>603</v>
      </c>
      <c r="B9" s="358" t="s">
        <v>38</v>
      </c>
      <c r="C9" s="359" t="s">
        <v>39</v>
      </c>
      <c r="D9" s="315" t="s">
        <v>27</v>
      </c>
      <c r="E9" s="337">
        <v>1</v>
      </c>
      <c r="F9" s="338"/>
      <c r="G9" s="338">
        <f>+E9*F9</f>
        <v>0</v>
      </c>
    </row>
    <row r="10" spans="1:7" ht="29.4" customHeight="1">
      <c r="A10" s="315" t="s">
        <v>604</v>
      </c>
      <c r="B10" s="358" t="s">
        <v>40</v>
      </c>
      <c r="C10" s="359" t="s">
        <v>41</v>
      </c>
      <c r="D10" s="315" t="s">
        <v>27</v>
      </c>
      <c r="E10" s="337">
        <v>2</v>
      </c>
      <c r="F10" s="338"/>
      <c r="G10" s="338">
        <f>+E10*F10</f>
        <v>0</v>
      </c>
    </row>
    <row r="11" spans="1:7" ht="29.4" customHeight="1">
      <c r="A11" s="315" t="s">
        <v>605</v>
      </c>
      <c r="B11" s="358" t="s">
        <v>42</v>
      </c>
      <c r="C11" s="359" t="s">
        <v>43</v>
      </c>
      <c r="D11" s="315" t="s">
        <v>44</v>
      </c>
      <c r="E11" s="337">
        <v>125</v>
      </c>
      <c r="F11" s="338"/>
      <c r="G11" s="338">
        <f>+E11*F11</f>
        <v>0</v>
      </c>
    </row>
    <row r="12" spans="1:7" ht="29.4" customHeight="1">
      <c r="A12" s="315" t="s">
        <v>606</v>
      </c>
      <c r="B12" s="358" t="s">
        <v>45</v>
      </c>
      <c r="C12" s="359" t="s">
        <v>46</v>
      </c>
      <c r="D12" s="315" t="s">
        <v>18</v>
      </c>
      <c r="E12" s="337">
        <v>26</v>
      </c>
      <c r="F12" s="338"/>
      <c r="G12" s="338">
        <f>+E12*F12</f>
        <v>0</v>
      </c>
    </row>
    <row r="13" spans="1:7" ht="30" customHeight="1">
      <c r="A13" s="325" t="s">
        <v>607</v>
      </c>
      <c r="B13" s="356"/>
      <c r="C13" s="334" t="s">
        <v>277</v>
      </c>
      <c r="D13" s="333"/>
      <c r="E13" s="357"/>
      <c r="F13" s="357"/>
      <c r="G13" s="333"/>
    </row>
    <row r="14" spans="1:7" ht="29.4" customHeight="1">
      <c r="A14" s="315" t="s">
        <v>608</v>
      </c>
      <c r="B14" s="358" t="s">
        <v>38</v>
      </c>
      <c r="C14" s="359" t="s">
        <v>39</v>
      </c>
      <c r="D14" s="315" t="s">
        <v>27</v>
      </c>
      <c r="E14" s="337">
        <v>2</v>
      </c>
      <c r="F14" s="338"/>
      <c r="G14" s="338">
        <f>+E14*F14</f>
        <v>0</v>
      </c>
    </row>
    <row r="15" spans="1:7" ht="30" customHeight="1">
      <c r="A15" s="315" t="s">
        <v>609</v>
      </c>
      <c r="B15" s="358" t="s">
        <v>40</v>
      </c>
      <c r="C15" s="359" t="s">
        <v>41</v>
      </c>
      <c r="D15" s="315" t="s">
        <v>27</v>
      </c>
      <c r="E15" s="337">
        <v>7</v>
      </c>
      <c r="F15" s="338"/>
      <c r="G15" s="338">
        <f>+E15*F15</f>
        <v>0</v>
      </c>
    </row>
    <row r="16" spans="1:7" ht="30" customHeight="1">
      <c r="A16" s="315" t="s">
        <v>610</v>
      </c>
      <c r="B16" s="358" t="s">
        <v>42</v>
      </c>
      <c r="C16" s="359" t="s">
        <v>43</v>
      </c>
      <c r="D16" s="315" t="s">
        <v>44</v>
      </c>
      <c r="E16" s="337">
        <v>410</v>
      </c>
      <c r="F16" s="338"/>
      <c r="G16" s="338">
        <f>+E16*F16</f>
        <v>0</v>
      </c>
    </row>
    <row r="17" spans="1:9" ht="30" customHeight="1">
      <c r="A17" s="315" t="s">
        <v>611</v>
      </c>
      <c r="B17" s="358" t="s">
        <v>45</v>
      </c>
      <c r="C17" s="359" t="s">
        <v>46</v>
      </c>
      <c r="D17" s="315" t="s">
        <v>18</v>
      </c>
      <c r="E17" s="337">
        <v>88</v>
      </c>
      <c r="F17" s="338"/>
      <c r="G17" s="338">
        <f>+E17*F17</f>
        <v>0</v>
      </c>
    </row>
    <row r="18" spans="1:9" ht="30" customHeight="1">
      <c r="A18" s="325" t="s">
        <v>612</v>
      </c>
      <c r="B18" s="356"/>
      <c r="C18" s="334" t="s">
        <v>613</v>
      </c>
      <c r="D18" s="356"/>
      <c r="E18" s="384"/>
      <c r="F18" s="356"/>
      <c r="G18" s="356"/>
    </row>
    <row r="19" spans="1:9" ht="29.4" customHeight="1">
      <c r="A19" s="315" t="s">
        <v>614</v>
      </c>
      <c r="B19" s="358" t="s">
        <v>38</v>
      </c>
      <c r="C19" s="359" t="s">
        <v>39</v>
      </c>
      <c r="D19" s="315" t="s">
        <v>27</v>
      </c>
      <c r="E19" s="337">
        <v>1</v>
      </c>
      <c r="F19" s="338"/>
      <c r="G19" s="338">
        <f>+E19*F19</f>
        <v>0</v>
      </c>
    </row>
    <row r="20" spans="1:9" ht="30" customHeight="1">
      <c r="A20" s="315" t="s">
        <v>615</v>
      </c>
      <c r="B20" s="358" t="s">
        <v>40</v>
      </c>
      <c r="C20" s="359" t="s">
        <v>41</v>
      </c>
      <c r="D20" s="315" t="s">
        <v>27</v>
      </c>
      <c r="E20" s="337">
        <v>6</v>
      </c>
      <c r="F20" s="338"/>
      <c r="G20" s="338">
        <f>+E20*F20</f>
        <v>0</v>
      </c>
    </row>
    <row r="21" spans="1:9" ht="30" customHeight="1">
      <c r="A21" s="315" t="s">
        <v>616</v>
      </c>
      <c r="B21" s="358" t="s">
        <v>42</v>
      </c>
      <c r="C21" s="359" t="s">
        <v>43</v>
      </c>
      <c r="D21" s="315" t="s">
        <v>44</v>
      </c>
      <c r="E21" s="337">
        <v>291</v>
      </c>
      <c r="F21" s="338"/>
      <c r="G21" s="338">
        <f>+E21*F21</f>
        <v>0</v>
      </c>
    </row>
    <row r="22" spans="1:9" ht="30" customHeight="1">
      <c r="A22" s="315" t="s">
        <v>617</v>
      </c>
      <c r="B22" s="358" t="s">
        <v>45</v>
      </c>
      <c r="C22" s="359" t="s">
        <v>46</v>
      </c>
      <c r="D22" s="315" t="s">
        <v>18</v>
      </c>
      <c r="E22" s="337">
        <v>61</v>
      </c>
      <c r="F22" s="338"/>
      <c r="G22" s="338">
        <f>+E22*F22</f>
        <v>0</v>
      </c>
    </row>
    <row r="23" spans="1:9" ht="30" customHeight="1">
      <c r="A23" s="325" t="s">
        <v>618</v>
      </c>
      <c r="B23" s="356"/>
      <c r="C23" s="334" t="s">
        <v>619</v>
      </c>
      <c r="D23" s="356"/>
      <c r="E23" s="337"/>
      <c r="F23" s="356"/>
      <c r="G23" s="356"/>
    </row>
    <row r="24" spans="1:9" ht="29.4" customHeight="1">
      <c r="A24" s="315" t="s">
        <v>620</v>
      </c>
      <c r="B24" s="358" t="s">
        <v>38</v>
      </c>
      <c r="C24" s="359" t="s">
        <v>39</v>
      </c>
      <c r="D24" s="315" t="s">
        <v>27</v>
      </c>
      <c r="E24" s="337">
        <v>1</v>
      </c>
      <c r="F24" s="338"/>
      <c r="G24" s="338">
        <f>+E24*F24</f>
        <v>0</v>
      </c>
    </row>
    <row r="25" spans="1:9" ht="30" customHeight="1">
      <c r="A25" s="315" t="s">
        <v>621</v>
      </c>
      <c r="B25" s="358" t="s">
        <v>40</v>
      </c>
      <c r="C25" s="359" t="s">
        <v>41</v>
      </c>
      <c r="D25" s="315" t="s">
        <v>27</v>
      </c>
      <c r="E25" s="337">
        <v>2</v>
      </c>
      <c r="F25" s="338"/>
      <c r="G25" s="338">
        <f>+E25*F25</f>
        <v>0</v>
      </c>
    </row>
    <row r="26" spans="1:9" ht="30" customHeight="1">
      <c r="A26" s="315" t="s">
        <v>622</v>
      </c>
      <c r="B26" s="358" t="s">
        <v>42</v>
      </c>
      <c r="C26" s="359" t="s">
        <v>43</v>
      </c>
      <c r="D26" s="315" t="s">
        <v>44</v>
      </c>
      <c r="E26" s="337">
        <v>89</v>
      </c>
      <c r="F26" s="338"/>
      <c r="G26" s="338">
        <f>+E26*F26</f>
        <v>0</v>
      </c>
    </row>
    <row r="27" spans="1:9" ht="30" customHeight="1">
      <c r="A27" s="315" t="s">
        <v>623</v>
      </c>
      <c r="B27" s="358" t="s">
        <v>45</v>
      </c>
      <c r="C27" s="359" t="s">
        <v>46</v>
      </c>
      <c r="D27" s="315" t="s">
        <v>18</v>
      </c>
      <c r="E27" s="337">
        <v>16</v>
      </c>
      <c r="F27" s="338"/>
      <c r="G27" s="338">
        <f>+E27*F27</f>
        <v>0</v>
      </c>
    </row>
    <row r="28" spans="1:9" s="3" customFormat="1" ht="27.75" customHeight="1">
      <c r="A28" s="325" t="s">
        <v>624</v>
      </c>
      <c r="B28" s="240"/>
      <c r="C28" s="242" t="s">
        <v>295</v>
      </c>
      <c r="D28" s="240"/>
      <c r="E28" s="243"/>
      <c r="F28" s="324"/>
      <c r="G28" s="385"/>
      <c r="H28" s="386"/>
      <c r="I28" s="387"/>
    </row>
    <row r="29" spans="1:9" s="3" customFormat="1" ht="31.95" customHeight="1">
      <c r="A29" s="315" t="s">
        <v>625</v>
      </c>
      <c r="B29" s="240" t="s">
        <v>48</v>
      </c>
      <c r="C29" s="343" t="s">
        <v>49</v>
      </c>
      <c r="D29" s="240" t="s">
        <v>2</v>
      </c>
      <c r="E29" s="243">
        <v>5</v>
      </c>
      <c r="F29" s="324"/>
      <c r="G29" s="385">
        <f t="shared" ref="G29" si="0">F29*E29</f>
        <v>0</v>
      </c>
      <c r="H29" s="386"/>
      <c r="I29" s="387"/>
    </row>
    <row r="30" spans="1:9" s="3" customFormat="1" ht="31.95" customHeight="1">
      <c r="A30" s="325" t="s">
        <v>626</v>
      </c>
      <c r="B30" s="240"/>
      <c r="C30" s="370" t="s">
        <v>627</v>
      </c>
      <c r="D30" s="240"/>
      <c r="E30" s="243"/>
      <c r="F30" s="324"/>
      <c r="G30" s="385"/>
      <c r="H30" s="386"/>
      <c r="I30" s="387"/>
    </row>
    <row r="31" spans="1:9" s="3" customFormat="1" ht="27" customHeight="1">
      <c r="A31" s="315" t="s">
        <v>628</v>
      </c>
      <c r="B31" s="240" t="s">
        <v>38</v>
      </c>
      <c r="C31" s="343" t="s">
        <v>39</v>
      </c>
      <c r="D31" s="363" t="s">
        <v>30</v>
      </c>
      <c r="E31" s="243">
        <v>7</v>
      </c>
      <c r="F31" s="324"/>
      <c r="G31" s="338">
        <f t="shared" ref="G31:G39" si="1">+E31*F31</f>
        <v>0</v>
      </c>
      <c r="H31" s="386"/>
      <c r="I31" s="387"/>
    </row>
    <row r="32" spans="1:9" s="3" customFormat="1" ht="27" customHeight="1">
      <c r="A32" s="315" t="s">
        <v>629</v>
      </c>
      <c r="B32" s="240" t="s">
        <v>40</v>
      </c>
      <c r="C32" s="343" t="s">
        <v>548</v>
      </c>
      <c r="D32" s="363" t="s">
        <v>30</v>
      </c>
      <c r="E32" s="243">
        <v>24</v>
      </c>
      <c r="F32" s="324"/>
      <c r="G32" s="338">
        <f t="shared" si="1"/>
        <v>0</v>
      </c>
      <c r="H32" s="386"/>
      <c r="I32" s="387"/>
    </row>
    <row r="33" spans="1:9" s="3" customFormat="1" ht="27" customHeight="1">
      <c r="A33" s="315" t="s">
        <v>630</v>
      </c>
      <c r="B33" s="240" t="s">
        <v>42</v>
      </c>
      <c r="C33" s="343" t="s">
        <v>43</v>
      </c>
      <c r="D33" s="363" t="s">
        <v>44</v>
      </c>
      <c r="E33" s="243">
        <v>750</v>
      </c>
      <c r="F33" s="324"/>
      <c r="G33" s="338">
        <f t="shared" si="1"/>
        <v>0</v>
      </c>
      <c r="H33" s="386"/>
      <c r="I33" s="387"/>
    </row>
    <row r="34" spans="1:9" s="3" customFormat="1" ht="27" customHeight="1">
      <c r="A34" s="315" t="s">
        <v>631</v>
      </c>
      <c r="B34" s="240" t="s">
        <v>45</v>
      </c>
      <c r="C34" s="343" t="s">
        <v>551</v>
      </c>
      <c r="D34" s="363" t="s">
        <v>47</v>
      </c>
      <c r="E34" s="243">
        <v>21</v>
      </c>
      <c r="F34" s="324"/>
      <c r="G34" s="338">
        <f t="shared" si="1"/>
        <v>0</v>
      </c>
      <c r="H34" s="386"/>
      <c r="I34" s="387"/>
    </row>
    <row r="35" spans="1:9" s="3" customFormat="1" ht="27" customHeight="1">
      <c r="A35" s="315" t="s">
        <v>632</v>
      </c>
      <c r="B35" s="240" t="s">
        <v>553</v>
      </c>
      <c r="C35" s="343" t="s">
        <v>554</v>
      </c>
      <c r="D35" s="248" t="s">
        <v>30</v>
      </c>
      <c r="E35" s="243">
        <v>94</v>
      </c>
      <c r="F35" s="324"/>
      <c r="G35" s="338">
        <f t="shared" si="1"/>
        <v>0</v>
      </c>
      <c r="H35" s="386"/>
      <c r="I35" s="387"/>
    </row>
    <row r="36" spans="1:9" s="3" customFormat="1" ht="27" customHeight="1">
      <c r="A36" s="315" t="s">
        <v>633</v>
      </c>
      <c r="B36" s="240" t="s">
        <v>556</v>
      </c>
      <c r="C36" s="343" t="s">
        <v>557</v>
      </c>
      <c r="D36" s="363" t="s">
        <v>2</v>
      </c>
      <c r="E36" s="243">
        <v>84</v>
      </c>
      <c r="F36" s="324"/>
      <c r="G36" s="338">
        <f t="shared" si="1"/>
        <v>0</v>
      </c>
      <c r="H36" s="386"/>
      <c r="I36" s="387"/>
    </row>
    <row r="37" spans="1:9" s="3" customFormat="1" ht="27" customHeight="1">
      <c r="A37" s="315" t="s">
        <v>634</v>
      </c>
      <c r="B37" s="240" t="s">
        <v>559</v>
      </c>
      <c r="C37" s="343" t="s">
        <v>560</v>
      </c>
      <c r="D37" s="248" t="s">
        <v>30</v>
      </c>
      <c r="E37" s="243">
        <v>235</v>
      </c>
      <c r="F37" s="324"/>
      <c r="G37" s="338">
        <f t="shared" si="1"/>
        <v>0</v>
      </c>
      <c r="H37" s="386"/>
      <c r="I37" s="387"/>
    </row>
    <row r="38" spans="1:9" s="3" customFormat="1" ht="27" customHeight="1">
      <c r="A38" s="315" t="s">
        <v>635</v>
      </c>
      <c r="B38" s="240" t="s">
        <v>562</v>
      </c>
      <c r="C38" s="343" t="s">
        <v>563</v>
      </c>
      <c r="D38" s="248" t="s">
        <v>47</v>
      </c>
      <c r="E38" s="243">
        <v>210</v>
      </c>
      <c r="F38" s="324"/>
      <c r="G38" s="338">
        <f t="shared" si="1"/>
        <v>0</v>
      </c>
      <c r="H38" s="386"/>
      <c r="I38" s="387"/>
    </row>
    <row r="39" spans="1:9" s="3" customFormat="1" ht="27" customHeight="1">
      <c r="A39" s="315" t="s">
        <v>636</v>
      </c>
      <c r="B39" s="240" t="s">
        <v>565</v>
      </c>
      <c r="C39" s="343" t="s">
        <v>479</v>
      </c>
      <c r="D39" s="363" t="s">
        <v>47</v>
      </c>
      <c r="E39" s="243">
        <v>43</v>
      </c>
      <c r="F39" s="324"/>
      <c r="G39" s="338">
        <f t="shared" si="1"/>
        <v>0</v>
      </c>
      <c r="H39" s="386"/>
      <c r="I39" s="387"/>
    </row>
    <row r="40" spans="1:9" s="3" customFormat="1" ht="31.95" customHeight="1">
      <c r="A40" s="325" t="s">
        <v>637</v>
      </c>
      <c r="B40" s="240"/>
      <c r="C40" s="370" t="s">
        <v>638</v>
      </c>
      <c r="D40" s="240"/>
      <c r="E40" s="243"/>
      <c r="F40" s="324"/>
      <c r="G40" s="385"/>
      <c r="H40" s="386"/>
      <c r="I40" s="387"/>
    </row>
    <row r="41" spans="1:9" s="3" customFormat="1" ht="28.2" customHeight="1">
      <c r="A41" s="315" t="s">
        <v>639</v>
      </c>
      <c r="B41" s="240" t="s">
        <v>38</v>
      </c>
      <c r="C41" s="343" t="s">
        <v>39</v>
      </c>
      <c r="D41" s="363" t="s">
        <v>30</v>
      </c>
      <c r="E41" s="243">
        <v>4</v>
      </c>
      <c r="F41" s="324"/>
      <c r="G41" s="338">
        <f t="shared" ref="G41:G51" si="2">+E41*F41</f>
        <v>0</v>
      </c>
      <c r="H41" s="386"/>
      <c r="I41" s="387"/>
    </row>
    <row r="42" spans="1:9" s="3" customFormat="1" ht="28.2" customHeight="1">
      <c r="A42" s="315" t="s">
        <v>640</v>
      </c>
      <c r="B42" s="240" t="s">
        <v>40</v>
      </c>
      <c r="C42" s="343" t="s">
        <v>548</v>
      </c>
      <c r="D42" s="363" t="s">
        <v>30</v>
      </c>
      <c r="E42" s="243">
        <v>17</v>
      </c>
      <c r="F42" s="324"/>
      <c r="G42" s="338">
        <f t="shared" si="2"/>
        <v>0</v>
      </c>
      <c r="H42" s="386"/>
      <c r="I42" s="387"/>
    </row>
    <row r="43" spans="1:9" s="3" customFormat="1" ht="28.2" customHeight="1">
      <c r="A43" s="315" t="s">
        <v>641</v>
      </c>
      <c r="B43" s="240" t="s">
        <v>42</v>
      </c>
      <c r="C43" s="343" t="s">
        <v>43</v>
      </c>
      <c r="D43" s="363" t="s">
        <v>44</v>
      </c>
      <c r="E43" s="243">
        <v>620</v>
      </c>
      <c r="F43" s="324"/>
      <c r="G43" s="338">
        <f t="shared" si="2"/>
        <v>0</v>
      </c>
      <c r="H43" s="386"/>
      <c r="I43" s="387"/>
    </row>
    <row r="44" spans="1:9" s="3" customFormat="1" ht="28.2" customHeight="1">
      <c r="A44" s="315" t="s">
        <v>642</v>
      </c>
      <c r="B44" s="240" t="s">
        <v>45</v>
      </c>
      <c r="C44" s="343" t="s">
        <v>551</v>
      </c>
      <c r="D44" s="363" t="s">
        <v>47</v>
      </c>
      <c r="E44" s="243">
        <v>20</v>
      </c>
      <c r="F44" s="324"/>
      <c r="G44" s="338">
        <f t="shared" si="2"/>
        <v>0</v>
      </c>
      <c r="H44" s="386"/>
      <c r="I44" s="387"/>
    </row>
    <row r="45" spans="1:9" s="3" customFormat="1" ht="28.2" customHeight="1">
      <c r="A45" s="315" t="s">
        <v>643</v>
      </c>
      <c r="B45" s="240" t="s">
        <v>553</v>
      </c>
      <c r="C45" s="343" t="s">
        <v>554</v>
      </c>
      <c r="D45" s="248" t="s">
        <v>30</v>
      </c>
      <c r="E45" s="243">
        <v>41</v>
      </c>
      <c r="F45" s="324"/>
      <c r="G45" s="338">
        <f t="shared" si="2"/>
        <v>0</v>
      </c>
      <c r="H45" s="386"/>
      <c r="I45" s="387"/>
    </row>
    <row r="46" spans="1:9" s="3" customFormat="1" ht="28.2" customHeight="1">
      <c r="A46" s="315" t="s">
        <v>644</v>
      </c>
      <c r="B46" s="240" t="s">
        <v>556</v>
      </c>
      <c r="C46" s="343" t="s">
        <v>557</v>
      </c>
      <c r="D46" s="363" t="s">
        <v>2</v>
      </c>
      <c r="E46" s="243">
        <v>49</v>
      </c>
      <c r="F46" s="324"/>
      <c r="G46" s="338">
        <f t="shared" si="2"/>
        <v>0</v>
      </c>
      <c r="H46" s="386"/>
      <c r="I46" s="387"/>
    </row>
    <row r="47" spans="1:9" s="3" customFormat="1" ht="28.2" customHeight="1">
      <c r="A47" s="315" t="s">
        <v>645</v>
      </c>
      <c r="B47" s="240" t="s">
        <v>559</v>
      </c>
      <c r="C47" s="343" t="s">
        <v>560</v>
      </c>
      <c r="D47" s="248" t="s">
        <v>30</v>
      </c>
      <c r="E47" s="243">
        <v>110</v>
      </c>
      <c r="F47" s="324"/>
      <c r="G47" s="338">
        <f t="shared" si="2"/>
        <v>0</v>
      </c>
      <c r="H47" s="386"/>
      <c r="I47" s="387"/>
    </row>
    <row r="48" spans="1:9" s="3" customFormat="1" ht="28.2" customHeight="1">
      <c r="A48" s="315" t="s">
        <v>646</v>
      </c>
      <c r="B48" s="240" t="s">
        <v>562</v>
      </c>
      <c r="C48" s="343" t="s">
        <v>563</v>
      </c>
      <c r="D48" s="248" t="s">
        <v>47</v>
      </c>
      <c r="E48" s="243">
        <v>100</v>
      </c>
      <c r="F48" s="324"/>
      <c r="G48" s="338">
        <f t="shared" si="2"/>
        <v>0</v>
      </c>
      <c r="H48" s="386"/>
      <c r="I48" s="387"/>
    </row>
    <row r="49" spans="1:15" s="3" customFormat="1" ht="28.2" customHeight="1">
      <c r="A49" s="315" t="s">
        <v>647</v>
      </c>
      <c r="B49" s="240" t="s">
        <v>565</v>
      </c>
      <c r="C49" s="343" t="s">
        <v>479</v>
      </c>
      <c r="D49" s="363" t="s">
        <v>47</v>
      </c>
      <c r="E49" s="243">
        <v>38</v>
      </c>
      <c r="F49" s="324"/>
      <c r="G49" s="338">
        <f t="shared" si="2"/>
        <v>0</v>
      </c>
      <c r="H49" s="386"/>
      <c r="I49" s="387"/>
    </row>
    <row r="50" spans="1:15" s="3" customFormat="1" ht="31.95" customHeight="1">
      <c r="A50" s="325" t="s">
        <v>648</v>
      </c>
      <c r="B50" s="240"/>
      <c r="C50" s="370" t="str">
        <f>'Bill 3.1.3'!C18</f>
        <v>CHAINLINK FENCE</v>
      </c>
      <c r="D50" s="240"/>
      <c r="E50" s="243"/>
      <c r="F50" s="324"/>
      <c r="G50" s="385"/>
      <c r="H50" s="386"/>
      <c r="I50" s="387"/>
    </row>
    <row r="51" spans="1:15" s="3" customFormat="1" ht="67.2" customHeight="1">
      <c r="A51" s="315" t="s">
        <v>649</v>
      </c>
      <c r="B51" s="240" t="str">
        <f>'Bill 3.1.3'!B19</f>
        <v>504(1)</v>
      </c>
      <c r="C51" s="245" t="s">
        <v>570</v>
      </c>
      <c r="D51" s="363" t="s">
        <v>30</v>
      </c>
      <c r="E51" s="243">
        <v>95</v>
      </c>
      <c r="F51" s="324"/>
      <c r="G51" s="338">
        <f t="shared" si="2"/>
        <v>0</v>
      </c>
      <c r="H51" s="386"/>
      <c r="I51" s="387"/>
    </row>
    <row r="52" spans="1:15" s="3" customFormat="1" ht="27" customHeight="1">
      <c r="A52" s="325" t="s">
        <v>650</v>
      </c>
      <c r="B52" s="240"/>
      <c r="C52" s="370" t="s">
        <v>974</v>
      </c>
      <c r="D52" s="240"/>
      <c r="E52" s="243"/>
      <c r="F52" s="324"/>
      <c r="G52" s="385"/>
      <c r="H52" s="386"/>
      <c r="I52" s="387"/>
      <c r="M52" s="585">
        <f>10*2*0.1</f>
        <v>2</v>
      </c>
    </row>
    <row r="53" spans="1:15" s="3" customFormat="1" ht="27" customHeight="1">
      <c r="A53" s="315" t="s">
        <v>651</v>
      </c>
      <c r="B53" s="240" t="s">
        <v>38</v>
      </c>
      <c r="C53" s="343" t="s">
        <v>39</v>
      </c>
      <c r="D53" s="363" t="s">
        <v>30</v>
      </c>
      <c r="E53" s="243">
        <v>1</v>
      </c>
      <c r="F53" s="324"/>
      <c r="G53" s="338">
        <f t="shared" ref="G53:G56" si="3">+E53*F53</f>
        <v>0</v>
      </c>
      <c r="H53" s="386"/>
      <c r="I53" s="387"/>
      <c r="M53" s="585">
        <f>30*2*0.25*0.5*0.175</f>
        <v>1.3125</v>
      </c>
      <c r="O53" s="3">
        <f>10*0.05*2</f>
        <v>1</v>
      </c>
    </row>
    <row r="54" spans="1:15" s="3" customFormat="1" ht="27" customHeight="1">
      <c r="A54" s="315" t="s">
        <v>970</v>
      </c>
      <c r="B54" s="240" t="s">
        <v>40</v>
      </c>
      <c r="C54" s="343" t="s">
        <v>548</v>
      </c>
      <c r="D54" s="363" t="s">
        <v>30</v>
      </c>
      <c r="E54" s="243">
        <v>5</v>
      </c>
      <c r="F54" s="324"/>
      <c r="G54" s="338">
        <f t="shared" si="3"/>
        <v>0</v>
      </c>
      <c r="H54" s="386"/>
      <c r="I54" s="387"/>
      <c r="M54" s="585"/>
    </row>
    <row r="55" spans="1:15" s="3" customFormat="1" ht="27" customHeight="1">
      <c r="A55" s="315" t="s">
        <v>971</v>
      </c>
      <c r="B55" s="240" t="s">
        <v>42</v>
      </c>
      <c r="C55" s="343" t="s">
        <v>43</v>
      </c>
      <c r="D55" s="363" t="s">
        <v>44</v>
      </c>
      <c r="E55" s="243">
        <f>E54*100</f>
        <v>500</v>
      </c>
      <c r="F55" s="324"/>
      <c r="G55" s="338">
        <f t="shared" si="3"/>
        <v>0</v>
      </c>
      <c r="H55" s="386"/>
      <c r="I55" s="387"/>
      <c r="O55" s="3">
        <f>10*0.25*2+2*0.175*30</f>
        <v>15.5</v>
      </c>
    </row>
    <row r="56" spans="1:15" s="3" customFormat="1" ht="27" customHeight="1">
      <c r="A56" s="315" t="s">
        <v>972</v>
      </c>
      <c r="B56" s="240" t="s">
        <v>45</v>
      </c>
      <c r="C56" s="343" t="s">
        <v>551</v>
      </c>
      <c r="D56" s="363" t="s">
        <v>47</v>
      </c>
      <c r="E56" s="243">
        <v>20</v>
      </c>
      <c r="F56" s="324"/>
      <c r="G56" s="338">
        <f t="shared" si="3"/>
        <v>0</v>
      </c>
      <c r="H56" s="386"/>
      <c r="I56" s="387"/>
      <c r="K56" s="3">
        <f>0.25*35</f>
        <v>8.75</v>
      </c>
    </row>
    <row r="57" spans="1:15" s="3" customFormat="1" ht="58.8" customHeight="1">
      <c r="A57" s="315" t="s">
        <v>978</v>
      </c>
      <c r="B57" s="240"/>
      <c r="C57" s="343" t="s">
        <v>979</v>
      </c>
      <c r="D57" s="240" t="s">
        <v>2</v>
      </c>
      <c r="E57" s="243">
        <v>20</v>
      </c>
      <c r="F57" s="324"/>
      <c r="G57" s="385">
        <f t="shared" ref="G57" si="4">F57*E57</f>
        <v>0</v>
      </c>
      <c r="H57" s="386"/>
      <c r="I57" s="387"/>
    </row>
    <row r="58" spans="1:15" s="3" customFormat="1" ht="27.75" customHeight="1">
      <c r="A58" s="325" t="s">
        <v>973</v>
      </c>
      <c r="B58" s="240"/>
      <c r="C58" s="242" t="s">
        <v>295</v>
      </c>
      <c r="D58" s="240"/>
      <c r="E58" s="243"/>
      <c r="F58" s="324"/>
      <c r="G58" s="385"/>
      <c r="H58" s="386"/>
      <c r="I58" s="387"/>
      <c r="L58" s="3">
        <v>400000</v>
      </c>
    </row>
    <row r="59" spans="1:15" s="3" customFormat="1" ht="31.95" customHeight="1">
      <c r="A59" s="315" t="s">
        <v>975</v>
      </c>
      <c r="B59" s="240" t="s">
        <v>48</v>
      </c>
      <c r="C59" s="343" t="s">
        <v>49</v>
      </c>
      <c r="D59" s="240" t="s">
        <v>2</v>
      </c>
      <c r="E59" s="243">
        <v>50</v>
      </c>
      <c r="F59" s="324"/>
      <c r="G59" s="385">
        <f t="shared" ref="G59" si="5">F59*E59</f>
        <v>0</v>
      </c>
      <c r="H59" s="386"/>
      <c r="I59" s="387"/>
      <c r="L59" s="3">
        <f>L58/25</f>
        <v>16000</v>
      </c>
    </row>
    <row r="60" spans="1:15" s="3" customFormat="1" ht="31.95" customHeight="1">
      <c r="A60" s="332" t="s">
        <v>976</v>
      </c>
      <c r="B60" s="240"/>
      <c r="C60" s="229" t="s">
        <v>66</v>
      </c>
      <c r="D60" s="363"/>
      <c r="E60" s="243"/>
      <c r="F60" s="324"/>
      <c r="G60" s="338"/>
      <c r="H60" s="386"/>
      <c r="I60" s="387"/>
    </row>
    <row r="61" spans="1:15" s="3" customFormat="1" ht="31.95" customHeight="1">
      <c r="A61" s="315" t="s">
        <v>977</v>
      </c>
      <c r="B61" s="240" t="str">
        <f>'Bill 3.1.3'!B21</f>
        <v>502(2)</v>
      </c>
      <c r="C61" s="343" t="str">
        <f>'Bill 3.1.3'!C21</f>
        <v>Turfing as directed by the Engineer, and regular maintanance for three months</v>
      </c>
      <c r="D61" s="248" t="s">
        <v>47</v>
      </c>
      <c r="E61" s="243">
        <v>50</v>
      </c>
      <c r="F61" s="324"/>
      <c r="G61" s="338">
        <f t="shared" ref="G61" si="6">+E61*F61</f>
        <v>0</v>
      </c>
      <c r="H61" s="386"/>
      <c r="I61" s="387"/>
    </row>
    <row r="62" spans="1:15" ht="30" customHeight="1">
      <c r="A62" s="330"/>
      <c r="B62" s="668" t="s">
        <v>652</v>
      </c>
      <c r="C62" s="669"/>
      <c r="D62" s="669"/>
      <c r="E62" s="669"/>
      <c r="F62" s="670"/>
      <c r="G62" s="331">
        <f>SUM(G3:G61)</f>
        <v>0</v>
      </c>
    </row>
  </sheetData>
  <mergeCells count="3">
    <mergeCell ref="A1:C1"/>
    <mergeCell ref="D1:G1"/>
    <mergeCell ref="B62:F62"/>
  </mergeCells>
  <phoneticPr fontId="32" type="noConversion"/>
  <pageMargins left="0.7" right="0.7" top="0.75" bottom="0.75" header="0.3" footer="0.3"/>
  <pageSetup paperSize="9" scale="74" fitToHeight="0" orientation="portrait" r:id="rId1"/>
  <rowBreaks count="1" manualBreakCount="1">
    <brk id="2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CC607-1FCF-4BC5-BAD4-CA6CE31037B8}">
  <sheetPr>
    <tabColor rgb="FF92D050"/>
    <pageSetUpPr fitToPage="1"/>
  </sheetPr>
  <dimension ref="A1:WVT67"/>
  <sheetViews>
    <sheetView view="pageBreakPreview" zoomScaleNormal="100" zoomScaleSheetLayoutView="100" workbookViewId="0">
      <selection activeCell="G45" sqref="G45"/>
    </sheetView>
  </sheetViews>
  <sheetFormatPr defaultColWidth="8.88671875" defaultRowHeight="13.8"/>
  <cols>
    <col min="1" max="1" width="7.6640625" style="213" customWidth="1"/>
    <col min="2" max="2" width="9.6640625" style="213" customWidth="1"/>
    <col min="3" max="3" width="50.6640625" style="212" customWidth="1"/>
    <col min="4" max="4" width="7.6640625" style="214" customWidth="1"/>
    <col min="5" max="5" width="9.88671875" style="214" customWidth="1"/>
    <col min="6" max="6" width="15.44140625" style="215" customWidth="1"/>
    <col min="7" max="7" width="17.6640625" style="215" customWidth="1"/>
    <col min="8" max="8" width="18.5546875" style="211" customWidth="1"/>
    <col min="9" max="10" width="15.44140625" style="212" hidden="1" customWidth="1"/>
    <col min="11" max="11" width="16.88671875" style="212" hidden="1" customWidth="1"/>
    <col min="12" max="12" width="15.5546875" style="212" hidden="1" customWidth="1"/>
    <col min="13" max="18" width="0" style="212" hidden="1" customWidth="1"/>
    <col min="19" max="256" width="8.88671875" style="212"/>
    <col min="257" max="257" width="3.6640625" style="212" bestFit="1" customWidth="1"/>
    <col min="258" max="258" width="8.33203125" style="212" customWidth="1"/>
    <col min="259" max="259" width="46.109375" style="212" customWidth="1"/>
    <col min="260" max="260" width="11" style="212" customWidth="1"/>
    <col min="261" max="261" width="12.5546875" style="212" customWidth="1"/>
    <col min="262" max="262" width="10.88671875" style="212" customWidth="1"/>
    <col min="263" max="263" width="16.109375" style="212" customWidth="1"/>
    <col min="264" max="264" width="0" style="212" hidden="1" customWidth="1"/>
    <col min="265" max="265" width="15.44140625" style="212" customWidth="1"/>
    <col min="266" max="266" width="12.88671875" style="212" bestFit="1" customWidth="1"/>
    <col min="267" max="267" width="8.88671875" style="212"/>
    <col min="268" max="268" width="12.88671875" style="212" bestFit="1" customWidth="1"/>
    <col min="269" max="512" width="8.88671875" style="212"/>
    <col min="513" max="513" width="3.6640625" style="212" bestFit="1" customWidth="1"/>
    <col min="514" max="514" width="8.33203125" style="212" customWidth="1"/>
    <col min="515" max="515" width="46.109375" style="212" customWidth="1"/>
    <col min="516" max="516" width="11" style="212" customWidth="1"/>
    <col min="517" max="517" width="12.5546875" style="212" customWidth="1"/>
    <col min="518" max="518" width="10.88671875" style="212" customWidth="1"/>
    <col min="519" max="519" width="16.109375" style="212" customWidth="1"/>
    <col min="520" max="520" width="0" style="212" hidden="1" customWidth="1"/>
    <col min="521" max="521" width="15.44140625" style="212" customWidth="1"/>
    <col min="522" max="522" width="12.88671875" style="212" bestFit="1" customWidth="1"/>
    <col min="523" max="523" width="8.88671875" style="212"/>
    <col min="524" max="524" width="12.88671875" style="212" bestFit="1" customWidth="1"/>
    <col min="525" max="768" width="8.88671875" style="212"/>
    <col min="769" max="769" width="3.6640625" style="212" bestFit="1" customWidth="1"/>
    <col min="770" max="770" width="8.33203125" style="212" customWidth="1"/>
    <col min="771" max="771" width="46.109375" style="212" customWidth="1"/>
    <col min="772" max="772" width="11" style="212" customWidth="1"/>
    <col min="773" max="773" width="12.5546875" style="212" customWidth="1"/>
    <col min="774" max="774" width="10.88671875" style="212" customWidth="1"/>
    <col min="775" max="775" width="16.109375" style="212" customWidth="1"/>
    <col min="776" max="776" width="0" style="212" hidden="1" customWidth="1"/>
    <col min="777" max="777" width="15.44140625" style="212" customWidth="1"/>
    <col min="778" max="778" width="12.88671875" style="212" bestFit="1" customWidth="1"/>
    <col min="779" max="779" width="8.88671875" style="212"/>
    <col min="780" max="780" width="12.88671875" style="212" bestFit="1" customWidth="1"/>
    <col min="781" max="1024" width="8.88671875" style="212"/>
    <col min="1025" max="1025" width="3.6640625" style="212" bestFit="1" customWidth="1"/>
    <col min="1026" max="1026" width="8.33203125" style="212" customWidth="1"/>
    <col min="1027" max="1027" width="46.109375" style="212" customWidth="1"/>
    <col min="1028" max="1028" width="11" style="212" customWidth="1"/>
    <col min="1029" max="1029" width="12.5546875" style="212" customWidth="1"/>
    <col min="1030" max="1030" width="10.88671875" style="212" customWidth="1"/>
    <col min="1031" max="1031" width="16.109375" style="212" customWidth="1"/>
    <col min="1032" max="1032" width="0" style="212" hidden="1" customWidth="1"/>
    <col min="1033" max="1033" width="15.44140625" style="212" customWidth="1"/>
    <col min="1034" max="1034" width="12.88671875" style="212" bestFit="1" customWidth="1"/>
    <col min="1035" max="1035" width="8.88671875" style="212"/>
    <col min="1036" max="1036" width="12.88671875" style="212" bestFit="1" customWidth="1"/>
    <col min="1037" max="1280" width="8.88671875" style="212"/>
    <col min="1281" max="1281" width="3.6640625" style="212" bestFit="1" customWidth="1"/>
    <col min="1282" max="1282" width="8.33203125" style="212" customWidth="1"/>
    <col min="1283" max="1283" width="46.109375" style="212" customWidth="1"/>
    <col min="1284" max="1284" width="11" style="212" customWidth="1"/>
    <col min="1285" max="1285" width="12.5546875" style="212" customWidth="1"/>
    <col min="1286" max="1286" width="10.88671875" style="212" customWidth="1"/>
    <col min="1287" max="1287" width="16.109375" style="212" customWidth="1"/>
    <col min="1288" max="1288" width="0" style="212" hidden="1" customWidth="1"/>
    <col min="1289" max="1289" width="15.44140625" style="212" customWidth="1"/>
    <col min="1290" max="1290" width="12.88671875" style="212" bestFit="1" customWidth="1"/>
    <col min="1291" max="1291" width="8.88671875" style="212"/>
    <col min="1292" max="1292" width="12.88671875" style="212" bestFit="1" customWidth="1"/>
    <col min="1293" max="1536" width="8.88671875" style="212"/>
    <col min="1537" max="1537" width="3.6640625" style="212" bestFit="1" customWidth="1"/>
    <col min="1538" max="1538" width="8.33203125" style="212" customWidth="1"/>
    <col min="1539" max="1539" width="46.109375" style="212" customWidth="1"/>
    <col min="1540" max="1540" width="11" style="212" customWidth="1"/>
    <col min="1541" max="1541" width="12.5546875" style="212" customWidth="1"/>
    <col min="1542" max="1542" width="10.88671875" style="212" customWidth="1"/>
    <col min="1543" max="1543" width="16.109375" style="212" customWidth="1"/>
    <col min="1544" max="1544" width="0" style="212" hidden="1" customWidth="1"/>
    <col min="1545" max="1545" width="15.44140625" style="212" customWidth="1"/>
    <col min="1546" max="1546" width="12.88671875" style="212" bestFit="1" customWidth="1"/>
    <col min="1547" max="1547" width="8.88671875" style="212"/>
    <col min="1548" max="1548" width="12.88671875" style="212" bestFit="1" customWidth="1"/>
    <col min="1549" max="1792" width="8.88671875" style="212"/>
    <col min="1793" max="1793" width="3.6640625" style="212" bestFit="1" customWidth="1"/>
    <col min="1794" max="1794" width="8.33203125" style="212" customWidth="1"/>
    <col min="1795" max="1795" width="46.109375" style="212" customWidth="1"/>
    <col min="1796" max="1796" width="11" style="212" customWidth="1"/>
    <col min="1797" max="1797" width="12.5546875" style="212" customWidth="1"/>
    <col min="1798" max="1798" width="10.88671875" style="212" customWidth="1"/>
    <col min="1799" max="1799" width="16.109375" style="212" customWidth="1"/>
    <col min="1800" max="1800" width="0" style="212" hidden="1" customWidth="1"/>
    <col min="1801" max="1801" width="15.44140625" style="212" customWidth="1"/>
    <col min="1802" max="1802" width="12.88671875" style="212" bestFit="1" customWidth="1"/>
    <col min="1803" max="1803" width="8.88671875" style="212"/>
    <col min="1804" max="1804" width="12.88671875" style="212" bestFit="1" customWidth="1"/>
    <col min="1805" max="2048" width="8.88671875" style="212"/>
    <col min="2049" max="2049" width="3.6640625" style="212" bestFit="1" customWidth="1"/>
    <col min="2050" max="2050" width="8.33203125" style="212" customWidth="1"/>
    <col min="2051" max="2051" width="46.109375" style="212" customWidth="1"/>
    <col min="2052" max="2052" width="11" style="212" customWidth="1"/>
    <col min="2053" max="2053" width="12.5546875" style="212" customWidth="1"/>
    <col min="2054" max="2054" width="10.88671875" style="212" customWidth="1"/>
    <col min="2055" max="2055" width="16.109375" style="212" customWidth="1"/>
    <col min="2056" max="2056" width="0" style="212" hidden="1" customWidth="1"/>
    <col min="2057" max="2057" width="15.44140625" style="212" customWidth="1"/>
    <col min="2058" max="2058" width="12.88671875" style="212" bestFit="1" customWidth="1"/>
    <col min="2059" max="2059" width="8.88671875" style="212"/>
    <col min="2060" max="2060" width="12.88671875" style="212" bestFit="1" customWidth="1"/>
    <col min="2061" max="2304" width="8.88671875" style="212"/>
    <col min="2305" max="2305" width="3.6640625" style="212" bestFit="1" customWidth="1"/>
    <col min="2306" max="2306" width="8.33203125" style="212" customWidth="1"/>
    <col min="2307" max="2307" width="46.109375" style="212" customWidth="1"/>
    <col min="2308" max="2308" width="11" style="212" customWidth="1"/>
    <col min="2309" max="2309" width="12.5546875" style="212" customWidth="1"/>
    <col min="2310" max="2310" width="10.88671875" style="212" customWidth="1"/>
    <col min="2311" max="2311" width="16.109375" style="212" customWidth="1"/>
    <col min="2312" max="2312" width="0" style="212" hidden="1" customWidth="1"/>
    <col min="2313" max="2313" width="15.44140625" style="212" customWidth="1"/>
    <col min="2314" max="2314" width="12.88671875" style="212" bestFit="1" customWidth="1"/>
    <col min="2315" max="2315" width="8.88671875" style="212"/>
    <col min="2316" max="2316" width="12.88671875" style="212" bestFit="1" customWidth="1"/>
    <col min="2317" max="2560" width="8.88671875" style="212"/>
    <col min="2561" max="2561" width="3.6640625" style="212" bestFit="1" customWidth="1"/>
    <col min="2562" max="2562" width="8.33203125" style="212" customWidth="1"/>
    <col min="2563" max="2563" width="46.109375" style="212" customWidth="1"/>
    <col min="2564" max="2564" width="11" style="212" customWidth="1"/>
    <col min="2565" max="2565" width="12.5546875" style="212" customWidth="1"/>
    <col min="2566" max="2566" width="10.88671875" style="212" customWidth="1"/>
    <col min="2567" max="2567" width="16.109375" style="212" customWidth="1"/>
    <col min="2568" max="2568" width="0" style="212" hidden="1" customWidth="1"/>
    <col min="2569" max="2569" width="15.44140625" style="212" customWidth="1"/>
    <col min="2570" max="2570" width="12.88671875" style="212" bestFit="1" customWidth="1"/>
    <col min="2571" max="2571" width="8.88671875" style="212"/>
    <col min="2572" max="2572" width="12.88671875" style="212" bestFit="1" customWidth="1"/>
    <col min="2573" max="2816" width="8.88671875" style="212"/>
    <col min="2817" max="2817" width="3.6640625" style="212" bestFit="1" customWidth="1"/>
    <col min="2818" max="2818" width="8.33203125" style="212" customWidth="1"/>
    <col min="2819" max="2819" width="46.109375" style="212" customWidth="1"/>
    <col min="2820" max="2820" width="11" style="212" customWidth="1"/>
    <col min="2821" max="2821" width="12.5546875" style="212" customWidth="1"/>
    <col min="2822" max="2822" width="10.88671875" style="212" customWidth="1"/>
    <col min="2823" max="2823" width="16.109375" style="212" customWidth="1"/>
    <col min="2824" max="2824" width="0" style="212" hidden="1" customWidth="1"/>
    <col min="2825" max="2825" width="15.44140625" style="212" customWidth="1"/>
    <col min="2826" max="2826" width="12.88671875" style="212" bestFit="1" customWidth="1"/>
    <col min="2827" max="2827" width="8.88671875" style="212"/>
    <col min="2828" max="2828" width="12.88671875" style="212" bestFit="1" customWidth="1"/>
    <col min="2829" max="3072" width="8.88671875" style="212"/>
    <col min="3073" max="3073" width="3.6640625" style="212" bestFit="1" customWidth="1"/>
    <col min="3074" max="3074" width="8.33203125" style="212" customWidth="1"/>
    <col min="3075" max="3075" width="46.109375" style="212" customWidth="1"/>
    <col min="3076" max="3076" width="11" style="212" customWidth="1"/>
    <col min="3077" max="3077" width="12.5546875" style="212" customWidth="1"/>
    <col min="3078" max="3078" width="10.88671875" style="212" customWidth="1"/>
    <col min="3079" max="3079" width="16.109375" style="212" customWidth="1"/>
    <col min="3080" max="3080" width="0" style="212" hidden="1" customWidth="1"/>
    <col min="3081" max="3081" width="15.44140625" style="212" customWidth="1"/>
    <col min="3082" max="3082" width="12.88671875" style="212" bestFit="1" customWidth="1"/>
    <col min="3083" max="3083" width="8.88671875" style="212"/>
    <col min="3084" max="3084" width="12.88671875" style="212" bestFit="1" customWidth="1"/>
    <col min="3085" max="3328" width="8.88671875" style="212"/>
    <col min="3329" max="3329" width="3.6640625" style="212" bestFit="1" customWidth="1"/>
    <col min="3330" max="3330" width="8.33203125" style="212" customWidth="1"/>
    <col min="3331" max="3331" width="46.109375" style="212" customWidth="1"/>
    <col min="3332" max="3332" width="11" style="212" customWidth="1"/>
    <col min="3333" max="3333" width="12.5546875" style="212" customWidth="1"/>
    <col min="3334" max="3334" width="10.88671875" style="212" customWidth="1"/>
    <col min="3335" max="3335" width="16.109375" style="212" customWidth="1"/>
    <col min="3336" max="3336" width="0" style="212" hidden="1" customWidth="1"/>
    <col min="3337" max="3337" width="15.44140625" style="212" customWidth="1"/>
    <col min="3338" max="3338" width="12.88671875" style="212" bestFit="1" customWidth="1"/>
    <col min="3339" max="3339" width="8.88671875" style="212"/>
    <col min="3340" max="3340" width="12.88671875" style="212" bestFit="1" customWidth="1"/>
    <col min="3341" max="3584" width="8.88671875" style="212"/>
    <col min="3585" max="3585" width="3.6640625" style="212" bestFit="1" customWidth="1"/>
    <col min="3586" max="3586" width="8.33203125" style="212" customWidth="1"/>
    <col min="3587" max="3587" width="46.109375" style="212" customWidth="1"/>
    <col min="3588" max="3588" width="11" style="212" customWidth="1"/>
    <col min="3589" max="3589" width="12.5546875" style="212" customWidth="1"/>
    <col min="3590" max="3590" width="10.88671875" style="212" customWidth="1"/>
    <col min="3591" max="3591" width="16.109375" style="212" customWidth="1"/>
    <col min="3592" max="3592" width="0" style="212" hidden="1" customWidth="1"/>
    <col min="3593" max="3593" width="15.44140625" style="212" customWidth="1"/>
    <col min="3594" max="3594" width="12.88671875" style="212" bestFit="1" customWidth="1"/>
    <col min="3595" max="3595" width="8.88671875" style="212"/>
    <col min="3596" max="3596" width="12.88671875" style="212" bestFit="1" customWidth="1"/>
    <col min="3597" max="3840" width="8.88671875" style="212"/>
    <col min="3841" max="3841" width="3.6640625" style="212" bestFit="1" customWidth="1"/>
    <col min="3842" max="3842" width="8.33203125" style="212" customWidth="1"/>
    <col min="3843" max="3843" width="46.109375" style="212" customWidth="1"/>
    <col min="3844" max="3844" width="11" style="212" customWidth="1"/>
    <col min="3845" max="3845" width="12.5546875" style="212" customWidth="1"/>
    <col min="3846" max="3846" width="10.88671875" style="212" customWidth="1"/>
    <col min="3847" max="3847" width="16.109375" style="212" customWidth="1"/>
    <col min="3848" max="3848" width="0" style="212" hidden="1" customWidth="1"/>
    <col min="3849" max="3849" width="15.44140625" style="212" customWidth="1"/>
    <col min="3850" max="3850" width="12.88671875" style="212" bestFit="1" customWidth="1"/>
    <col min="3851" max="3851" width="8.88671875" style="212"/>
    <col min="3852" max="3852" width="12.88671875" style="212" bestFit="1" customWidth="1"/>
    <col min="3853" max="4096" width="8.88671875" style="212"/>
    <col min="4097" max="4097" width="3.6640625" style="212" bestFit="1" customWidth="1"/>
    <col min="4098" max="4098" width="8.33203125" style="212" customWidth="1"/>
    <col min="4099" max="4099" width="46.109375" style="212" customWidth="1"/>
    <col min="4100" max="4100" width="11" style="212" customWidth="1"/>
    <col min="4101" max="4101" width="12.5546875" style="212" customWidth="1"/>
    <col min="4102" max="4102" width="10.88671875" style="212" customWidth="1"/>
    <col min="4103" max="4103" width="16.109375" style="212" customWidth="1"/>
    <col min="4104" max="4104" width="0" style="212" hidden="1" customWidth="1"/>
    <col min="4105" max="4105" width="15.44140625" style="212" customWidth="1"/>
    <col min="4106" max="4106" width="12.88671875" style="212" bestFit="1" customWidth="1"/>
    <col min="4107" max="4107" width="8.88671875" style="212"/>
    <col min="4108" max="4108" width="12.88671875" style="212" bestFit="1" customWidth="1"/>
    <col min="4109" max="4352" width="8.88671875" style="212"/>
    <col min="4353" max="4353" width="3.6640625" style="212" bestFit="1" customWidth="1"/>
    <col min="4354" max="4354" width="8.33203125" style="212" customWidth="1"/>
    <col min="4355" max="4355" width="46.109375" style="212" customWidth="1"/>
    <col min="4356" max="4356" width="11" style="212" customWidth="1"/>
    <col min="4357" max="4357" width="12.5546875" style="212" customWidth="1"/>
    <col min="4358" max="4358" width="10.88671875" style="212" customWidth="1"/>
    <col min="4359" max="4359" width="16.109375" style="212" customWidth="1"/>
    <col min="4360" max="4360" width="0" style="212" hidden="1" customWidth="1"/>
    <col min="4361" max="4361" width="15.44140625" style="212" customWidth="1"/>
    <col min="4362" max="4362" width="12.88671875" style="212" bestFit="1" customWidth="1"/>
    <col min="4363" max="4363" width="8.88671875" style="212"/>
    <col min="4364" max="4364" width="12.88671875" style="212" bestFit="1" customWidth="1"/>
    <col min="4365" max="4608" width="8.88671875" style="212"/>
    <col min="4609" max="4609" width="3.6640625" style="212" bestFit="1" customWidth="1"/>
    <col min="4610" max="4610" width="8.33203125" style="212" customWidth="1"/>
    <col min="4611" max="4611" width="46.109375" style="212" customWidth="1"/>
    <col min="4612" max="4612" width="11" style="212" customWidth="1"/>
    <col min="4613" max="4613" width="12.5546875" style="212" customWidth="1"/>
    <col min="4614" max="4614" width="10.88671875" style="212" customWidth="1"/>
    <col min="4615" max="4615" width="16.109375" style="212" customWidth="1"/>
    <col min="4616" max="4616" width="0" style="212" hidden="1" customWidth="1"/>
    <col min="4617" max="4617" width="15.44140625" style="212" customWidth="1"/>
    <col min="4618" max="4618" width="12.88671875" style="212" bestFit="1" customWidth="1"/>
    <col min="4619" max="4619" width="8.88671875" style="212"/>
    <col min="4620" max="4620" width="12.88671875" style="212" bestFit="1" customWidth="1"/>
    <col min="4621" max="4864" width="8.88671875" style="212"/>
    <col min="4865" max="4865" width="3.6640625" style="212" bestFit="1" customWidth="1"/>
    <col min="4866" max="4866" width="8.33203125" style="212" customWidth="1"/>
    <col min="4867" max="4867" width="46.109375" style="212" customWidth="1"/>
    <col min="4868" max="4868" width="11" style="212" customWidth="1"/>
    <col min="4869" max="4869" width="12.5546875" style="212" customWidth="1"/>
    <col min="4870" max="4870" width="10.88671875" style="212" customWidth="1"/>
    <col min="4871" max="4871" width="16.109375" style="212" customWidth="1"/>
    <col min="4872" max="4872" width="0" style="212" hidden="1" customWidth="1"/>
    <col min="4873" max="4873" width="15.44140625" style="212" customWidth="1"/>
    <col min="4874" max="4874" width="12.88671875" style="212" bestFit="1" customWidth="1"/>
    <col min="4875" max="4875" width="8.88671875" style="212"/>
    <col min="4876" max="4876" width="12.88671875" style="212" bestFit="1" customWidth="1"/>
    <col min="4877" max="5120" width="8.88671875" style="212"/>
    <col min="5121" max="5121" width="3.6640625" style="212" bestFit="1" customWidth="1"/>
    <col min="5122" max="5122" width="8.33203125" style="212" customWidth="1"/>
    <col min="5123" max="5123" width="46.109375" style="212" customWidth="1"/>
    <col min="5124" max="5124" width="11" style="212" customWidth="1"/>
    <col min="5125" max="5125" width="12.5546875" style="212" customWidth="1"/>
    <col min="5126" max="5126" width="10.88671875" style="212" customWidth="1"/>
    <col min="5127" max="5127" width="16.109375" style="212" customWidth="1"/>
    <col min="5128" max="5128" width="0" style="212" hidden="1" customWidth="1"/>
    <col min="5129" max="5129" width="15.44140625" style="212" customWidth="1"/>
    <col min="5130" max="5130" width="12.88671875" style="212" bestFit="1" customWidth="1"/>
    <col min="5131" max="5131" width="8.88671875" style="212"/>
    <col min="5132" max="5132" width="12.88671875" style="212" bestFit="1" customWidth="1"/>
    <col min="5133" max="5376" width="8.88671875" style="212"/>
    <col min="5377" max="5377" width="3.6640625" style="212" bestFit="1" customWidth="1"/>
    <col min="5378" max="5378" width="8.33203125" style="212" customWidth="1"/>
    <col min="5379" max="5379" width="46.109375" style="212" customWidth="1"/>
    <col min="5380" max="5380" width="11" style="212" customWidth="1"/>
    <col min="5381" max="5381" width="12.5546875" style="212" customWidth="1"/>
    <col min="5382" max="5382" width="10.88671875" style="212" customWidth="1"/>
    <col min="5383" max="5383" width="16.109375" style="212" customWidth="1"/>
    <col min="5384" max="5384" width="0" style="212" hidden="1" customWidth="1"/>
    <col min="5385" max="5385" width="15.44140625" style="212" customWidth="1"/>
    <col min="5386" max="5386" width="12.88671875" style="212" bestFit="1" customWidth="1"/>
    <col min="5387" max="5387" width="8.88671875" style="212"/>
    <col min="5388" max="5388" width="12.88671875" style="212" bestFit="1" customWidth="1"/>
    <col min="5389" max="5632" width="8.88671875" style="212"/>
    <col min="5633" max="5633" width="3.6640625" style="212" bestFit="1" customWidth="1"/>
    <col min="5634" max="5634" width="8.33203125" style="212" customWidth="1"/>
    <col min="5635" max="5635" width="46.109375" style="212" customWidth="1"/>
    <col min="5636" max="5636" width="11" style="212" customWidth="1"/>
    <col min="5637" max="5637" width="12.5546875" style="212" customWidth="1"/>
    <col min="5638" max="5638" width="10.88671875" style="212" customWidth="1"/>
    <col min="5639" max="5639" width="16.109375" style="212" customWidth="1"/>
    <col min="5640" max="5640" width="0" style="212" hidden="1" customWidth="1"/>
    <col min="5641" max="5641" width="15.44140625" style="212" customWidth="1"/>
    <col min="5642" max="5642" width="12.88671875" style="212" bestFit="1" customWidth="1"/>
    <col min="5643" max="5643" width="8.88671875" style="212"/>
    <col min="5644" max="5644" width="12.88671875" style="212" bestFit="1" customWidth="1"/>
    <col min="5645" max="5888" width="8.88671875" style="212"/>
    <col min="5889" max="5889" width="3.6640625" style="212" bestFit="1" customWidth="1"/>
    <col min="5890" max="5890" width="8.33203125" style="212" customWidth="1"/>
    <col min="5891" max="5891" width="46.109375" style="212" customWidth="1"/>
    <col min="5892" max="5892" width="11" style="212" customWidth="1"/>
    <col min="5893" max="5893" width="12.5546875" style="212" customWidth="1"/>
    <col min="5894" max="5894" width="10.88671875" style="212" customWidth="1"/>
    <col min="5895" max="5895" width="16.109375" style="212" customWidth="1"/>
    <col min="5896" max="5896" width="0" style="212" hidden="1" customWidth="1"/>
    <col min="5897" max="5897" width="15.44140625" style="212" customWidth="1"/>
    <col min="5898" max="5898" width="12.88671875" style="212" bestFit="1" customWidth="1"/>
    <col min="5899" max="5899" width="8.88671875" style="212"/>
    <col min="5900" max="5900" width="12.88671875" style="212" bestFit="1" customWidth="1"/>
    <col min="5901" max="6144" width="8.88671875" style="212"/>
    <col min="6145" max="6145" width="3.6640625" style="212" bestFit="1" customWidth="1"/>
    <col min="6146" max="6146" width="8.33203125" style="212" customWidth="1"/>
    <col min="6147" max="6147" width="46.109375" style="212" customWidth="1"/>
    <col min="6148" max="6148" width="11" style="212" customWidth="1"/>
    <col min="6149" max="6149" width="12.5546875" style="212" customWidth="1"/>
    <col min="6150" max="6150" width="10.88671875" style="212" customWidth="1"/>
    <col min="6151" max="6151" width="16.109375" style="212" customWidth="1"/>
    <col min="6152" max="6152" width="0" style="212" hidden="1" customWidth="1"/>
    <col min="6153" max="6153" width="15.44140625" style="212" customWidth="1"/>
    <col min="6154" max="6154" width="12.88671875" style="212" bestFit="1" customWidth="1"/>
    <col min="6155" max="6155" width="8.88671875" style="212"/>
    <col min="6156" max="6156" width="12.88671875" style="212" bestFit="1" customWidth="1"/>
    <col min="6157" max="6400" width="8.88671875" style="212"/>
    <col min="6401" max="6401" width="3.6640625" style="212" bestFit="1" customWidth="1"/>
    <col min="6402" max="6402" width="8.33203125" style="212" customWidth="1"/>
    <col min="6403" max="6403" width="46.109375" style="212" customWidth="1"/>
    <col min="6404" max="6404" width="11" style="212" customWidth="1"/>
    <col min="6405" max="6405" width="12.5546875" style="212" customWidth="1"/>
    <col min="6406" max="6406" width="10.88671875" style="212" customWidth="1"/>
    <col min="6407" max="6407" width="16.109375" style="212" customWidth="1"/>
    <col min="6408" max="6408" width="0" style="212" hidden="1" customWidth="1"/>
    <col min="6409" max="6409" width="15.44140625" style="212" customWidth="1"/>
    <col min="6410" max="6410" width="12.88671875" style="212" bestFit="1" customWidth="1"/>
    <col min="6411" max="6411" width="8.88671875" style="212"/>
    <col min="6412" max="6412" width="12.88671875" style="212" bestFit="1" customWidth="1"/>
    <col min="6413" max="6656" width="8.88671875" style="212"/>
    <col min="6657" max="6657" width="3.6640625" style="212" bestFit="1" customWidth="1"/>
    <col min="6658" max="6658" width="8.33203125" style="212" customWidth="1"/>
    <col min="6659" max="6659" width="46.109375" style="212" customWidth="1"/>
    <col min="6660" max="6660" width="11" style="212" customWidth="1"/>
    <col min="6661" max="6661" width="12.5546875" style="212" customWidth="1"/>
    <col min="6662" max="6662" width="10.88671875" style="212" customWidth="1"/>
    <col min="6663" max="6663" width="16.109375" style="212" customWidth="1"/>
    <col min="6664" max="6664" width="0" style="212" hidden="1" customWidth="1"/>
    <col min="6665" max="6665" width="15.44140625" style="212" customWidth="1"/>
    <col min="6666" max="6666" width="12.88671875" style="212" bestFit="1" customWidth="1"/>
    <col min="6667" max="6667" width="8.88671875" style="212"/>
    <col min="6668" max="6668" width="12.88671875" style="212" bestFit="1" customWidth="1"/>
    <col min="6669" max="6912" width="8.88671875" style="212"/>
    <col min="6913" max="6913" width="3.6640625" style="212" bestFit="1" customWidth="1"/>
    <col min="6914" max="6914" width="8.33203125" style="212" customWidth="1"/>
    <col min="6915" max="6915" width="46.109375" style="212" customWidth="1"/>
    <col min="6916" max="6916" width="11" style="212" customWidth="1"/>
    <col min="6917" max="6917" width="12.5546875" style="212" customWidth="1"/>
    <col min="6918" max="6918" width="10.88671875" style="212" customWidth="1"/>
    <col min="6919" max="6919" width="16.109375" style="212" customWidth="1"/>
    <col min="6920" max="6920" width="0" style="212" hidden="1" customWidth="1"/>
    <col min="6921" max="6921" width="15.44140625" style="212" customWidth="1"/>
    <col min="6922" max="6922" width="12.88671875" style="212" bestFit="1" customWidth="1"/>
    <col min="6923" max="6923" width="8.88671875" style="212"/>
    <col min="6924" max="6924" width="12.88671875" style="212" bestFit="1" customWidth="1"/>
    <col min="6925" max="7168" width="8.88671875" style="212"/>
    <col min="7169" max="7169" width="3.6640625" style="212" bestFit="1" customWidth="1"/>
    <col min="7170" max="7170" width="8.33203125" style="212" customWidth="1"/>
    <col min="7171" max="7171" width="46.109375" style="212" customWidth="1"/>
    <col min="7172" max="7172" width="11" style="212" customWidth="1"/>
    <col min="7173" max="7173" width="12.5546875" style="212" customWidth="1"/>
    <col min="7174" max="7174" width="10.88671875" style="212" customWidth="1"/>
    <col min="7175" max="7175" width="16.109375" style="212" customWidth="1"/>
    <col min="7176" max="7176" width="0" style="212" hidden="1" customWidth="1"/>
    <col min="7177" max="7177" width="15.44140625" style="212" customWidth="1"/>
    <col min="7178" max="7178" width="12.88671875" style="212" bestFit="1" customWidth="1"/>
    <col min="7179" max="7179" width="8.88671875" style="212"/>
    <col min="7180" max="7180" width="12.88671875" style="212" bestFit="1" customWidth="1"/>
    <col min="7181" max="7424" width="8.88671875" style="212"/>
    <col min="7425" max="7425" width="3.6640625" style="212" bestFit="1" customWidth="1"/>
    <col min="7426" max="7426" width="8.33203125" style="212" customWidth="1"/>
    <col min="7427" max="7427" width="46.109375" style="212" customWidth="1"/>
    <col min="7428" max="7428" width="11" style="212" customWidth="1"/>
    <col min="7429" max="7429" width="12.5546875" style="212" customWidth="1"/>
    <col min="7430" max="7430" width="10.88671875" style="212" customWidth="1"/>
    <col min="7431" max="7431" width="16.109375" style="212" customWidth="1"/>
    <col min="7432" max="7432" width="0" style="212" hidden="1" customWidth="1"/>
    <col min="7433" max="7433" width="15.44140625" style="212" customWidth="1"/>
    <col min="7434" max="7434" width="12.88671875" style="212" bestFit="1" customWidth="1"/>
    <col min="7435" max="7435" width="8.88671875" style="212"/>
    <col min="7436" max="7436" width="12.88671875" style="212" bestFit="1" customWidth="1"/>
    <col min="7437" max="7680" width="8.88671875" style="212"/>
    <col min="7681" max="7681" width="3.6640625" style="212" bestFit="1" customWidth="1"/>
    <col min="7682" max="7682" width="8.33203125" style="212" customWidth="1"/>
    <col min="7683" max="7683" width="46.109375" style="212" customWidth="1"/>
    <col min="7684" max="7684" width="11" style="212" customWidth="1"/>
    <col min="7685" max="7685" width="12.5546875" style="212" customWidth="1"/>
    <col min="7686" max="7686" width="10.88671875" style="212" customWidth="1"/>
    <col min="7687" max="7687" width="16.109375" style="212" customWidth="1"/>
    <col min="7688" max="7688" width="0" style="212" hidden="1" customWidth="1"/>
    <col min="7689" max="7689" width="15.44140625" style="212" customWidth="1"/>
    <col min="7690" max="7690" width="12.88671875" style="212" bestFit="1" customWidth="1"/>
    <col min="7691" max="7691" width="8.88671875" style="212"/>
    <col min="7692" max="7692" width="12.88671875" style="212" bestFit="1" customWidth="1"/>
    <col min="7693" max="7936" width="8.88671875" style="212"/>
    <col min="7937" max="7937" width="3.6640625" style="212" bestFit="1" customWidth="1"/>
    <col min="7938" max="7938" width="8.33203125" style="212" customWidth="1"/>
    <col min="7939" max="7939" width="46.109375" style="212" customWidth="1"/>
    <col min="7940" max="7940" width="11" style="212" customWidth="1"/>
    <col min="7941" max="7941" width="12.5546875" style="212" customWidth="1"/>
    <col min="7942" max="7942" width="10.88671875" style="212" customWidth="1"/>
    <col min="7943" max="7943" width="16.109375" style="212" customWidth="1"/>
    <col min="7944" max="7944" width="0" style="212" hidden="1" customWidth="1"/>
    <col min="7945" max="7945" width="15.44140625" style="212" customWidth="1"/>
    <col min="7946" max="7946" width="12.88671875" style="212" bestFit="1" customWidth="1"/>
    <col min="7947" max="7947" width="8.88671875" style="212"/>
    <col min="7948" max="7948" width="12.88671875" style="212" bestFit="1" customWidth="1"/>
    <col min="7949" max="8192" width="8.88671875" style="212"/>
    <col min="8193" max="8193" width="3.6640625" style="212" bestFit="1" customWidth="1"/>
    <col min="8194" max="8194" width="8.33203125" style="212" customWidth="1"/>
    <col min="8195" max="8195" width="46.109375" style="212" customWidth="1"/>
    <col min="8196" max="8196" width="11" style="212" customWidth="1"/>
    <col min="8197" max="8197" width="12.5546875" style="212" customWidth="1"/>
    <col min="8198" max="8198" width="10.88671875" style="212" customWidth="1"/>
    <col min="8199" max="8199" width="16.109375" style="212" customWidth="1"/>
    <col min="8200" max="8200" width="0" style="212" hidden="1" customWidth="1"/>
    <col min="8201" max="8201" width="15.44140625" style="212" customWidth="1"/>
    <col min="8202" max="8202" width="12.88671875" style="212" bestFit="1" customWidth="1"/>
    <col min="8203" max="8203" width="8.88671875" style="212"/>
    <col min="8204" max="8204" width="12.88671875" style="212" bestFit="1" customWidth="1"/>
    <col min="8205" max="8448" width="8.88671875" style="212"/>
    <col min="8449" max="8449" width="3.6640625" style="212" bestFit="1" customWidth="1"/>
    <col min="8450" max="8450" width="8.33203125" style="212" customWidth="1"/>
    <col min="8451" max="8451" width="46.109375" style="212" customWidth="1"/>
    <col min="8452" max="8452" width="11" style="212" customWidth="1"/>
    <col min="8453" max="8453" width="12.5546875" style="212" customWidth="1"/>
    <col min="8454" max="8454" width="10.88671875" style="212" customWidth="1"/>
    <col min="8455" max="8455" width="16.109375" style="212" customWidth="1"/>
    <col min="8456" max="8456" width="0" style="212" hidden="1" customWidth="1"/>
    <col min="8457" max="8457" width="15.44140625" style="212" customWidth="1"/>
    <col min="8458" max="8458" width="12.88671875" style="212" bestFit="1" customWidth="1"/>
    <col min="8459" max="8459" width="8.88671875" style="212"/>
    <col min="8460" max="8460" width="12.88671875" style="212" bestFit="1" customWidth="1"/>
    <col min="8461" max="8704" width="8.88671875" style="212"/>
    <col min="8705" max="8705" width="3.6640625" style="212" bestFit="1" customWidth="1"/>
    <col min="8706" max="8706" width="8.33203125" style="212" customWidth="1"/>
    <col min="8707" max="8707" width="46.109375" style="212" customWidth="1"/>
    <col min="8708" max="8708" width="11" style="212" customWidth="1"/>
    <col min="8709" max="8709" width="12.5546875" style="212" customWidth="1"/>
    <col min="8710" max="8710" width="10.88671875" style="212" customWidth="1"/>
    <col min="8711" max="8711" width="16.109375" style="212" customWidth="1"/>
    <col min="8712" max="8712" width="0" style="212" hidden="1" customWidth="1"/>
    <col min="8713" max="8713" width="15.44140625" style="212" customWidth="1"/>
    <col min="8714" max="8714" width="12.88671875" style="212" bestFit="1" customWidth="1"/>
    <col min="8715" max="8715" width="8.88671875" style="212"/>
    <col min="8716" max="8716" width="12.88671875" style="212" bestFit="1" customWidth="1"/>
    <col min="8717" max="8960" width="8.88671875" style="212"/>
    <col min="8961" max="8961" width="3.6640625" style="212" bestFit="1" customWidth="1"/>
    <col min="8962" max="8962" width="8.33203125" style="212" customWidth="1"/>
    <col min="8963" max="8963" width="46.109375" style="212" customWidth="1"/>
    <col min="8964" max="8964" width="11" style="212" customWidth="1"/>
    <col min="8965" max="8965" width="12.5546875" style="212" customWidth="1"/>
    <col min="8966" max="8966" width="10.88671875" style="212" customWidth="1"/>
    <col min="8967" max="8967" width="16.109375" style="212" customWidth="1"/>
    <col min="8968" max="8968" width="0" style="212" hidden="1" customWidth="1"/>
    <col min="8969" max="8969" width="15.44140625" style="212" customWidth="1"/>
    <col min="8970" max="8970" width="12.88671875" style="212" bestFit="1" customWidth="1"/>
    <col min="8971" max="8971" width="8.88671875" style="212"/>
    <col min="8972" max="8972" width="12.88671875" style="212" bestFit="1" customWidth="1"/>
    <col min="8973" max="9216" width="8.88671875" style="212"/>
    <col min="9217" max="9217" width="3.6640625" style="212" bestFit="1" customWidth="1"/>
    <col min="9218" max="9218" width="8.33203125" style="212" customWidth="1"/>
    <col min="9219" max="9219" width="46.109375" style="212" customWidth="1"/>
    <col min="9220" max="9220" width="11" style="212" customWidth="1"/>
    <col min="9221" max="9221" width="12.5546875" style="212" customWidth="1"/>
    <col min="9222" max="9222" width="10.88671875" style="212" customWidth="1"/>
    <col min="9223" max="9223" width="16.109375" style="212" customWidth="1"/>
    <col min="9224" max="9224" width="0" style="212" hidden="1" customWidth="1"/>
    <col min="9225" max="9225" width="15.44140625" style="212" customWidth="1"/>
    <col min="9226" max="9226" width="12.88671875" style="212" bestFit="1" customWidth="1"/>
    <col min="9227" max="9227" width="8.88671875" style="212"/>
    <col min="9228" max="9228" width="12.88671875" style="212" bestFit="1" customWidth="1"/>
    <col min="9229" max="9472" width="8.88671875" style="212"/>
    <col min="9473" max="9473" width="3.6640625" style="212" bestFit="1" customWidth="1"/>
    <col min="9474" max="9474" width="8.33203125" style="212" customWidth="1"/>
    <col min="9475" max="9475" width="46.109375" style="212" customWidth="1"/>
    <col min="9476" max="9476" width="11" style="212" customWidth="1"/>
    <col min="9477" max="9477" width="12.5546875" style="212" customWidth="1"/>
    <col min="9478" max="9478" width="10.88671875" style="212" customWidth="1"/>
    <col min="9479" max="9479" width="16.109375" style="212" customWidth="1"/>
    <col min="9480" max="9480" width="0" style="212" hidden="1" customWidth="1"/>
    <col min="9481" max="9481" width="15.44140625" style="212" customWidth="1"/>
    <col min="9482" max="9482" width="12.88671875" style="212" bestFit="1" customWidth="1"/>
    <col min="9483" max="9483" width="8.88671875" style="212"/>
    <col min="9484" max="9484" width="12.88671875" style="212" bestFit="1" customWidth="1"/>
    <col min="9485" max="9728" width="8.88671875" style="212"/>
    <col min="9729" max="9729" width="3.6640625" style="212" bestFit="1" customWidth="1"/>
    <col min="9730" max="9730" width="8.33203125" style="212" customWidth="1"/>
    <col min="9731" max="9731" width="46.109375" style="212" customWidth="1"/>
    <col min="9732" max="9732" width="11" style="212" customWidth="1"/>
    <col min="9733" max="9733" width="12.5546875" style="212" customWidth="1"/>
    <col min="9734" max="9734" width="10.88671875" style="212" customWidth="1"/>
    <col min="9735" max="9735" width="16.109375" style="212" customWidth="1"/>
    <col min="9736" max="9736" width="0" style="212" hidden="1" customWidth="1"/>
    <col min="9737" max="9737" width="15.44140625" style="212" customWidth="1"/>
    <col min="9738" max="9738" width="12.88671875" style="212" bestFit="1" customWidth="1"/>
    <col min="9739" max="9739" width="8.88671875" style="212"/>
    <col min="9740" max="9740" width="12.88671875" style="212" bestFit="1" customWidth="1"/>
    <col min="9741" max="9984" width="8.88671875" style="212"/>
    <col min="9985" max="9985" width="3.6640625" style="212" bestFit="1" customWidth="1"/>
    <col min="9986" max="9986" width="8.33203125" style="212" customWidth="1"/>
    <col min="9987" max="9987" width="46.109375" style="212" customWidth="1"/>
    <col min="9988" max="9988" width="11" style="212" customWidth="1"/>
    <col min="9989" max="9989" width="12.5546875" style="212" customWidth="1"/>
    <col min="9990" max="9990" width="10.88671875" style="212" customWidth="1"/>
    <col min="9991" max="9991" width="16.109375" style="212" customWidth="1"/>
    <col min="9992" max="9992" width="0" style="212" hidden="1" customWidth="1"/>
    <col min="9993" max="9993" width="15.44140625" style="212" customWidth="1"/>
    <col min="9994" max="9994" width="12.88671875" style="212" bestFit="1" customWidth="1"/>
    <col min="9995" max="9995" width="8.88671875" style="212"/>
    <col min="9996" max="9996" width="12.88671875" style="212" bestFit="1" customWidth="1"/>
    <col min="9997" max="10240" width="8.88671875" style="212"/>
    <col min="10241" max="10241" width="3.6640625" style="212" bestFit="1" customWidth="1"/>
    <col min="10242" max="10242" width="8.33203125" style="212" customWidth="1"/>
    <col min="10243" max="10243" width="46.109375" style="212" customWidth="1"/>
    <col min="10244" max="10244" width="11" style="212" customWidth="1"/>
    <col min="10245" max="10245" width="12.5546875" style="212" customWidth="1"/>
    <col min="10246" max="10246" width="10.88671875" style="212" customWidth="1"/>
    <col min="10247" max="10247" width="16.109375" style="212" customWidth="1"/>
    <col min="10248" max="10248" width="0" style="212" hidden="1" customWidth="1"/>
    <col min="10249" max="10249" width="15.44140625" style="212" customWidth="1"/>
    <col min="10250" max="10250" width="12.88671875" style="212" bestFit="1" customWidth="1"/>
    <col min="10251" max="10251" width="8.88671875" style="212"/>
    <col min="10252" max="10252" width="12.88671875" style="212" bestFit="1" customWidth="1"/>
    <col min="10253" max="10496" width="8.88671875" style="212"/>
    <col min="10497" max="10497" width="3.6640625" style="212" bestFit="1" customWidth="1"/>
    <col min="10498" max="10498" width="8.33203125" style="212" customWidth="1"/>
    <col min="10499" max="10499" width="46.109375" style="212" customWidth="1"/>
    <col min="10500" max="10500" width="11" style="212" customWidth="1"/>
    <col min="10501" max="10501" width="12.5546875" style="212" customWidth="1"/>
    <col min="10502" max="10502" width="10.88671875" style="212" customWidth="1"/>
    <col min="10503" max="10503" width="16.109375" style="212" customWidth="1"/>
    <col min="10504" max="10504" width="0" style="212" hidden="1" customWidth="1"/>
    <col min="10505" max="10505" width="15.44140625" style="212" customWidth="1"/>
    <col min="10506" max="10506" width="12.88671875" style="212" bestFit="1" customWidth="1"/>
    <col min="10507" max="10507" width="8.88671875" style="212"/>
    <col min="10508" max="10508" width="12.88671875" style="212" bestFit="1" customWidth="1"/>
    <col min="10509" max="10752" width="8.88671875" style="212"/>
    <col min="10753" max="10753" width="3.6640625" style="212" bestFit="1" customWidth="1"/>
    <col min="10754" max="10754" width="8.33203125" style="212" customWidth="1"/>
    <col min="10755" max="10755" width="46.109375" style="212" customWidth="1"/>
    <col min="10756" max="10756" width="11" style="212" customWidth="1"/>
    <col min="10757" max="10757" width="12.5546875" style="212" customWidth="1"/>
    <col min="10758" max="10758" width="10.88671875" style="212" customWidth="1"/>
    <col min="10759" max="10759" width="16.109375" style="212" customWidth="1"/>
    <col min="10760" max="10760" width="0" style="212" hidden="1" customWidth="1"/>
    <col min="10761" max="10761" width="15.44140625" style="212" customWidth="1"/>
    <col min="10762" max="10762" width="12.88671875" style="212" bestFit="1" customWidth="1"/>
    <col min="10763" max="10763" width="8.88671875" style="212"/>
    <col min="10764" max="10764" width="12.88671875" style="212" bestFit="1" customWidth="1"/>
    <col min="10765" max="11008" width="8.88671875" style="212"/>
    <col min="11009" max="11009" width="3.6640625" style="212" bestFit="1" customWidth="1"/>
    <col min="11010" max="11010" width="8.33203125" style="212" customWidth="1"/>
    <col min="11011" max="11011" width="46.109375" style="212" customWidth="1"/>
    <col min="11012" max="11012" width="11" style="212" customWidth="1"/>
    <col min="11013" max="11013" width="12.5546875" style="212" customWidth="1"/>
    <col min="11014" max="11014" width="10.88671875" style="212" customWidth="1"/>
    <col min="11015" max="11015" width="16.109375" style="212" customWidth="1"/>
    <col min="11016" max="11016" width="0" style="212" hidden="1" customWidth="1"/>
    <col min="11017" max="11017" width="15.44140625" style="212" customWidth="1"/>
    <col min="11018" max="11018" width="12.88671875" style="212" bestFit="1" customWidth="1"/>
    <col min="11019" max="11019" width="8.88671875" style="212"/>
    <col min="11020" max="11020" width="12.88671875" style="212" bestFit="1" customWidth="1"/>
    <col min="11021" max="11264" width="8.88671875" style="212"/>
    <col min="11265" max="11265" width="3.6640625" style="212" bestFit="1" customWidth="1"/>
    <col min="11266" max="11266" width="8.33203125" style="212" customWidth="1"/>
    <col min="11267" max="11267" width="46.109375" style="212" customWidth="1"/>
    <col min="11268" max="11268" width="11" style="212" customWidth="1"/>
    <col min="11269" max="11269" width="12.5546875" style="212" customWidth="1"/>
    <col min="11270" max="11270" width="10.88671875" style="212" customWidth="1"/>
    <col min="11271" max="11271" width="16.109375" style="212" customWidth="1"/>
    <col min="11272" max="11272" width="0" style="212" hidden="1" customWidth="1"/>
    <col min="11273" max="11273" width="15.44140625" style="212" customWidth="1"/>
    <col min="11274" max="11274" width="12.88671875" style="212" bestFit="1" customWidth="1"/>
    <col min="11275" max="11275" width="8.88671875" style="212"/>
    <col min="11276" max="11276" width="12.88671875" style="212" bestFit="1" customWidth="1"/>
    <col min="11277" max="11520" width="8.88671875" style="212"/>
    <col min="11521" max="11521" width="3.6640625" style="212" bestFit="1" customWidth="1"/>
    <col min="11522" max="11522" width="8.33203125" style="212" customWidth="1"/>
    <col min="11523" max="11523" width="46.109375" style="212" customWidth="1"/>
    <col min="11524" max="11524" width="11" style="212" customWidth="1"/>
    <col min="11525" max="11525" width="12.5546875" style="212" customWidth="1"/>
    <col min="11526" max="11526" width="10.88671875" style="212" customWidth="1"/>
    <col min="11527" max="11527" width="16.109375" style="212" customWidth="1"/>
    <col min="11528" max="11528" width="0" style="212" hidden="1" customWidth="1"/>
    <col min="11529" max="11529" width="15.44140625" style="212" customWidth="1"/>
    <col min="11530" max="11530" width="12.88671875" style="212" bestFit="1" customWidth="1"/>
    <col min="11531" max="11531" width="8.88671875" style="212"/>
    <col min="11532" max="11532" width="12.88671875" style="212" bestFit="1" customWidth="1"/>
    <col min="11533" max="11776" width="8.88671875" style="212"/>
    <col min="11777" max="11777" width="3.6640625" style="212" bestFit="1" customWidth="1"/>
    <col min="11778" max="11778" width="8.33203125" style="212" customWidth="1"/>
    <col min="11779" max="11779" width="46.109375" style="212" customWidth="1"/>
    <col min="11780" max="11780" width="11" style="212" customWidth="1"/>
    <col min="11781" max="11781" width="12.5546875" style="212" customWidth="1"/>
    <col min="11782" max="11782" width="10.88671875" style="212" customWidth="1"/>
    <col min="11783" max="11783" width="16.109375" style="212" customWidth="1"/>
    <col min="11784" max="11784" width="0" style="212" hidden="1" customWidth="1"/>
    <col min="11785" max="11785" width="15.44140625" style="212" customWidth="1"/>
    <col min="11786" max="11786" width="12.88671875" style="212" bestFit="1" customWidth="1"/>
    <col min="11787" max="11787" width="8.88671875" style="212"/>
    <col min="11788" max="11788" width="12.88671875" style="212" bestFit="1" customWidth="1"/>
    <col min="11789" max="12032" width="8.88671875" style="212"/>
    <col min="12033" max="12033" width="3.6640625" style="212" bestFit="1" customWidth="1"/>
    <col min="12034" max="12034" width="8.33203125" style="212" customWidth="1"/>
    <col min="12035" max="12035" width="46.109375" style="212" customWidth="1"/>
    <col min="12036" max="12036" width="11" style="212" customWidth="1"/>
    <col min="12037" max="12037" width="12.5546875" style="212" customWidth="1"/>
    <col min="12038" max="12038" width="10.88671875" style="212" customWidth="1"/>
    <col min="12039" max="12039" width="16.109375" style="212" customWidth="1"/>
    <col min="12040" max="12040" width="0" style="212" hidden="1" customWidth="1"/>
    <col min="12041" max="12041" width="15.44140625" style="212" customWidth="1"/>
    <col min="12042" max="12042" width="12.88671875" style="212" bestFit="1" customWidth="1"/>
    <col min="12043" max="12043" width="8.88671875" style="212"/>
    <col min="12044" max="12044" width="12.88671875" style="212" bestFit="1" customWidth="1"/>
    <col min="12045" max="12288" width="8.88671875" style="212"/>
    <col min="12289" max="12289" width="3.6640625" style="212" bestFit="1" customWidth="1"/>
    <col min="12290" max="12290" width="8.33203125" style="212" customWidth="1"/>
    <col min="12291" max="12291" width="46.109375" style="212" customWidth="1"/>
    <col min="12292" max="12292" width="11" style="212" customWidth="1"/>
    <col min="12293" max="12293" width="12.5546875" style="212" customWidth="1"/>
    <col min="12294" max="12294" width="10.88671875" style="212" customWidth="1"/>
    <col min="12295" max="12295" width="16.109375" style="212" customWidth="1"/>
    <col min="12296" max="12296" width="0" style="212" hidden="1" customWidth="1"/>
    <col min="12297" max="12297" width="15.44140625" style="212" customWidth="1"/>
    <col min="12298" max="12298" width="12.88671875" style="212" bestFit="1" customWidth="1"/>
    <col min="12299" max="12299" width="8.88671875" style="212"/>
    <col min="12300" max="12300" width="12.88671875" style="212" bestFit="1" customWidth="1"/>
    <col min="12301" max="12544" width="8.88671875" style="212"/>
    <col min="12545" max="12545" width="3.6640625" style="212" bestFit="1" customWidth="1"/>
    <col min="12546" max="12546" width="8.33203125" style="212" customWidth="1"/>
    <col min="12547" max="12547" width="46.109375" style="212" customWidth="1"/>
    <col min="12548" max="12548" width="11" style="212" customWidth="1"/>
    <col min="12549" max="12549" width="12.5546875" style="212" customWidth="1"/>
    <col min="12550" max="12550" width="10.88671875" style="212" customWidth="1"/>
    <col min="12551" max="12551" width="16.109375" style="212" customWidth="1"/>
    <col min="12552" max="12552" width="0" style="212" hidden="1" customWidth="1"/>
    <col min="12553" max="12553" width="15.44140625" style="212" customWidth="1"/>
    <col min="12554" max="12554" width="12.88671875" style="212" bestFit="1" customWidth="1"/>
    <col min="12555" max="12555" width="8.88671875" style="212"/>
    <col min="12556" max="12556" width="12.88671875" style="212" bestFit="1" customWidth="1"/>
    <col min="12557" max="12800" width="8.88671875" style="212"/>
    <col min="12801" max="12801" width="3.6640625" style="212" bestFit="1" customWidth="1"/>
    <col min="12802" max="12802" width="8.33203125" style="212" customWidth="1"/>
    <col min="12803" max="12803" width="46.109375" style="212" customWidth="1"/>
    <col min="12804" max="12804" width="11" style="212" customWidth="1"/>
    <col min="12805" max="12805" width="12.5546875" style="212" customWidth="1"/>
    <col min="12806" max="12806" width="10.88671875" style="212" customWidth="1"/>
    <col min="12807" max="12807" width="16.109375" style="212" customWidth="1"/>
    <col min="12808" max="12808" width="0" style="212" hidden="1" customWidth="1"/>
    <col min="12809" max="12809" width="15.44140625" style="212" customWidth="1"/>
    <col min="12810" max="12810" width="12.88671875" style="212" bestFit="1" customWidth="1"/>
    <col min="12811" max="12811" width="8.88671875" style="212"/>
    <col min="12812" max="12812" width="12.88671875" style="212" bestFit="1" customWidth="1"/>
    <col min="12813" max="13056" width="8.88671875" style="212"/>
    <col min="13057" max="13057" width="3.6640625" style="212" bestFit="1" customWidth="1"/>
    <col min="13058" max="13058" width="8.33203125" style="212" customWidth="1"/>
    <col min="13059" max="13059" width="46.109375" style="212" customWidth="1"/>
    <col min="13060" max="13060" width="11" style="212" customWidth="1"/>
    <col min="13061" max="13061" width="12.5546875" style="212" customWidth="1"/>
    <col min="13062" max="13062" width="10.88671875" style="212" customWidth="1"/>
    <col min="13063" max="13063" width="16.109375" style="212" customWidth="1"/>
    <col min="13064" max="13064" width="0" style="212" hidden="1" customWidth="1"/>
    <col min="13065" max="13065" width="15.44140625" style="212" customWidth="1"/>
    <col min="13066" max="13066" width="12.88671875" style="212" bestFit="1" customWidth="1"/>
    <col min="13067" max="13067" width="8.88671875" style="212"/>
    <col min="13068" max="13068" width="12.88671875" style="212" bestFit="1" customWidth="1"/>
    <col min="13069" max="13312" width="8.88671875" style="212"/>
    <col min="13313" max="13313" width="3.6640625" style="212" bestFit="1" customWidth="1"/>
    <col min="13314" max="13314" width="8.33203125" style="212" customWidth="1"/>
    <col min="13315" max="13315" width="46.109375" style="212" customWidth="1"/>
    <col min="13316" max="13316" width="11" style="212" customWidth="1"/>
    <col min="13317" max="13317" width="12.5546875" style="212" customWidth="1"/>
    <col min="13318" max="13318" width="10.88671875" style="212" customWidth="1"/>
    <col min="13319" max="13319" width="16.109375" style="212" customWidth="1"/>
    <col min="13320" max="13320" width="0" style="212" hidden="1" customWidth="1"/>
    <col min="13321" max="13321" width="15.44140625" style="212" customWidth="1"/>
    <col min="13322" max="13322" width="12.88671875" style="212" bestFit="1" customWidth="1"/>
    <col min="13323" max="13323" width="8.88671875" style="212"/>
    <col min="13324" max="13324" width="12.88671875" style="212" bestFit="1" customWidth="1"/>
    <col min="13325" max="13568" width="8.88671875" style="212"/>
    <col min="13569" max="13569" width="3.6640625" style="212" bestFit="1" customWidth="1"/>
    <col min="13570" max="13570" width="8.33203125" style="212" customWidth="1"/>
    <col min="13571" max="13571" width="46.109375" style="212" customWidth="1"/>
    <col min="13572" max="13572" width="11" style="212" customWidth="1"/>
    <col min="13573" max="13573" width="12.5546875" style="212" customWidth="1"/>
    <col min="13574" max="13574" width="10.88671875" style="212" customWidth="1"/>
    <col min="13575" max="13575" width="16.109375" style="212" customWidth="1"/>
    <col min="13576" max="13576" width="0" style="212" hidden="1" customWidth="1"/>
    <col min="13577" max="13577" width="15.44140625" style="212" customWidth="1"/>
    <col min="13578" max="13578" width="12.88671875" style="212" bestFit="1" customWidth="1"/>
    <col min="13579" max="13579" width="8.88671875" style="212"/>
    <col min="13580" max="13580" width="12.88671875" style="212" bestFit="1" customWidth="1"/>
    <col min="13581" max="13824" width="8.88671875" style="212"/>
    <col min="13825" max="13825" width="3.6640625" style="212" bestFit="1" customWidth="1"/>
    <col min="13826" max="13826" width="8.33203125" style="212" customWidth="1"/>
    <col min="13827" max="13827" width="46.109375" style="212" customWidth="1"/>
    <col min="13828" max="13828" width="11" style="212" customWidth="1"/>
    <col min="13829" max="13829" width="12.5546875" style="212" customWidth="1"/>
    <col min="13830" max="13830" width="10.88671875" style="212" customWidth="1"/>
    <col min="13831" max="13831" width="16.109375" style="212" customWidth="1"/>
    <col min="13832" max="13832" width="0" style="212" hidden="1" customWidth="1"/>
    <col min="13833" max="13833" width="15.44140625" style="212" customWidth="1"/>
    <col min="13834" max="13834" width="12.88671875" style="212" bestFit="1" customWidth="1"/>
    <col min="13835" max="13835" width="8.88671875" style="212"/>
    <col min="13836" max="13836" width="12.88671875" style="212" bestFit="1" customWidth="1"/>
    <col min="13837" max="14080" width="8.88671875" style="212"/>
    <col min="14081" max="14081" width="3.6640625" style="212" bestFit="1" customWidth="1"/>
    <col min="14082" max="14082" width="8.33203125" style="212" customWidth="1"/>
    <col min="14083" max="14083" width="46.109375" style="212" customWidth="1"/>
    <col min="14084" max="14084" width="11" style="212" customWidth="1"/>
    <col min="14085" max="14085" width="12.5546875" style="212" customWidth="1"/>
    <col min="14086" max="14086" width="10.88671875" style="212" customWidth="1"/>
    <col min="14087" max="14087" width="16.109375" style="212" customWidth="1"/>
    <col min="14088" max="14088" width="0" style="212" hidden="1" customWidth="1"/>
    <col min="14089" max="14089" width="15.44140625" style="212" customWidth="1"/>
    <col min="14090" max="14090" width="12.88671875" style="212" bestFit="1" customWidth="1"/>
    <col min="14091" max="14091" width="8.88671875" style="212"/>
    <col min="14092" max="14092" width="12.88671875" style="212" bestFit="1" customWidth="1"/>
    <col min="14093" max="14336" width="8.88671875" style="212"/>
    <col min="14337" max="14337" width="3.6640625" style="212" bestFit="1" customWidth="1"/>
    <col min="14338" max="14338" width="8.33203125" style="212" customWidth="1"/>
    <col min="14339" max="14339" width="46.109375" style="212" customWidth="1"/>
    <col min="14340" max="14340" width="11" style="212" customWidth="1"/>
    <col min="14341" max="14341" width="12.5546875" style="212" customWidth="1"/>
    <col min="14342" max="14342" width="10.88671875" style="212" customWidth="1"/>
    <col min="14343" max="14343" width="16.109375" style="212" customWidth="1"/>
    <col min="14344" max="14344" width="0" style="212" hidden="1" customWidth="1"/>
    <col min="14345" max="14345" width="15.44140625" style="212" customWidth="1"/>
    <col min="14346" max="14346" width="12.88671875" style="212" bestFit="1" customWidth="1"/>
    <col min="14347" max="14347" width="8.88671875" style="212"/>
    <col min="14348" max="14348" width="12.88671875" style="212" bestFit="1" customWidth="1"/>
    <col min="14349" max="14592" width="8.88671875" style="212"/>
    <col min="14593" max="14593" width="3.6640625" style="212" bestFit="1" customWidth="1"/>
    <col min="14594" max="14594" width="8.33203125" style="212" customWidth="1"/>
    <col min="14595" max="14595" width="46.109375" style="212" customWidth="1"/>
    <col min="14596" max="14596" width="11" style="212" customWidth="1"/>
    <col min="14597" max="14597" width="12.5546875" style="212" customWidth="1"/>
    <col min="14598" max="14598" width="10.88671875" style="212" customWidth="1"/>
    <col min="14599" max="14599" width="16.109375" style="212" customWidth="1"/>
    <col min="14600" max="14600" width="0" style="212" hidden="1" customWidth="1"/>
    <col min="14601" max="14601" width="15.44140625" style="212" customWidth="1"/>
    <col min="14602" max="14602" width="12.88671875" style="212" bestFit="1" customWidth="1"/>
    <col min="14603" max="14603" width="8.88671875" style="212"/>
    <col min="14604" max="14604" width="12.88671875" style="212" bestFit="1" customWidth="1"/>
    <col min="14605" max="14848" width="8.88671875" style="212"/>
    <col min="14849" max="14849" width="3.6640625" style="212" bestFit="1" customWidth="1"/>
    <col min="14850" max="14850" width="8.33203125" style="212" customWidth="1"/>
    <col min="14851" max="14851" width="46.109375" style="212" customWidth="1"/>
    <col min="14852" max="14852" width="11" style="212" customWidth="1"/>
    <col min="14853" max="14853" width="12.5546875" style="212" customWidth="1"/>
    <col min="14854" max="14854" width="10.88671875" style="212" customWidth="1"/>
    <col min="14855" max="14855" width="16.109375" style="212" customWidth="1"/>
    <col min="14856" max="14856" width="0" style="212" hidden="1" customWidth="1"/>
    <col min="14857" max="14857" width="15.44140625" style="212" customWidth="1"/>
    <col min="14858" max="14858" width="12.88671875" style="212" bestFit="1" customWidth="1"/>
    <col min="14859" max="14859" width="8.88671875" style="212"/>
    <col min="14860" max="14860" width="12.88671875" style="212" bestFit="1" customWidth="1"/>
    <col min="14861" max="15104" width="8.88671875" style="212"/>
    <col min="15105" max="15105" width="3.6640625" style="212" bestFit="1" customWidth="1"/>
    <col min="15106" max="15106" width="8.33203125" style="212" customWidth="1"/>
    <col min="15107" max="15107" width="46.109375" style="212" customWidth="1"/>
    <col min="15108" max="15108" width="11" style="212" customWidth="1"/>
    <col min="15109" max="15109" width="12.5546875" style="212" customWidth="1"/>
    <col min="15110" max="15110" width="10.88671875" style="212" customWidth="1"/>
    <col min="15111" max="15111" width="16.109375" style="212" customWidth="1"/>
    <col min="15112" max="15112" width="0" style="212" hidden="1" customWidth="1"/>
    <col min="15113" max="15113" width="15.44140625" style="212" customWidth="1"/>
    <col min="15114" max="15114" width="12.88671875" style="212" bestFit="1" customWidth="1"/>
    <col min="15115" max="15115" width="8.88671875" style="212"/>
    <col min="15116" max="15116" width="12.88671875" style="212" bestFit="1" customWidth="1"/>
    <col min="15117" max="15360" width="8.88671875" style="212"/>
    <col min="15361" max="15361" width="3.6640625" style="212" bestFit="1" customWidth="1"/>
    <col min="15362" max="15362" width="8.33203125" style="212" customWidth="1"/>
    <col min="15363" max="15363" width="46.109375" style="212" customWidth="1"/>
    <col min="15364" max="15364" width="11" style="212" customWidth="1"/>
    <col min="15365" max="15365" width="12.5546875" style="212" customWidth="1"/>
    <col min="15366" max="15366" width="10.88671875" style="212" customWidth="1"/>
    <col min="15367" max="15367" width="16.109375" style="212" customWidth="1"/>
    <col min="15368" max="15368" width="0" style="212" hidden="1" customWidth="1"/>
    <col min="15369" max="15369" width="15.44140625" style="212" customWidth="1"/>
    <col min="15370" max="15370" width="12.88671875" style="212" bestFit="1" customWidth="1"/>
    <col min="15371" max="15371" width="8.88671875" style="212"/>
    <col min="15372" max="15372" width="12.88671875" style="212" bestFit="1" customWidth="1"/>
    <col min="15373" max="15616" width="8.88671875" style="212"/>
    <col min="15617" max="15617" width="3.6640625" style="212" bestFit="1" customWidth="1"/>
    <col min="15618" max="15618" width="8.33203125" style="212" customWidth="1"/>
    <col min="15619" max="15619" width="46.109375" style="212" customWidth="1"/>
    <col min="15620" max="15620" width="11" style="212" customWidth="1"/>
    <col min="15621" max="15621" width="12.5546875" style="212" customWidth="1"/>
    <col min="15622" max="15622" width="10.88671875" style="212" customWidth="1"/>
    <col min="15623" max="15623" width="16.109375" style="212" customWidth="1"/>
    <col min="15624" max="15624" width="0" style="212" hidden="1" customWidth="1"/>
    <col min="15625" max="15625" width="15.44140625" style="212" customWidth="1"/>
    <col min="15626" max="15626" width="12.88671875" style="212" bestFit="1" customWidth="1"/>
    <col min="15627" max="15627" width="8.88671875" style="212"/>
    <col min="15628" max="15628" width="12.88671875" style="212" bestFit="1" customWidth="1"/>
    <col min="15629" max="15872" width="8.88671875" style="212"/>
    <col min="15873" max="15873" width="3.6640625" style="212" bestFit="1" customWidth="1"/>
    <col min="15874" max="15874" width="8.33203125" style="212" customWidth="1"/>
    <col min="15875" max="15875" width="46.109375" style="212" customWidth="1"/>
    <col min="15876" max="15876" width="11" style="212" customWidth="1"/>
    <col min="15877" max="15877" width="12.5546875" style="212" customWidth="1"/>
    <col min="15878" max="15878" width="10.88671875" style="212" customWidth="1"/>
    <col min="15879" max="15879" width="16.109375" style="212" customWidth="1"/>
    <col min="15880" max="15880" width="0" style="212" hidden="1" customWidth="1"/>
    <col min="15881" max="15881" width="15.44140625" style="212" customWidth="1"/>
    <col min="15882" max="15882" width="12.88671875" style="212" bestFit="1" customWidth="1"/>
    <col min="15883" max="15883" width="8.88671875" style="212"/>
    <col min="15884" max="15884" width="12.88671875" style="212" bestFit="1" customWidth="1"/>
    <col min="15885" max="16128" width="8.88671875" style="212"/>
    <col min="16129" max="16129" width="3.6640625" style="212" bestFit="1" customWidth="1"/>
    <col min="16130" max="16130" width="8.33203125" style="212" customWidth="1"/>
    <col min="16131" max="16131" width="46.109375" style="212" customWidth="1"/>
    <col min="16132" max="16132" width="11" style="212" customWidth="1"/>
    <col min="16133" max="16133" width="12.5546875" style="212" customWidth="1"/>
    <col min="16134" max="16134" width="10.88671875" style="212" customWidth="1"/>
    <col min="16135" max="16135" width="16.109375" style="212" customWidth="1"/>
    <col min="16136" max="16136" width="0" style="212" hidden="1" customWidth="1"/>
    <col min="16137" max="16137" width="15.44140625" style="212" customWidth="1"/>
    <col min="16138" max="16138" width="12.88671875" style="212" bestFit="1" customWidth="1"/>
    <col min="16139" max="16139" width="8.88671875" style="212"/>
    <col min="16140" max="16140" width="12.88671875" style="212" bestFit="1" customWidth="1"/>
    <col min="16141" max="16384" width="8.88671875" style="212"/>
  </cols>
  <sheetData>
    <row r="1" spans="1:11" s="3" customFormat="1" ht="41.4" customHeight="1">
      <c r="A1" s="524" t="s">
        <v>321</v>
      </c>
      <c r="B1" s="525"/>
      <c r="C1" s="526"/>
      <c r="D1" s="632"/>
      <c r="E1" s="633"/>
      <c r="F1" s="633"/>
      <c r="G1" s="634"/>
      <c r="H1" s="467"/>
      <c r="I1" s="468">
        <f>G46/'[4]Grand Summary'!H40</f>
        <v>0</v>
      </c>
    </row>
    <row r="2" spans="1:11" s="3" customFormat="1" ht="18" customHeight="1">
      <c r="A2" s="635" t="s">
        <v>9</v>
      </c>
      <c r="B2" s="637" t="s">
        <v>10</v>
      </c>
      <c r="C2" s="639" t="s">
        <v>6</v>
      </c>
      <c r="D2" s="639" t="s">
        <v>11</v>
      </c>
      <c r="E2" s="639" t="s">
        <v>12</v>
      </c>
      <c r="F2" s="640" t="s">
        <v>13</v>
      </c>
      <c r="G2" s="641" t="s">
        <v>14</v>
      </c>
      <c r="H2" s="467"/>
      <c r="K2" s="386">
        <f>11*150000</f>
        <v>1650000</v>
      </c>
    </row>
    <row r="3" spans="1:11" s="3" customFormat="1" ht="18" customHeight="1">
      <c r="A3" s="636"/>
      <c r="B3" s="638"/>
      <c r="C3" s="639"/>
      <c r="D3" s="639"/>
      <c r="E3" s="639"/>
      <c r="F3" s="640"/>
      <c r="G3" s="641"/>
      <c r="H3" s="469"/>
    </row>
    <row r="4" spans="1:11" s="210" customFormat="1" ht="24" customHeight="1">
      <c r="A4" s="586">
        <v>1.1000000000000001</v>
      </c>
      <c r="B4" s="240"/>
      <c r="C4" s="470" t="s">
        <v>322</v>
      </c>
      <c r="D4" s="240"/>
      <c r="E4" s="240"/>
      <c r="F4" s="324"/>
      <c r="G4" s="587"/>
      <c r="H4" s="467" t="e">
        <f>SUM(#REF!)</f>
        <v>#REF!</v>
      </c>
      <c r="I4" s="210">
        <v>12400000</v>
      </c>
    </row>
    <row r="5" spans="1:11" s="210" customFormat="1" ht="24.9" customHeight="1">
      <c r="A5" s="481" t="s">
        <v>323</v>
      </c>
      <c r="B5" s="240" t="s">
        <v>324</v>
      </c>
      <c r="C5" s="471" t="s">
        <v>325</v>
      </c>
      <c r="D5" s="240" t="s">
        <v>56</v>
      </c>
      <c r="E5" s="240"/>
      <c r="F5" s="324"/>
      <c r="G5" s="587"/>
      <c r="H5" s="467">
        <f>G5/35</f>
        <v>0</v>
      </c>
      <c r="J5" s="472">
        <v>14743590.707278688</v>
      </c>
    </row>
    <row r="6" spans="1:11" s="210" customFormat="1" ht="24.9" customHeight="1">
      <c r="A6" s="481" t="s">
        <v>326</v>
      </c>
      <c r="B6" s="240" t="s">
        <v>327</v>
      </c>
      <c r="C6" s="471" t="s">
        <v>328</v>
      </c>
      <c r="D6" s="240" t="s">
        <v>56</v>
      </c>
      <c r="E6" s="240"/>
      <c r="F6" s="324"/>
      <c r="G6" s="587"/>
      <c r="H6" s="467">
        <f>G6/35</f>
        <v>0</v>
      </c>
      <c r="J6" s="472">
        <v>6112122.6142076496</v>
      </c>
    </row>
    <row r="7" spans="1:11" s="210" customFormat="1" ht="24.9" customHeight="1">
      <c r="A7" s="481" t="s">
        <v>329</v>
      </c>
      <c r="B7" s="240" t="s">
        <v>330</v>
      </c>
      <c r="C7" s="473" t="s">
        <v>331</v>
      </c>
      <c r="D7" s="240" t="s">
        <v>332</v>
      </c>
      <c r="E7" s="240">
        <v>9</v>
      </c>
      <c r="F7" s="324"/>
      <c r="G7" s="587"/>
      <c r="H7" s="467">
        <f>F7/35</f>
        <v>0</v>
      </c>
      <c r="J7" s="472">
        <v>4431104.9945355197</v>
      </c>
    </row>
    <row r="8" spans="1:11" s="210" customFormat="1" ht="24" customHeight="1">
      <c r="A8" s="586">
        <v>1.2</v>
      </c>
      <c r="B8" s="240"/>
      <c r="C8" s="470" t="s">
        <v>333</v>
      </c>
      <c r="D8" s="240"/>
      <c r="E8" s="240"/>
      <c r="F8" s="324"/>
      <c r="G8" s="587"/>
      <c r="H8" s="467"/>
      <c r="J8" s="472"/>
    </row>
    <row r="9" spans="1:11" s="210" customFormat="1" ht="24.9" customHeight="1">
      <c r="A9" s="481" t="s">
        <v>334</v>
      </c>
      <c r="B9" s="240" t="s">
        <v>335</v>
      </c>
      <c r="C9" s="471" t="s">
        <v>336</v>
      </c>
      <c r="D9" s="240" t="s">
        <v>332</v>
      </c>
      <c r="E9" s="240">
        <v>9</v>
      </c>
      <c r="F9" s="324"/>
      <c r="G9" s="587">
        <f>E9*F9</f>
        <v>0</v>
      </c>
      <c r="H9" s="467"/>
      <c r="J9" s="472">
        <v>287972.33606557379</v>
      </c>
    </row>
    <row r="10" spans="1:11" s="210" customFormat="1" ht="24" customHeight="1">
      <c r="A10" s="586">
        <v>1.3</v>
      </c>
      <c r="B10" s="240"/>
      <c r="C10" s="470" t="s">
        <v>338</v>
      </c>
      <c r="D10" s="240"/>
      <c r="E10" s="240"/>
      <c r="F10" s="324"/>
      <c r="G10" s="587"/>
      <c r="H10" s="467"/>
      <c r="J10" s="472"/>
    </row>
    <row r="11" spans="1:11" s="210" customFormat="1" ht="24.9" customHeight="1">
      <c r="A11" s="481" t="s">
        <v>339</v>
      </c>
      <c r="B11" s="240" t="s">
        <v>340</v>
      </c>
      <c r="C11" s="471" t="s">
        <v>341</v>
      </c>
      <c r="D11" s="240" t="s">
        <v>72</v>
      </c>
      <c r="E11" s="240">
        <v>2</v>
      </c>
      <c r="F11" s="324"/>
      <c r="G11" s="587">
        <f>E11*F11</f>
        <v>0</v>
      </c>
      <c r="H11" s="467"/>
      <c r="J11" s="472">
        <v>646247.56557377044</v>
      </c>
    </row>
    <row r="12" spans="1:11" s="210" customFormat="1" ht="27.6" customHeight="1">
      <c r="A12" s="481" t="s">
        <v>342</v>
      </c>
      <c r="B12" s="240" t="s">
        <v>343</v>
      </c>
      <c r="C12" s="471" t="s">
        <v>344</v>
      </c>
      <c r="D12" s="474" t="s">
        <v>337</v>
      </c>
      <c r="E12" s="240" t="s">
        <v>737</v>
      </c>
      <c r="F12" s="475" t="s">
        <v>737</v>
      </c>
      <c r="G12" s="500" t="s">
        <v>761</v>
      </c>
      <c r="H12" s="467"/>
      <c r="J12" s="472"/>
    </row>
    <row r="13" spans="1:11" s="210" customFormat="1" ht="24.9" customHeight="1">
      <c r="A13" s="588">
        <v>1.4</v>
      </c>
      <c r="B13" s="240"/>
      <c r="C13" s="476" t="s">
        <v>345</v>
      </c>
      <c r="D13" s="240"/>
      <c r="E13" s="240"/>
      <c r="F13" s="477"/>
      <c r="G13" s="489"/>
      <c r="H13" s="467"/>
      <c r="J13" s="472"/>
    </row>
    <row r="14" spans="1:11" s="210" customFormat="1" ht="34.5" customHeight="1">
      <c r="A14" s="589" t="s">
        <v>346</v>
      </c>
      <c r="B14" s="240" t="s">
        <v>347</v>
      </c>
      <c r="C14" s="478" t="s">
        <v>348</v>
      </c>
      <c r="D14" s="474" t="s">
        <v>337</v>
      </c>
      <c r="E14" s="240" t="s">
        <v>737</v>
      </c>
      <c r="F14" s="475" t="s">
        <v>737</v>
      </c>
      <c r="G14" s="500" t="s">
        <v>762</v>
      </c>
      <c r="H14" s="467"/>
      <c r="J14" s="472"/>
    </row>
    <row r="15" spans="1:11" s="210" customFormat="1" ht="24" customHeight="1">
      <c r="A15" s="586">
        <v>1.5</v>
      </c>
      <c r="B15" s="240"/>
      <c r="C15" s="479" t="s">
        <v>349</v>
      </c>
      <c r="D15" s="240"/>
      <c r="E15" s="240"/>
      <c r="F15" s="324"/>
      <c r="G15" s="587"/>
      <c r="H15" s="467"/>
      <c r="J15" s="472"/>
    </row>
    <row r="16" spans="1:11" s="210" customFormat="1" ht="35.1" customHeight="1">
      <c r="A16" s="481" t="s">
        <v>350</v>
      </c>
      <c r="B16" s="240" t="s">
        <v>351</v>
      </c>
      <c r="C16" s="478" t="s">
        <v>352</v>
      </c>
      <c r="D16" s="240" t="s">
        <v>56</v>
      </c>
      <c r="E16" s="240"/>
      <c r="F16" s="324"/>
      <c r="G16" s="587"/>
      <c r="H16" s="467"/>
      <c r="J16" s="472">
        <v>3284842.0901639345</v>
      </c>
    </row>
    <row r="17" spans="1:13" s="210" customFormat="1" ht="24" customHeight="1">
      <c r="A17" s="586">
        <v>1.6</v>
      </c>
      <c r="B17" s="240"/>
      <c r="C17" s="470" t="s">
        <v>353</v>
      </c>
      <c r="D17" s="240"/>
      <c r="E17" s="240"/>
      <c r="F17" s="324"/>
      <c r="G17" s="587"/>
      <c r="H17" s="480"/>
      <c r="J17" s="472"/>
    </row>
    <row r="18" spans="1:13" s="210" customFormat="1" ht="57" customHeight="1">
      <c r="A18" s="481" t="s">
        <v>354</v>
      </c>
      <c r="B18" s="240" t="s">
        <v>355</v>
      </c>
      <c r="C18" s="471" t="s">
        <v>356</v>
      </c>
      <c r="D18" s="240" t="s">
        <v>56</v>
      </c>
      <c r="E18" s="240"/>
      <c r="F18" s="324"/>
      <c r="G18" s="587"/>
      <c r="H18" s="480"/>
      <c r="J18" s="472">
        <v>921101.9147540984</v>
      </c>
    </row>
    <row r="19" spans="1:13" s="210" customFormat="1" ht="30.75" customHeight="1">
      <c r="A19" s="481" t="s">
        <v>357</v>
      </c>
      <c r="B19" s="240" t="s">
        <v>358</v>
      </c>
      <c r="C19" s="473" t="s">
        <v>359</v>
      </c>
      <c r="D19" s="240" t="s">
        <v>56</v>
      </c>
      <c r="E19" s="240"/>
      <c r="F19" s="324"/>
      <c r="G19" s="587"/>
      <c r="H19" s="480"/>
      <c r="J19" s="472">
        <v>2032745.9016393442</v>
      </c>
    </row>
    <row r="20" spans="1:13" s="210" customFormat="1" ht="39.6">
      <c r="A20" s="481" t="s">
        <v>360</v>
      </c>
      <c r="B20" s="240" t="s">
        <v>361</v>
      </c>
      <c r="C20" s="473" t="s">
        <v>362</v>
      </c>
      <c r="D20" s="474" t="s">
        <v>337</v>
      </c>
      <c r="E20" s="240" t="s">
        <v>737</v>
      </c>
      <c r="F20" s="475" t="s">
        <v>737</v>
      </c>
      <c r="G20" s="500" t="s">
        <v>763</v>
      </c>
      <c r="H20" s="480"/>
      <c r="J20" s="472" t="e">
        <f>G20/23</f>
        <v>#VALUE!</v>
      </c>
    </row>
    <row r="21" spans="1:13" s="210" customFormat="1" ht="27.6" customHeight="1">
      <c r="A21" s="481" t="s">
        <v>363</v>
      </c>
      <c r="B21" s="240" t="s">
        <v>364</v>
      </c>
      <c r="C21" s="471" t="s">
        <v>365</v>
      </c>
      <c r="D21" s="240" t="s">
        <v>332</v>
      </c>
      <c r="E21" s="240">
        <v>9</v>
      </c>
      <c r="F21" s="482"/>
      <c r="G21" s="590">
        <f>F21*E21</f>
        <v>0</v>
      </c>
      <c r="H21" s="480"/>
      <c r="J21" s="472"/>
    </row>
    <row r="22" spans="1:13" s="210" customFormat="1" ht="25.95" customHeight="1">
      <c r="A22" s="586">
        <v>1.7</v>
      </c>
      <c r="B22" s="240"/>
      <c r="C22" s="470" t="s">
        <v>366</v>
      </c>
      <c r="D22" s="240"/>
      <c r="E22" s="240"/>
      <c r="F22" s="477"/>
      <c r="G22" s="489"/>
      <c r="H22" s="480"/>
      <c r="J22" s="472">
        <f>1000*4*30</f>
        <v>120000</v>
      </c>
    </row>
    <row r="23" spans="1:13" s="210" customFormat="1" ht="39.6">
      <c r="A23" s="481" t="s">
        <v>367</v>
      </c>
      <c r="B23" s="240" t="s">
        <v>368</v>
      </c>
      <c r="C23" s="471" t="s">
        <v>369</v>
      </c>
      <c r="D23" s="474" t="s">
        <v>337</v>
      </c>
      <c r="E23" s="240" t="s">
        <v>737</v>
      </c>
      <c r="F23" s="475" t="s">
        <v>737</v>
      </c>
      <c r="G23" s="500" t="s">
        <v>764</v>
      </c>
      <c r="H23" s="480">
        <f>140000*1.15</f>
        <v>161000</v>
      </c>
      <c r="J23" s="472">
        <v>1532464.5491803279</v>
      </c>
    </row>
    <row r="24" spans="1:13" s="210" customFormat="1" ht="24" customHeight="1">
      <c r="A24" s="591">
        <v>1.8</v>
      </c>
      <c r="B24" s="240"/>
      <c r="C24" s="470" t="s">
        <v>370</v>
      </c>
      <c r="D24" s="240"/>
      <c r="E24" s="240"/>
      <c r="F24" s="324"/>
      <c r="G24" s="587"/>
      <c r="H24" s="480"/>
      <c r="I24" s="210">
        <f>50000/8</f>
        <v>6250</v>
      </c>
      <c r="J24" s="472"/>
    </row>
    <row r="25" spans="1:13" s="210" customFormat="1" ht="35.1" customHeight="1">
      <c r="A25" s="481" t="s">
        <v>371</v>
      </c>
      <c r="B25" s="483" t="s">
        <v>372</v>
      </c>
      <c r="C25" s="478" t="s">
        <v>373</v>
      </c>
      <c r="D25" s="240" t="s">
        <v>332</v>
      </c>
      <c r="E25" s="240">
        <v>9</v>
      </c>
      <c r="F25" s="324"/>
      <c r="G25" s="587">
        <f>E25*F25</f>
        <v>0</v>
      </c>
      <c r="H25" s="467"/>
      <c r="J25" s="472"/>
    </row>
    <row r="26" spans="1:13" s="210" customFormat="1" ht="24.9" customHeight="1">
      <c r="A26" s="481" t="s">
        <v>374</v>
      </c>
      <c r="B26" s="483" t="s">
        <v>375</v>
      </c>
      <c r="C26" s="484" t="s">
        <v>376</v>
      </c>
      <c r="D26" s="474" t="s">
        <v>337</v>
      </c>
      <c r="E26" s="240" t="s">
        <v>737</v>
      </c>
      <c r="F26" s="475" t="s">
        <v>737</v>
      </c>
      <c r="G26" s="500" t="s">
        <v>765</v>
      </c>
      <c r="H26" s="467"/>
      <c r="J26" s="472"/>
    </row>
    <row r="27" spans="1:13" s="210" customFormat="1" ht="24.9" customHeight="1">
      <c r="A27" s="591">
        <v>1.9</v>
      </c>
      <c r="B27" s="240"/>
      <c r="C27" s="242" t="s">
        <v>377</v>
      </c>
      <c r="D27" s="240"/>
      <c r="E27" s="243"/>
      <c r="F27" s="324"/>
      <c r="G27" s="587"/>
      <c r="H27" s="467"/>
      <c r="I27" s="485" t="s">
        <v>378</v>
      </c>
      <c r="J27" s="486">
        <v>1</v>
      </c>
      <c r="K27" s="485" t="s">
        <v>379</v>
      </c>
      <c r="L27" s="485">
        <f>M27*J27</f>
        <v>500000</v>
      </c>
      <c r="M27" s="210">
        <v>500000</v>
      </c>
    </row>
    <row r="28" spans="1:13" s="210" customFormat="1" ht="35.25" customHeight="1">
      <c r="A28" s="592" t="s">
        <v>380</v>
      </c>
      <c r="B28" s="244" t="s">
        <v>381</v>
      </c>
      <c r="C28" s="484" t="s">
        <v>382</v>
      </c>
      <c r="D28" s="487" t="s">
        <v>337</v>
      </c>
      <c r="E28" s="240" t="s">
        <v>737</v>
      </c>
      <c r="F28" s="475" t="s">
        <v>737</v>
      </c>
      <c r="G28" s="500" t="s">
        <v>766</v>
      </c>
      <c r="H28" s="467"/>
      <c r="I28" s="485" t="s">
        <v>383</v>
      </c>
      <c r="J28" s="486">
        <v>1</v>
      </c>
      <c r="K28" s="485" t="s">
        <v>379</v>
      </c>
      <c r="L28" s="485">
        <f>J28*M28</f>
        <v>350000</v>
      </c>
      <c r="M28" s="210">
        <v>350000</v>
      </c>
    </row>
    <row r="29" spans="1:13" s="210" customFormat="1" ht="24" customHeight="1">
      <c r="A29" s="591" t="s">
        <v>384</v>
      </c>
      <c r="B29" s="240"/>
      <c r="C29" s="242" t="s">
        <v>385</v>
      </c>
      <c r="D29" s="240"/>
      <c r="E29" s="240"/>
      <c r="F29" s="324"/>
      <c r="G29" s="587"/>
      <c r="H29" s="480"/>
      <c r="I29" s="485" t="s">
        <v>386</v>
      </c>
      <c r="J29" s="486">
        <v>6</v>
      </c>
      <c r="K29" s="485" t="s">
        <v>379</v>
      </c>
      <c r="L29" s="485">
        <f t="shared" ref="L29:L41" si="0">J29*M29</f>
        <v>1200000</v>
      </c>
      <c r="M29" s="210">
        <v>200000</v>
      </c>
    </row>
    <row r="30" spans="1:13" s="210" customFormat="1" ht="35.1" customHeight="1">
      <c r="A30" s="592" t="s">
        <v>387</v>
      </c>
      <c r="B30" s="244" t="s">
        <v>388</v>
      </c>
      <c r="C30" s="484" t="s">
        <v>738</v>
      </c>
      <c r="D30" s="244" t="s">
        <v>739</v>
      </c>
      <c r="E30" s="244">
        <v>9</v>
      </c>
      <c r="F30" s="329"/>
      <c r="G30" s="593">
        <f>F30*E30</f>
        <v>0</v>
      </c>
      <c r="H30" s="467"/>
      <c r="I30" s="485"/>
      <c r="J30" s="486"/>
      <c r="K30" s="485"/>
      <c r="L30" s="485"/>
    </row>
    <row r="31" spans="1:13" s="210" customFormat="1" ht="35.1" customHeight="1">
      <c r="A31" s="592" t="s">
        <v>740</v>
      </c>
      <c r="B31" s="244" t="s">
        <v>388</v>
      </c>
      <c r="C31" s="484" t="s">
        <v>741</v>
      </c>
      <c r="D31" s="244" t="s">
        <v>739</v>
      </c>
      <c r="E31" s="244">
        <v>9</v>
      </c>
      <c r="F31" s="329"/>
      <c r="G31" s="593">
        <f t="shared" ref="G31:G38" si="1">F31*E31</f>
        <v>0</v>
      </c>
      <c r="H31" s="467"/>
      <c r="I31" s="485"/>
      <c r="J31" s="486"/>
      <c r="K31" s="485"/>
      <c r="L31" s="485"/>
    </row>
    <row r="32" spans="1:13" s="210" customFormat="1" ht="35.1" customHeight="1">
      <c r="A32" s="592" t="s">
        <v>742</v>
      </c>
      <c r="B32" s="244" t="s">
        <v>388</v>
      </c>
      <c r="C32" s="484" t="s">
        <v>743</v>
      </c>
      <c r="D32" s="244" t="s">
        <v>739</v>
      </c>
      <c r="E32" s="244">
        <v>9</v>
      </c>
      <c r="F32" s="329"/>
      <c r="G32" s="593">
        <f t="shared" si="1"/>
        <v>0</v>
      </c>
      <c r="H32" s="467"/>
      <c r="I32" s="485"/>
      <c r="J32" s="486"/>
      <c r="K32" s="485"/>
      <c r="L32" s="485"/>
    </row>
    <row r="33" spans="1:13" s="210" customFormat="1" ht="35.1" customHeight="1">
      <c r="A33" s="592" t="s">
        <v>744</v>
      </c>
      <c r="B33" s="244" t="s">
        <v>388</v>
      </c>
      <c r="C33" s="484" t="s">
        <v>773</v>
      </c>
      <c r="D33" s="244" t="s">
        <v>739</v>
      </c>
      <c r="E33" s="244">
        <v>9</v>
      </c>
      <c r="F33" s="329"/>
      <c r="G33" s="593">
        <f t="shared" si="1"/>
        <v>0</v>
      </c>
      <c r="H33" s="467"/>
      <c r="I33" s="485"/>
      <c r="J33" s="486"/>
      <c r="K33" s="485"/>
      <c r="L33" s="485"/>
    </row>
    <row r="34" spans="1:13" s="210" customFormat="1" ht="35.1" customHeight="1">
      <c r="A34" s="592" t="s">
        <v>745</v>
      </c>
      <c r="B34" s="244" t="s">
        <v>388</v>
      </c>
      <c r="C34" s="484" t="s">
        <v>746</v>
      </c>
      <c r="D34" s="244" t="s">
        <v>739</v>
      </c>
      <c r="E34" s="244">
        <v>9</v>
      </c>
      <c r="F34" s="329"/>
      <c r="G34" s="593">
        <f t="shared" si="1"/>
        <v>0</v>
      </c>
      <c r="H34" s="467"/>
      <c r="I34" s="485"/>
      <c r="J34" s="486"/>
      <c r="K34" s="485"/>
      <c r="L34" s="485"/>
    </row>
    <row r="35" spans="1:13" s="210" customFormat="1" ht="35.1" customHeight="1">
      <c r="A35" s="592" t="s">
        <v>747</v>
      </c>
      <c r="B35" s="244" t="s">
        <v>388</v>
      </c>
      <c r="C35" s="484" t="s">
        <v>748</v>
      </c>
      <c r="D35" s="244" t="s">
        <v>739</v>
      </c>
      <c r="E35" s="244">
        <v>9</v>
      </c>
      <c r="F35" s="329"/>
      <c r="G35" s="593">
        <f t="shared" si="1"/>
        <v>0</v>
      </c>
      <c r="H35" s="467"/>
      <c r="I35" s="485"/>
      <c r="J35" s="486"/>
      <c r="K35" s="485"/>
      <c r="L35" s="485"/>
    </row>
    <row r="36" spans="1:13" s="210" customFormat="1" ht="35.1" customHeight="1">
      <c r="A36" s="592" t="s">
        <v>749</v>
      </c>
      <c r="B36" s="244" t="s">
        <v>388</v>
      </c>
      <c r="C36" s="488" t="s">
        <v>750</v>
      </c>
      <c r="D36" s="244" t="s">
        <v>739</v>
      </c>
      <c r="E36" s="244">
        <v>9</v>
      </c>
      <c r="F36" s="329"/>
      <c r="G36" s="593">
        <f t="shared" si="1"/>
        <v>0</v>
      </c>
      <c r="H36" s="467"/>
      <c r="I36" s="485"/>
      <c r="J36" s="486"/>
      <c r="K36" s="485"/>
      <c r="L36" s="485"/>
    </row>
    <row r="37" spans="1:13" s="210" customFormat="1" ht="35.1" customHeight="1">
      <c r="A37" s="592" t="s">
        <v>751</v>
      </c>
      <c r="B37" s="244" t="s">
        <v>388</v>
      </c>
      <c r="C37" s="488" t="s">
        <v>752</v>
      </c>
      <c r="D37" s="244" t="s">
        <v>739</v>
      </c>
      <c r="E37" s="244">
        <v>9</v>
      </c>
      <c r="F37" s="329"/>
      <c r="G37" s="593">
        <f t="shared" si="1"/>
        <v>0</v>
      </c>
      <c r="H37" s="467"/>
      <c r="I37" s="485"/>
      <c r="J37" s="486"/>
      <c r="K37" s="485"/>
      <c r="L37" s="485"/>
    </row>
    <row r="38" spans="1:13" s="210" customFormat="1" ht="35.1" customHeight="1">
      <c r="A38" s="592" t="s">
        <v>753</v>
      </c>
      <c r="B38" s="244" t="s">
        <v>388</v>
      </c>
      <c r="C38" s="484" t="s">
        <v>754</v>
      </c>
      <c r="D38" s="244" t="s">
        <v>739</v>
      </c>
      <c r="E38" s="244">
        <v>9</v>
      </c>
      <c r="F38" s="329"/>
      <c r="G38" s="593">
        <f t="shared" si="1"/>
        <v>0</v>
      </c>
      <c r="H38" s="467"/>
      <c r="I38" s="485"/>
      <c r="J38" s="486"/>
      <c r="K38" s="485"/>
      <c r="L38" s="485"/>
    </row>
    <row r="39" spans="1:13" s="210" customFormat="1" ht="35.1" customHeight="1">
      <c r="A39" s="594" t="s">
        <v>389</v>
      </c>
      <c r="B39" s="240"/>
      <c r="C39" s="242" t="s">
        <v>390</v>
      </c>
      <c r="D39" s="240"/>
      <c r="E39" s="372"/>
      <c r="F39" s="324"/>
      <c r="G39" s="489"/>
      <c r="H39" s="467"/>
      <c r="I39" s="485" t="s">
        <v>391</v>
      </c>
      <c r="J39" s="486">
        <v>1</v>
      </c>
      <c r="K39" s="485" t="s">
        <v>379</v>
      </c>
      <c r="L39" s="485">
        <f t="shared" si="0"/>
        <v>80000</v>
      </c>
      <c r="M39" s="210">
        <v>80000</v>
      </c>
    </row>
    <row r="40" spans="1:13" s="210" customFormat="1" ht="35.1" customHeight="1">
      <c r="A40" s="592" t="s">
        <v>392</v>
      </c>
      <c r="B40" s="240" t="s">
        <v>393</v>
      </c>
      <c r="C40" s="484" t="s">
        <v>755</v>
      </c>
      <c r="D40" s="474" t="s">
        <v>337</v>
      </c>
      <c r="E40" s="240" t="s">
        <v>737</v>
      </c>
      <c r="F40" s="475" t="s">
        <v>737</v>
      </c>
      <c r="G40" s="500" t="s">
        <v>767</v>
      </c>
      <c r="H40" s="467"/>
      <c r="I40" s="485" t="s">
        <v>394</v>
      </c>
      <c r="J40" s="486">
        <v>6</v>
      </c>
      <c r="K40" s="485" t="s">
        <v>379</v>
      </c>
      <c r="L40" s="485">
        <f t="shared" si="0"/>
        <v>510000</v>
      </c>
      <c r="M40" s="210">
        <v>85000</v>
      </c>
    </row>
    <row r="41" spans="1:13" s="210" customFormat="1" ht="35.1" customHeight="1">
      <c r="A41" s="592" t="s">
        <v>395</v>
      </c>
      <c r="B41" s="240" t="s">
        <v>396</v>
      </c>
      <c r="C41" s="245" t="s">
        <v>756</v>
      </c>
      <c r="D41" s="240" t="s">
        <v>332</v>
      </c>
      <c r="E41" s="372">
        <v>9</v>
      </c>
      <c r="F41" s="324"/>
      <c r="G41" s="593">
        <f>E41*F41</f>
        <v>0</v>
      </c>
      <c r="H41" s="467"/>
      <c r="I41" s="485" t="s">
        <v>397</v>
      </c>
      <c r="J41" s="490">
        <v>2</v>
      </c>
      <c r="K41" s="485" t="s">
        <v>379</v>
      </c>
      <c r="L41" s="485">
        <f t="shared" si="0"/>
        <v>240000</v>
      </c>
      <c r="M41" s="210">
        <v>120000</v>
      </c>
    </row>
    <row r="42" spans="1:13" s="210" customFormat="1" ht="23.4" customHeight="1">
      <c r="A42" s="594" t="s">
        <v>398</v>
      </c>
      <c r="B42" s="240"/>
      <c r="C42" s="229" t="s">
        <v>227</v>
      </c>
      <c r="D42" s="240"/>
      <c r="E42" s="372"/>
      <c r="F42" s="324"/>
      <c r="G42" s="593"/>
      <c r="H42" s="467"/>
      <c r="I42" s="485"/>
      <c r="J42" s="490"/>
      <c r="K42" s="485"/>
      <c r="L42" s="485"/>
    </row>
    <row r="43" spans="1:13" s="210" customFormat="1" ht="26.4" customHeight="1">
      <c r="A43" s="592" t="s">
        <v>399</v>
      </c>
      <c r="B43" s="240"/>
      <c r="C43" s="491" t="s">
        <v>400</v>
      </c>
      <c r="D43" s="492" t="s">
        <v>337</v>
      </c>
      <c r="E43" s="240" t="s">
        <v>737</v>
      </c>
      <c r="F43" s="475" t="s">
        <v>737</v>
      </c>
      <c r="G43" s="500" t="s">
        <v>768</v>
      </c>
      <c r="H43" s="467">
        <v>0</v>
      </c>
      <c r="I43" s="485"/>
      <c r="J43" s="490"/>
      <c r="K43" s="485"/>
      <c r="L43" s="485"/>
    </row>
    <row r="44" spans="1:13" s="210" customFormat="1" ht="26.4">
      <c r="A44" s="594" t="s">
        <v>401</v>
      </c>
      <c r="B44" s="247"/>
      <c r="C44" s="595" t="s">
        <v>402</v>
      </c>
      <c r="D44" s="248"/>
      <c r="E44" s="493"/>
      <c r="F44" s="494"/>
      <c r="G44" s="596"/>
      <c r="H44" s="467"/>
      <c r="I44" s="485"/>
      <c r="J44" s="490"/>
      <c r="K44" s="485"/>
      <c r="L44" s="485"/>
    </row>
    <row r="45" spans="1:13" s="210" customFormat="1" ht="70.95" customHeight="1">
      <c r="A45" s="597" t="s">
        <v>403</v>
      </c>
      <c r="B45" s="247"/>
      <c r="C45" s="249" t="s">
        <v>404</v>
      </c>
      <c r="D45" s="495" t="s">
        <v>337</v>
      </c>
      <c r="E45" s="240" t="s">
        <v>737</v>
      </c>
      <c r="F45" s="475" t="s">
        <v>737</v>
      </c>
      <c r="G45" s="500" t="s">
        <v>769</v>
      </c>
      <c r="H45" s="467"/>
      <c r="I45" s="485"/>
      <c r="J45" s="490"/>
      <c r="K45" s="485"/>
      <c r="L45" s="485"/>
    </row>
    <row r="46" spans="1:13" ht="30" customHeight="1" thickBot="1">
      <c r="A46" s="557"/>
      <c r="B46" s="631" t="s">
        <v>757</v>
      </c>
      <c r="C46" s="631"/>
      <c r="D46" s="631"/>
      <c r="E46" s="631"/>
      <c r="F46" s="631"/>
      <c r="G46" s="558">
        <f>SUM(G4:G45)</f>
        <v>0</v>
      </c>
      <c r="I46" s="485"/>
      <c r="J46" s="490"/>
      <c r="K46" s="485"/>
      <c r="L46" s="485">
        <f>J46*M46</f>
        <v>0</v>
      </c>
    </row>
    <row r="48" spans="1:13">
      <c r="G48" s="215" t="e">
        <f>SUM(G45,G43,G40,G28,G26,G20,G14,G12,#REF!,G23)</f>
        <v>#REF!</v>
      </c>
    </row>
    <row r="67" spans="1:16140" s="211" customFormat="1">
      <c r="A67" s="213"/>
      <c r="B67" s="213"/>
      <c r="C67" s="212"/>
      <c r="D67" s="214"/>
      <c r="E67" s="214"/>
      <c r="F67" s="215"/>
      <c r="G67" s="216"/>
      <c r="I67" s="212"/>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2"/>
      <c r="AQ67" s="212"/>
      <c r="AR67" s="212"/>
      <c r="AS67" s="212"/>
      <c r="AT67" s="212"/>
      <c r="AU67" s="212"/>
      <c r="AV67" s="212"/>
      <c r="AW67" s="212"/>
      <c r="AX67" s="212"/>
      <c r="AY67" s="212"/>
      <c r="AZ67" s="212"/>
      <c r="BA67" s="212"/>
      <c r="BB67" s="212"/>
      <c r="BC67" s="212"/>
      <c r="BD67" s="212"/>
      <c r="BE67" s="212"/>
      <c r="BF67" s="212"/>
      <c r="BG67" s="212"/>
      <c r="BH67" s="212"/>
      <c r="BI67" s="212"/>
      <c r="BJ67" s="212"/>
      <c r="BK67" s="212"/>
      <c r="BL67" s="212"/>
      <c r="BM67" s="212"/>
      <c r="BN67" s="212"/>
      <c r="BO67" s="212"/>
      <c r="BP67" s="212"/>
      <c r="BQ67" s="212"/>
      <c r="BR67" s="212"/>
      <c r="BS67" s="212"/>
      <c r="BT67" s="212"/>
      <c r="BU67" s="212"/>
      <c r="BV67" s="212"/>
      <c r="BW67" s="212"/>
      <c r="BX67" s="212"/>
      <c r="BY67" s="212"/>
      <c r="BZ67" s="212"/>
      <c r="CA67" s="212"/>
      <c r="CB67" s="212"/>
      <c r="CC67" s="212"/>
      <c r="CD67" s="212"/>
      <c r="CE67" s="212"/>
      <c r="CF67" s="212"/>
      <c r="CG67" s="212"/>
      <c r="CH67" s="212"/>
      <c r="CI67" s="212"/>
      <c r="CJ67" s="212"/>
      <c r="CK67" s="212"/>
      <c r="CL67" s="212"/>
      <c r="CM67" s="212"/>
      <c r="CN67" s="212"/>
      <c r="CO67" s="212"/>
      <c r="CP67" s="212"/>
      <c r="CQ67" s="212"/>
      <c r="CR67" s="212"/>
      <c r="CS67" s="212"/>
      <c r="CT67" s="212"/>
      <c r="CU67" s="212"/>
      <c r="CV67" s="212"/>
      <c r="CW67" s="212"/>
      <c r="CX67" s="212"/>
      <c r="CY67" s="212"/>
      <c r="CZ67" s="212"/>
      <c r="DA67" s="212"/>
      <c r="DB67" s="212"/>
      <c r="DC67" s="212"/>
      <c r="DD67" s="212"/>
      <c r="DE67" s="212"/>
      <c r="DF67" s="212"/>
      <c r="DG67" s="212"/>
      <c r="DH67" s="212"/>
      <c r="DI67" s="212"/>
      <c r="DJ67" s="212"/>
      <c r="DK67" s="212"/>
      <c r="DL67" s="212"/>
      <c r="DM67" s="212"/>
      <c r="DN67" s="212"/>
      <c r="DO67" s="212"/>
      <c r="DP67" s="212"/>
      <c r="DQ67" s="212"/>
      <c r="DR67" s="212"/>
      <c r="DS67" s="212"/>
      <c r="DT67" s="212"/>
      <c r="DU67" s="212"/>
      <c r="DV67" s="212"/>
      <c r="DW67" s="212"/>
      <c r="DX67" s="212"/>
      <c r="DY67" s="212"/>
      <c r="DZ67" s="212"/>
      <c r="EA67" s="212"/>
      <c r="EB67" s="212"/>
      <c r="EC67" s="212"/>
      <c r="ED67" s="212"/>
      <c r="EE67" s="212"/>
      <c r="EF67" s="212"/>
      <c r="EG67" s="212"/>
      <c r="EH67" s="212"/>
      <c r="EI67" s="212"/>
      <c r="EJ67" s="212"/>
      <c r="EK67" s="212"/>
      <c r="EL67" s="212"/>
      <c r="EM67" s="212"/>
      <c r="EN67" s="212"/>
      <c r="EO67" s="212"/>
      <c r="EP67" s="212"/>
      <c r="EQ67" s="212"/>
      <c r="ER67" s="212"/>
      <c r="ES67" s="212"/>
      <c r="ET67" s="212"/>
      <c r="EU67" s="212"/>
      <c r="EV67" s="212"/>
      <c r="EW67" s="212"/>
      <c r="EX67" s="212"/>
      <c r="EY67" s="212"/>
      <c r="EZ67" s="212"/>
      <c r="FA67" s="212"/>
      <c r="FB67" s="212"/>
      <c r="FC67" s="212"/>
      <c r="FD67" s="212"/>
      <c r="FE67" s="212"/>
      <c r="FF67" s="212"/>
      <c r="FG67" s="212"/>
      <c r="FH67" s="212"/>
      <c r="FI67" s="212"/>
      <c r="FJ67" s="212"/>
      <c r="FK67" s="212"/>
      <c r="FL67" s="212"/>
      <c r="FM67" s="212"/>
      <c r="FN67" s="212"/>
      <c r="FO67" s="212"/>
      <c r="FP67" s="212"/>
      <c r="FQ67" s="212"/>
      <c r="FR67" s="212"/>
      <c r="FS67" s="212"/>
      <c r="FT67" s="212"/>
      <c r="FU67" s="212"/>
      <c r="FV67" s="212"/>
      <c r="FW67" s="212"/>
      <c r="FX67" s="212"/>
      <c r="FY67" s="212"/>
      <c r="FZ67" s="212"/>
      <c r="GA67" s="212"/>
      <c r="GB67" s="212"/>
      <c r="GC67" s="212"/>
      <c r="GD67" s="212"/>
      <c r="GE67" s="212"/>
      <c r="GF67" s="212"/>
      <c r="GG67" s="212"/>
      <c r="GH67" s="212"/>
      <c r="GI67" s="212"/>
      <c r="GJ67" s="212"/>
      <c r="GK67" s="212"/>
      <c r="GL67" s="212"/>
      <c r="GM67" s="212"/>
      <c r="GN67" s="212"/>
      <c r="GO67" s="212"/>
      <c r="GP67" s="212"/>
      <c r="GQ67" s="212"/>
      <c r="GR67" s="212"/>
      <c r="GS67" s="212"/>
      <c r="GT67" s="212"/>
      <c r="GU67" s="212"/>
      <c r="GV67" s="212"/>
      <c r="GW67" s="212"/>
      <c r="GX67" s="212"/>
      <c r="GY67" s="212"/>
      <c r="GZ67" s="212"/>
      <c r="HA67" s="212"/>
      <c r="HB67" s="212"/>
      <c r="HC67" s="212"/>
      <c r="HD67" s="212"/>
      <c r="HE67" s="212"/>
      <c r="HF67" s="212"/>
      <c r="HG67" s="212"/>
      <c r="HH67" s="212"/>
      <c r="HI67" s="212"/>
      <c r="HJ67" s="212"/>
      <c r="HK67" s="212"/>
      <c r="HL67" s="212"/>
      <c r="HM67" s="212"/>
      <c r="HN67" s="212"/>
      <c r="HO67" s="212"/>
      <c r="HP67" s="212"/>
      <c r="HQ67" s="212"/>
      <c r="HR67" s="212"/>
      <c r="HS67" s="212"/>
      <c r="HT67" s="212"/>
      <c r="HU67" s="212"/>
      <c r="HV67" s="212"/>
      <c r="HW67" s="212"/>
      <c r="HX67" s="212"/>
      <c r="HY67" s="212"/>
      <c r="HZ67" s="212"/>
      <c r="IA67" s="212"/>
      <c r="IB67" s="212"/>
      <c r="IC67" s="212"/>
      <c r="ID67" s="212"/>
      <c r="IE67" s="212"/>
      <c r="IF67" s="212"/>
      <c r="IG67" s="212"/>
      <c r="IH67" s="212"/>
      <c r="II67" s="212"/>
      <c r="IJ67" s="212"/>
      <c r="IK67" s="212"/>
      <c r="IL67" s="212"/>
      <c r="IM67" s="212"/>
      <c r="IN67" s="212"/>
      <c r="IO67" s="212"/>
      <c r="IP67" s="212"/>
      <c r="IQ67" s="212"/>
      <c r="IR67" s="212"/>
      <c r="IS67" s="212"/>
      <c r="IT67" s="212"/>
      <c r="IU67" s="212"/>
      <c r="IV67" s="212"/>
      <c r="IW67" s="212"/>
      <c r="IX67" s="212"/>
      <c r="IY67" s="212"/>
      <c r="IZ67" s="212"/>
      <c r="JA67" s="212"/>
      <c r="JB67" s="212"/>
      <c r="JC67" s="212"/>
      <c r="JD67" s="212"/>
      <c r="JE67" s="212"/>
      <c r="JF67" s="212"/>
      <c r="JG67" s="212"/>
      <c r="JH67" s="212"/>
      <c r="JI67" s="212"/>
      <c r="JJ67" s="212"/>
      <c r="JK67" s="212"/>
      <c r="JL67" s="212"/>
      <c r="JM67" s="212"/>
      <c r="JN67" s="212"/>
      <c r="JO67" s="212"/>
      <c r="JP67" s="212"/>
      <c r="JQ67" s="212"/>
      <c r="JR67" s="212"/>
      <c r="JS67" s="212"/>
      <c r="JT67" s="212"/>
      <c r="JU67" s="212"/>
      <c r="JV67" s="212"/>
      <c r="JW67" s="212"/>
      <c r="JX67" s="212"/>
      <c r="JY67" s="212"/>
      <c r="JZ67" s="212"/>
      <c r="KA67" s="212"/>
      <c r="KB67" s="212"/>
      <c r="KC67" s="212"/>
      <c r="KD67" s="212"/>
      <c r="KE67" s="212"/>
      <c r="KF67" s="212"/>
      <c r="KG67" s="212"/>
      <c r="KH67" s="212"/>
      <c r="KI67" s="212"/>
      <c r="KJ67" s="212"/>
      <c r="KK67" s="212"/>
      <c r="KL67" s="212"/>
      <c r="KM67" s="212"/>
      <c r="KN67" s="212"/>
      <c r="KO67" s="212"/>
      <c r="KP67" s="212"/>
      <c r="KQ67" s="212"/>
      <c r="KR67" s="212"/>
      <c r="KS67" s="212"/>
      <c r="KT67" s="212"/>
      <c r="KU67" s="212"/>
      <c r="KV67" s="212"/>
      <c r="KW67" s="212"/>
      <c r="KX67" s="212"/>
      <c r="KY67" s="212"/>
      <c r="KZ67" s="212"/>
      <c r="LA67" s="212"/>
      <c r="LB67" s="212"/>
      <c r="LC67" s="212"/>
      <c r="LD67" s="212"/>
      <c r="LE67" s="212"/>
      <c r="LF67" s="212"/>
      <c r="LG67" s="212"/>
      <c r="LH67" s="212"/>
      <c r="LI67" s="212"/>
      <c r="LJ67" s="212"/>
      <c r="LK67" s="212"/>
      <c r="LL67" s="212"/>
      <c r="LM67" s="212"/>
      <c r="LN67" s="212"/>
      <c r="LO67" s="212"/>
      <c r="LP67" s="212"/>
      <c r="LQ67" s="212"/>
      <c r="LR67" s="212"/>
      <c r="LS67" s="212"/>
      <c r="LT67" s="212"/>
      <c r="LU67" s="212"/>
      <c r="LV67" s="212"/>
      <c r="LW67" s="212"/>
      <c r="LX67" s="212"/>
      <c r="LY67" s="212"/>
      <c r="LZ67" s="212"/>
      <c r="MA67" s="212"/>
      <c r="MB67" s="212"/>
      <c r="MC67" s="212"/>
      <c r="MD67" s="212"/>
      <c r="ME67" s="212"/>
      <c r="MF67" s="212"/>
      <c r="MG67" s="212"/>
      <c r="MH67" s="212"/>
      <c r="MI67" s="212"/>
      <c r="MJ67" s="212"/>
      <c r="MK67" s="212"/>
      <c r="ML67" s="212"/>
      <c r="MM67" s="212"/>
      <c r="MN67" s="212"/>
      <c r="MO67" s="212"/>
      <c r="MP67" s="212"/>
      <c r="MQ67" s="212"/>
      <c r="MR67" s="212"/>
      <c r="MS67" s="212"/>
      <c r="MT67" s="212"/>
      <c r="MU67" s="212"/>
      <c r="MV67" s="212"/>
      <c r="MW67" s="212"/>
      <c r="MX67" s="212"/>
      <c r="MY67" s="212"/>
      <c r="MZ67" s="212"/>
      <c r="NA67" s="212"/>
      <c r="NB67" s="212"/>
      <c r="NC67" s="212"/>
      <c r="ND67" s="212"/>
      <c r="NE67" s="212"/>
      <c r="NF67" s="212"/>
      <c r="NG67" s="212"/>
      <c r="NH67" s="212"/>
      <c r="NI67" s="212"/>
      <c r="NJ67" s="212"/>
      <c r="NK67" s="212"/>
      <c r="NL67" s="212"/>
      <c r="NM67" s="212"/>
      <c r="NN67" s="212"/>
      <c r="NO67" s="212"/>
      <c r="NP67" s="212"/>
      <c r="NQ67" s="212"/>
      <c r="NR67" s="212"/>
      <c r="NS67" s="212"/>
      <c r="NT67" s="212"/>
      <c r="NU67" s="212"/>
      <c r="NV67" s="212"/>
      <c r="NW67" s="212"/>
      <c r="NX67" s="212"/>
      <c r="NY67" s="212"/>
      <c r="NZ67" s="212"/>
      <c r="OA67" s="212"/>
      <c r="OB67" s="212"/>
      <c r="OC67" s="212"/>
      <c r="OD67" s="212"/>
      <c r="OE67" s="212"/>
      <c r="OF67" s="212"/>
      <c r="OG67" s="212"/>
      <c r="OH67" s="212"/>
      <c r="OI67" s="212"/>
      <c r="OJ67" s="212"/>
      <c r="OK67" s="212"/>
      <c r="OL67" s="212"/>
      <c r="OM67" s="212"/>
      <c r="ON67" s="212"/>
      <c r="OO67" s="212"/>
      <c r="OP67" s="212"/>
      <c r="OQ67" s="212"/>
      <c r="OR67" s="212"/>
      <c r="OS67" s="212"/>
      <c r="OT67" s="212"/>
      <c r="OU67" s="212"/>
      <c r="OV67" s="212"/>
      <c r="OW67" s="212"/>
      <c r="OX67" s="212"/>
      <c r="OY67" s="212"/>
      <c r="OZ67" s="212"/>
      <c r="PA67" s="212"/>
      <c r="PB67" s="212"/>
      <c r="PC67" s="212"/>
      <c r="PD67" s="212"/>
      <c r="PE67" s="212"/>
      <c r="PF67" s="212"/>
      <c r="PG67" s="212"/>
      <c r="PH67" s="212"/>
      <c r="PI67" s="212"/>
      <c r="PJ67" s="212"/>
      <c r="PK67" s="212"/>
      <c r="PL67" s="212"/>
      <c r="PM67" s="212"/>
      <c r="PN67" s="212"/>
      <c r="PO67" s="212"/>
      <c r="PP67" s="212"/>
      <c r="PQ67" s="212"/>
      <c r="PR67" s="212"/>
      <c r="PS67" s="212"/>
      <c r="PT67" s="212"/>
      <c r="PU67" s="212"/>
      <c r="PV67" s="212"/>
      <c r="PW67" s="212"/>
      <c r="PX67" s="212"/>
      <c r="PY67" s="212"/>
      <c r="PZ67" s="212"/>
      <c r="QA67" s="212"/>
      <c r="QB67" s="212"/>
      <c r="QC67" s="212"/>
      <c r="QD67" s="212"/>
      <c r="QE67" s="212"/>
      <c r="QF67" s="212"/>
      <c r="QG67" s="212"/>
      <c r="QH67" s="212"/>
      <c r="QI67" s="212"/>
      <c r="QJ67" s="212"/>
      <c r="QK67" s="212"/>
      <c r="QL67" s="212"/>
      <c r="QM67" s="212"/>
      <c r="QN67" s="212"/>
      <c r="QO67" s="212"/>
      <c r="QP67" s="212"/>
      <c r="QQ67" s="212"/>
      <c r="QR67" s="212"/>
      <c r="QS67" s="212"/>
      <c r="QT67" s="212"/>
      <c r="QU67" s="212"/>
      <c r="QV67" s="212"/>
      <c r="QW67" s="212"/>
      <c r="QX67" s="212"/>
      <c r="QY67" s="212"/>
      <c r="QZ67" s="212"/>
      <c r="RA67" s="212"/>
      <c r="RB67" s="212"/>
      <c r="RC67" s="212"/>
      <c r="RD67" s="212"/>
      <c r="RE67" s="212"/>
      <c r="RF67" s="212"/>
      <c r="RG67" s="212"/>
      <c r="RH67" s="212"/>
      <c r="RI67" s="212"/>
      <c r="RJ67" s="212"/>
      <c r="RK67" s="212"/>
      <c r="RL67" s="212"/>
      <c r="RM67" s="212"/>
      <c r="RN67" s="212"/>
      <c r="RO67" s="212"/>
      <c r="RP67" s="212"/>
      <c r="RQ67" s="212"/>
      <c r="RR67" s="212"/>
      <c r="RS67" s="212"/>
      <c r="RT67" s="212"/>
      <c r="RU67" s="212"/>
      <c r="RV67" s="212"/>
      <c r="RW67" s="212"/>
      <c r="RX67" s="212"/>
      <c r="RY67" s="212"/>
      <c r="RZ67" s="212"/>
      <c r="SA67" s="212"/>
      <c r="SB67" s="212"/>
      <c r="SC67" s="212"/>
      <c r="SD67" s="212"/>
      <c r="SE67" s="212"/>
      <c r="SF67" s="212"/>
      <c r="SG67" s="212"/>
      <c r="SH67" s="212"/>
      <c r="SI67" s="212"/>
      <c r="SJ67" s="212"/>
      <c r="SK67" s="212"/>
      <c r="SL67" s="212"/>
      <c r="SM67" s="212"/>
      <c r="SN67" s="212"/>
      <c r="SO67" s="212"/>
      <c r="SP67" s="212"/>
      <c r="SQ67" s="212"/>
      <c r="SR67" s="212"/>
      <c r="SS67" s="212"/>
      <c r="ST67" s="212"/>
      <c r="SU67" s="212"/>
      <c r="SV67" s="212"/>
      <c r="SW67" s="212"/>
      <c r="SX67" s="212"/>
      <c r="SY67" s="212"/>
      <c r="SZ67" s="212"/>
      <c r="TA67" s="212"/>
      <c r="TB67" s="212"/>
      <c r="TC67" s="212"/>
      <c r="TD67" s="212"/>
      <c r="TE67" s="212"/>
      <c r="TF67" s="212"/>
      <c r="TG67" s="212"/>
      <c r="TH67" s="212"/>
      <c r="TI67" s="212"/>
      <c r="TJ67" s="212"/>
      <c r="TK67" s="212"/>
      <c r="TL67" s="212"/>
      <c r="TM67" s="212"/>
      <c r="TN67" s="212"/>
      <c r="TO67" s="212"/>
      <c r="TP67" s="212"/>
      <c r="TQ67" s="212"/>
      <c r="TR67" s="212"/>
      <c r="TS67" s="212"/>
      <c r="TT67" s="212"/>
      <c r="TU67" s="212"/>
      <c r="TV67" s="212"/>
      <c r="TW67" s="212"/>
      <c r="TX67" s="212"/>
      <c r="TY67" s="212"/>
      <c r="TZ67" s="212"/>
      <c r="UA67" s="212"/>
      <c r="UB67" s="212"/>
      <c r="UC67" s="212"/>
      <c r="UD67" s="212"/>
      <c r="UE67" s="212"/>
      <c r="UF67" s="212"/>
      <c r="UG67" s="212"/>
      <c r="UH67" s="212"/>
      <c r="UI67" s="212"/>
      <c r="UJ67" s="212"/>
      <c r="UK67" s="212"/>
      <c r="UL67" s="212"/>
      <c r="UM67" s="212"/>
      <c r="UN67" s="212"/>
      <c r="UO67" s="212"/>
      <c r="UP67" s="212"/>
      <c r="UQ67" s="212"/>
      <c r="UR67" s="212"/>
      <c r="US67" s="212"/>
      <c r="UT67" s="212"/>
      <c r="UU67" s="212"/>
      <c r="UV67" s="212"/>
      <c r="UW67" s="212"/>
      <c r="UX67" s="212"/>
      <c r="UY67" s="212"/>
      <c r="UZ67" s="212"/>
      <c r="VA67" s="212"/>
      <c r="VB67" s="212"/>
      <c r="VC67" s="212"/>
      <c r="VD67" s="212"/>
      <c r="VE67" s="212"/>
      <c r="VF67" s="212"/>
      <c r="VG67" s="212"/>
      <c r="VH67" s="212"/>
      <c r="VI67" s="212"/>
      <c r="VJ67" s="212"/>
      <c r="VK67" s="212"/>
      <c r="VL67" s="212"/>
      <c r="VM67" s="212"/>
      <c r="VN67" s="212"/>
      <c r="VO67" s="212"/>
      <c r="VP67" s="212"/>
      <c r="VQ67" s="212"/>
      <c r="VR67" s="212"/>
      <c r="VS67" s="212"/>
      <c r="VT67" s="212"/>
      <c r="VU67" s="212"/>
      <c r="VV67" s="212"/>
      <c r="VW67" s="212"/>
      <c r="VX67" s="212"/>
      <c r="VY67" s="212"/>
      <c r="VZ67" s="212"/>
      <c r="WA67" s="212"/>
      <c r="WB67" s="212"/>
      <c r="WC67" s="212"/>
      <c r="WD67" s="212"/>
      <c r="WE67" s="212"/>
      <c r="WF67" s="212"/>
      <c r="WG67" s="212"/>
      <c r="WH67" s="212"/>
      <c r="WI67" s="212"/>
      <c r="WJ67" s="212"/>
      <c r="WK67" s="212"/>
      <c r="WL67" s="212"/>
      <c r="WM67" s="212"/>
      <c r="WN67" s="212"/>
      <c r="WO67" s="212"/>
      <c r="WP67" s="212"/>
      <c r="WQ67" s="212"/>
      <c r="WR67" s="212"/>
      <c r="WS67" s="212"/>
      <c r="WT67" s="212"/>
      <c r="WU67" s="212"/>
      <c r="WV67" s="212"/>
      <c r="WW67" s="212"/>
      <c r="WX67" s="212"/>
      <c r="WY67" s="212"/>
      <c r="WZ67" s="212"/>
      <c r="XA67" s="212"/>
      <c r="XB67" s="212"/>
      <c r="XC67" s="212"/>
      <c r="XD67" s="212"/>
      <c r="XE67" s="212"/>
      <c r="XF67" s="212"/>
      <c r="XG67" s="212"/>
      <c r="XH67" s="212"/>
      <c r="XI67" s="212"/>
      <c r="XJ67" s="212"/>
      <c r="XK67" s="212"/>
      <c r="XL67" s="212"/>
      <c r="XM67" s="212"/>
      <c r="XN67" s="212"/>
      <c r="XO67" s="212"/>
      <c r="XP67" s="212"/>
      <c r="XQ67" s="212"/>
      <c r="XR67" s="212"/>
      <c r="XS67" s="212"/>
      <c r="XT67" s="212"/>
      <c r="XU67" s="212"/>
      <c r="XV67" s="212"/>
      <c r="XW67" s="212"/>
      <c r="XX67" s="212"/>
      <c r="XY67" s="212"/>
      <c r="XZ67" s="212"/>
      <c r="YA67" s="212"/>
      <c r="YB67" s="212"/>
      <c r="YC67" s="212"/>
      <c r="YD67" s="212"/>
      <c r="YE67" s="212"/>
      <c r="YF67" s="212"/>
      <c r="YG67" s="212"/>
      <c r="YH67" s="212"/>
      <c r="YI67" s="212"/>
      <c r="YJ67" s="212"/>
      <c r="YK67" s="212"/>
      <c r="YL67" s="212"/>
      <c r="YM67" s="212"/>
      <c r="YN67" s="212"/>
      <c r="YO67" s="212"/>
      <c r="YP67" s="212"/>
      <c r="YQ67" s="212"/>
      <c r="YR67" s="212"/>
      <c r="YS67" s="212"/>
      <c r="YT67" s="212"/>
      <c r="YU67" s="212"/>
      <c r="YV67" s="212"/>
      <c r="YW67" s="212"/>
      <c r="YX67" s="212"/>
      <c r="YY67" s="212"/>
      <c r="YZ67" s="212"/>
      <c r="ZA67" s="212"/>
      <c r="ZB67" s="212"/>
      <c r="ZC67" s="212"/>
      <c r="ZD67" s="212"/>
      <c r="ZE67" s="212"/>
      <c r="ZF67" s="212"/>
      <c r="ZG67" s="212"/>
      <c r="ZH67" s="212"/>
      <c r="ZI67" s="212"/>
      <c r="ZJ67" s="212"/>
      <c r="ZK67" s="212"/>
      <c r="ZL67" s="212"/>
      <c r="ZM67" s="212"/>
      <c r="ZN67" s="212"/>
      <c r="ZO67" s="212"/>
      <c r="ZP67" s="212"/>
      <c r="ZQ67" s="212"/>
      <c r="ZR67" s="212"/>
      <c r="ZS67" s="212"/>
      <c r="ZT67" s="212"/>
      <c r="ZU67" s="212"/>
      <c r="ZV67" s="212"/>
      <c r="ZW67" s="212"/>
      <c r="ZX67" s="212"/>
      <c r="ZY67" s="212"/>
      <c r="ZZ67" s="212"/>
      <c r="AAA67" s="212"/>
      <c r="AAB67" s="212"/>
      <c r="AAC67" s="212"/>
      <c r="AAD67" s="212"/>
      <c r="AAE67" s="212"/>
      <c r="AAF67" s="212"/>
      <c r="AAG67" s="212"/>
      <c r="AAH67" s="212"/>
      <c r="AAI67" s="212"/>
      <c r="AAJ67" s="212"/>
      <c r="AAK67" s="212"/>
      <c r="AAL67" s="212"/>
      <c r="AAM67" s="212"/>
      <c r="AAN67" s="212"/>
      <c r="AAO67" s="212"/>
      <c r="AAP67" s="212"/>
      <c r="AAQ67" s="212"/>
      <c r="AAR67" s="212"/>
      <c r="AAS67" s="212"/>
      <c r="AAT67" s="212"/>
      <c r="AAU67" s="212"/>
      <c r="AAV67" s="212"/>
      <c r="AAW67" s="212"/>
      <c r="AAX67" s="212"/>
      <c r="AAY67" s="212"/>
      <c r="AAZ67" s="212"/>
      <c r="ABA67" s="212"/>
      <c r="ABB67" s="212"/>
      <c r="ABC67" s="212"/>
      <c r="ABD67" s="212"/>
      <c r="ABE67" s="212"/>
      <c r="ABF67" s="212"/>
      <c r="ABG67" s="212"/>
      <c r="ABH67" s="212"/>
      <c r="ABI67" s="212"/>
      <c r="ABJ67" s="212"/>
      <c r="ABK67" s="212"/>
      <c r="ABL67" s="212"/>
      <c r="ABM67" s="212"/>
      <c r="ABN67" s="212"/>
      <c r="ABO67" s="212"/>
      <c r="ABP67" s="212"/>
      <c r="ABQ67" s="212"/>
      <c r="ABR67" s="212"/>
      <c r="ABS67" s="212"/>
      <c r="ABT67" s="212"/>
      <c r="ABU67" s="212"/>
      <c r="ABV67" s="212"/>
      <c r="ABW67" s="212"/>
      <c r="ABX67" s="212"/>
      <c r="ABY67" s="212"/>
      <c r="ABZ67" s="212"/>
      <c r="ACA67" s="212"/>
      <c r="ACB67" s="212"/>
      <c r="ACC67" s="212"/>
      <c r="ACD67" s="212"/>
      <c r="ACE67" s="212"/>
      <c r="ACF67" s="212"/>
      <c r="ACG67" s="212"/>
      <c r="ACH67" s="212"/>
      <c r="ACI67" s="212"/>
      <c r="ACJ67" s="212"/>
      <c r="ACK67" s="212"/>
      <c r="ACL67" s="212"/>
      <c r="ACM67" s="212"/>
      <c r="ACN67" s="212"/>
      <c r="ACO67" s="212"/>
      <c r="ACP67" s="212"/>
      <c r="ACQ67" s="212"/>
      <c r="ACR67" s="212"/>
      <c r="ACS67" s="212"/>
      <c r="ACT67" s="212"/>
      <c r="ACU67" s="212"/>
      <c r="ACV67" s="212"/>
      <c r="ACW67" s="212"/>
      <c r="ACX67" s="212"/>
      <c r="ACY67" s="212"/>
      <c r="ACZ67" s="212"/>
      <c r="ADA67" s="212"/>
      <c r="ADB67" s="212"/>
      <c r="ADC67" s="212"/>
      <c r="ADD67" s="212"/>
      <c r="ADE67" s="212"/>
      <c r="ADF67" s="212"/>
      <c r="ADG67" s="212"/>
      <c r="ADH67" s="212"/>
      <c r="ADI67" s="212"/>
      <c r="ADJ67" s="212"/>
      <c r="ADK67" s="212"/>
      <c r="ADL67" s="212"/>
      <c r="ADM67" s="212"/>
      <c r="ADN67" s="212"/>
      <c r="ADO67" s="212"/>
      <c r="ADP67" s="212"/>
      <c r="ADQ67" s="212"/>
      <c r="ADR67" s="212"/>
      <c r="ADS67" s="212"/>
      <c r="ADT67" s="212"/>
      <c r="ADU67" s="212"/>
      <c r="ADV67" s="212"/>
      <c r="ADW67" s="212"/>
      <c r="ADX67" s="212"/>
      <c r="ADY67" s="212"/>
      <c r="ADZ67" s="212"/>
      <c r="AEA67" s="212"/>
      <c r="AEB67" s="212"/>
      <c r="AEC67" s="212"/>
      <c r="AED67" s="212"/>
      <c r="AEE67" s="212"/>
      <c r="AEF67" s="212"/>
      <c r="AEG67" s="212"/>
      <c r="AEH67" s="212"/>
      <c r="AEI67" s="212"/>
      <c r="AEJ67" s="212"/>
      <c r="AEK67" s="212"/>
      <c r="AEL67" s="212"/>
      <c r="AEM67" s="212"/>
      <c r="AEN67" s="212"/>
      <c r="AEO67" s="212"/>
      <c r="AEP67" s="212"/>
      <c r="AEQ67" s="212"/>
      <c r="AER67" s="212"/>
      <c r="AES67" s="212"/>
      <c r="AET67" s="212"/>
      <c r="AEU67" s="212"/>
      <c r="AEV67" s="212"/>
      <c r="AEW67" s="212"/>
      <c r="AEX67" s="212"/>
      <c r="AEY67" s="212"/>
      <c r="AEZ67" s="212"/>
      <c r="AFA67" s="212"/>
      <c r="AFB67" s="212"/>
      <c r="AFC67" s="212"/>
      <c r="AFD67" s="212"/>
      <c r="AFE67" s="212"/>
      <c r="AFF67" s="212"/>
      <c r="AFG67" s="212"/>
      <c r="AFH67" s="212"/>
      <c r="AFI67" s="212"/>
      <c r="AFJ67" s="212"/>
      <c r="AFK67" s="212"/>
      <c r="AFL67" s="212"/>
      <c r="AFM67" s="212"/>
      <c r="AFN67" s="212"/>
      <c r="AFO67" s="212"/>
      <c r="AFP67" s="212"/>
      <c r="AFQ67" s="212"/>
      <c r="AFR67" s="212"/>
      <c r="AFS67" s="212"/>
      <c r="AFT67" s="212"/>
      <c r="AFU67" s="212"/>
      <c r="AFV67" s="212"/>
      <c r="AFW67" s="212"/>
      <c r="AFX67" s="212"/>
      <c r="AFY67" s="212"/>
      <c r="AFZ67" s="212"/>
      <c r="AGA67" s="212"/>
      <c r="AGB67" s="212"/>
      <c r="AGC67" s="212"/>
      <c r="AGD67" s="212"/>
      <c r="AGE67" s="212"/>
      <c r="AGF67" s="212"/>
      <c r="AGG67" s="212"/>
      <c r="AGH67" s="212"/>
      <c r="AGI67" s="212"/>
      <c r="AGJ67" s="212"/>
      <c r="AGK67" s="212"/>
      <c r="AGL67" s="212"/>
      <c r="AGM67" s="212"/>
      <c r="AGN67" s="212"/>
      <c r="AGO67" s="212"/>
      <c r="AGP67" s="212"/>
      <c r="AGQ67" s="212"/>
      <c r="AGR67" s="212"/>
      <c r="AGS67" s="212"/>
      <c r="AGT67" s="212"/>
      <c r="AGU67" s="212"/>
      <c r="AGV67" s="212"/>
      <c r="AGW67" s="212"/>
      <c r="AGX67" s="212"/>
      <c r="AGY67" s="212"/>
      <c r="AGZ67" s="212"/>
      <c r="AHA67" s="212"/>
      <c r="AHB67" s="212"/>
      <c r="AHC67" s="212"/>
      <c r="AHD67" s="212"/>
      <c r="AHE67" s="212"/>
      <c r="AHF67" s="212"/>
      <c r="AHG67" s="212"/>
      <c r="AHH67" s="212"/>
      <c r="AHI67" s="212"/>
      <c r="AHJ67" s="212"/>
      <c r="AHK67" s="212"/>
      <c r="AHL67" s="212"/>
      <c r="AHM67" s="212"/>
      <c r="AHN67" s="212"/>
      <c r="AHO67" s="212"/>
      <c r="AHP67" s="212"/>
      <c r="AHQ67" s="212"/>
      <c r="AHR67" s="212"/>
      <c r="AHS67" s="212"/>
      <c r="AHT67" s="212"/>
      <c r="AHU67" s="212"/>
      <c r="AHV67" s="212"/>
      <c r="AHW67" s="212"/>
      <c r="AHX67" s="212"/>
      <c r="AHY67" s="212"/>
      <c r="AHZ67" s="212"/>
      <c r="AIA67" s="212"/>
      <c r="AIB67" s="212"/>
      <c r="AIC67" s="212"/>
      <c r="AID67" s="212"/>
      <c r="AIE67" s="212"/>
      <c r="AIF67" s="212"/>
      <c r="AIG67" s="212"/>
      <c r="AIH67" s="212"/>
      <c r="AII67" s="212"/>
      <c r="AIJ67" s="212"/>
      <c r="AIK67" s="212"/>
      <c r="AIL67" s="212"/>
      <c r="AIM67" s="212"/>
      <c r="AIN67" s="212"/>
      <c r="AIO67" s="212"/>
      <c r="AIP67" s="212"/>
      <c r="AIQ67" s="212"/>
      <c r="AIR67" s="212"/>
      <c r="AIS67" s="212"/>
      <c r="AIT67" s="212"/>
      <c r="AIU67" s="212"/>
      <c r="AIV67" s="212"/>
      <c r="AIW67" s="212"/>
      <c r="AIX67" s="212"/>
      <c r="AIY67" s="212"/>
      <c r="AIZ67" s="212"/>
      <c r="AJA67" s="212"/>
      <c r="AJB67" s="212"/>
      <c r="AJC67" s="212"/>
      <c r="AJD67" s="212"/>
      <c r="AJE67" s="212"/>
      <c r="AJF67" s="212"/>
      <c r="AJG67" s="212"/>
      <c r="AJH67" s="212"/>
      <c r="AJI67" s="212"/>
      <c r="AJJ67" s="212"/>
      <c r="AJK67" s="212"/>
      <c r="AJL67" s="212"/>
      <c r="AJM67" s="212"/>
      <c r="AJN67" s="212"/>
      <c r="AJO67" s="212"/>
      <c r="AJP67" s="212"/>
      <c r="AJQ67" s="212"/>
      <c r="AJR67" s="212"/>
      <c r="AJS67" s="212"/>
      <c r="AJT67" s="212"/>
      <c r="AJU67" s="212"/>
      <c r="AJV67" s="212"/>
      <c r="AJW67" s="212"/>
      <c r="AJX67" s="212"/>
      <c r="AJY67" s="212"/>
      <c r="AJZ67" s="212"/>
      <c r="AKA67" s="212"/>
      <c r="AKB67" s="212"/>
      <c r="AKC67" s="212"/>
      <c r="AKD67" s="212"/>
      <c r="AKE67" s="212"/>
      <c r="AKF67" s="212"/>
      <c r="AKG67" s="212"/>
      <c r="AKH67" s="212"/>
      <c r="AKI67" s="212"/>
      <c r="AKJ67" s="212"/>
      <c r="AKK67" s="212"/>
      <c r="AKL67" s="212"/>
      <c r="AKM67" s="212"/>
      <c r="AKN67" s="212"/>
      <c r="AKO67" s="212"/>
      <c r="AKP67" s="212"/>
      <c r="AKQ67" s="212"/>
      <c r="AKR67" s="212"/>
      <c r="AKS67" s="212"/>
      <c r="AKT67" s="212"/>
      <c r="AKU67" s="212"/>
      <c r="AKV67" s="212"/>
      <c r="AKW67" s="212"/>
      <c r="AKX67" s="212"/>
      <c r="AKY67" s="212"/>
      <c r="AKZ67" s="212"/>
      <c r="ALA67" s="212"/>
      <c r="ALB67" s="212"/>
      <c r="ALC67" s="212"/>
      <c r="ALD67" s="212"/>
      <c r="ALE67" s="212"/>
      <c r="ALF67" s="212"/>
      <c r="ALG67" s="212"/>
      <c r="ALH67" s="212"/>
      <c r="ALI67" s="212"/>
      <c r="ALJ67" s="212"/>
      <c r="ALK67" s="212"/>
      <c r="ALL67" s="212"/>
      <c r="ALM67" s="212"/>
      <c r="ALN67" s="212"/>
      <c r="ALO67" s="212"/>
      <c r="ALP67" s="212"/>
      <c r="ALQ67" s="212"/>
      <c r="ALR67" s="212"/>
      <c r="ALS67" s="212"/>
      <c r="ALT67" s="212"/>
      <c r="ALU67" s="212"/>
      <c r="ALV67" s="212"/>
      <c r="ALW67" s="212"/>
      <c r="ALX67" s="212"/>
      <c r="ALY67" s="212"/>
      <c r="ALZ67" s="212"/>
      <c r="AMA67" s="212"/>
      <c r="AMB67" s="212"/>
      <c r="AMC67" s="212"/>
      <c r="AMD67" s="212"/>
      <c r="AME67" s="212"/>
      <c r="AMF67" s="212"/>
      <c r="AMG67" s="212"/>
      <c r="AMH67" s="212"/>
      <c r="AMI67" s="212"/>
      <c r="AMJ67" s="212"/>
      <c r="AMK67" s="212"/>
      <c r="AML67" s="212"/>
      <c r="AMM67" s="212"/>
      <c r="AMN67" s="212"/>
      <c r="AMO67" s="212"/>
      <c r="AMP67" s="212"/>
      <c r="AMQ67" s="212"/>
      <c r="AMR67" s="212"/>
      <c r="AMS67" s="212"/>
      <c r="AMT67" s="212"/>
      <c r="AMU67" s="212"/>
      <c r="AMV67" s="212"/>
      <c r="AMW67" s="212"/>
      <c r="AMX67" s="212"/>
      <c r="AMY67" s="212"/>
      <c r="AMZ67" s="212"/>
      <c r="ANA67" s="212"/>
      <c r="ANB67" s="212"/>
      <c r="ANC67" s="212"/>
      <c r="AND67" s="212"/>
      <c r="ANE67" s="212"/>
      <c r="ANF67" s="212"/>
      <c r="ANG67" s="212"/>
      <c r="ANH67" s="212"/>
      <c r="ANI67" s="212"/>
      <c r="ANJ67" s="212"/>
      <c r="ANK67" s="212"/>
      <c r="ANL67" s="212"/>
      <c r="ANM67" s="212"/>
      <c r="ANN67" s="212"/>
      <c r="ANO67" s="212"/>
      <c r="ANP67" s="212"/>
      <c r="ANQ67" s="212"/>
      <c r="ANR67" s="212"/>
      <c r="ANS67" s="212"/>
      <c r="ANT67" s="212"/>
      <c r="ANU67" s="212"/>
      <c r="ANV67" s="212"/>
      <c r="ANW67" s="212"/>
      <c r="ANX67" s="212"/>
      <c r="ANY67" s="212"/>
      <c r="ANZ67" s="212"/>
      <c r="AOA67" s="212"/>
      <c r="AOB67" s="212"/>
      <c r="AOC67" s="212"/>
      <c r="AOD67" s="212"/>
      <c r="AOE67" s="212"/>
      <c r="AOF67" s="212"/>
      <c r="AOG67" s="212"/>
      <c r="AOH67" s="212"/>
      <c r="AOI67" s="212"/>
      <c r="AOJ67" s="212"/>
      <c r="AOK67" s="212"/>
      <c r="AOL67" s="212"/>
      <c r="AOM67" s="212"/>
      <c r="AON67" s="212"/>
      <c r="AOO67" s="212"/>
      <c r="AOP67" s="212"/>
      <c r="AOQ67" s="212"/>
      <c r="AOR67" s="212"/>
      <c r="AOS67" s="212"/>
      <c r="AOT67" s="212"/>
      <c r="AOU67" s="212"/>
      <c r="AOV67" s="212"/>
      <c r="AOW67" s="212"/>
      <c r="AOX67" s="212"/>
      <c r="AOY67" s="212"/>
      <c r="AOZ67" s="212"/>
      <c r="APA67" s="212"/>
      <c r="APB67" s="212"/>
      <c r="APC67" s="212"/>
      <c r="APD67" s="212"/>
      <c r="APE67" s="212"/>
      <c r="APF67" s="212"/>
      <c r="APG67" s="212"/>
      <c r="APH67" s="212"/>
      <c r="API67" s="212"/>
      <c r="APJ67" s="212"/>
      <c r="APK67" s="212"/>
      <c r="APL67" s="212"/>
      <c r="APM67" s="212"/>
      <c r="APN67" s="212"/>
      <c r="APO67" s="212"/>
      <c r="APP67" s="212"/>
      <c r="APQ67" s="212"/>
      <c r="APR67" s="212"/>
      <c r="APS67" s="212"/>
      <c r="APT67" s="212"/>
      <c r="APU67" s="212"/>
      <c r="APV67" s="212"/>
      <c r="APW67" s="212"/>
      <c r="APX67" s="212"/>
      <c r="APY67" s="212"/>
      <c r="APZ67" s="212"/>
      <c r="AQA67" s="212"/>
      <c r="AQB67" s="212"/>
      <c r="AQC67" s="212"/>
      <c r="AQD67" s="212"/>
      <c r="AQE67" s="212"/>
      <c r="AQF67" s="212"/>
      <c r="AQG67" s="212"/>
      <c r="AQH67" s="212"/>
      <c r="AQI67" s="212"/>
      <c r="AQJ67" s="212"/>
      <c r="AQK67" s="212"/>
      <c r="AQL67" s="212"/>
      <c r="AQM67" s="212"/>
      <c r="AQN67" s="212"/>
      <c r="AQO67" s="212"/>
      <c r="AQP67" s="212"/>
      <c r="AQQ67" s="212"/>
      <c r="AQR67" s="212"/>
      <c r="AQS67" s="212"/>
      <c r="AQT67" s="212"/>
      <c r="AQU67" s="212"/>
      <c r="AQV67" s="212"/>
      <c r="AQW67" s="212"/>
      <c r="AQX67" s="212"/>
      <c r="AQY67" s="212"/>
      <c r="AQZ67" s="212"/>
      <c r="ARA67" s="212"/>
      <c r="ARB67" s="212"/>
      <c r="ARC67" s="212"/>
      <c r="ARD67" s="212"/>
      <c r="ARE67" s="212"/>
      <c r="ARF67" s="212"/>
      <c r="ARG67" s="212"/>
      <c r="ARH67" s="212"/>
      <c r="ARI67" s="212"/>
      <c r="ARJ67" s="212"/>
      <c r="ARK67" s="212"/>
      <c r="ARL67" s="212"/>
      <c r="ARM67" s="212"/>
      <c r="ARN67" s="212"/>
      <c r="ARO67" s="212"/>
      <c r="ARP67" s="212"/>
      <c r="ARQ67" s="212"/>
      <c r="ARR67" s="212"/>
      <c r="ARS67" s="212"/>
      <c r="ART67" s="212"/>
      <c r="ARU67" s="212"/>
      <c r="ARV67" s="212"/>
      <c r="ARW67" s="212"/>
      <c r="ARX67" s="212"/>
      <c r="ARY67" s="212"/>
      <c r="ARZ67" s="212"/>
      <c r="ASA67" s="212"/>
      <c r="ASB67" s="212"/>
      <c r="ASC67" s="212"/>
      <c r="ASD67" s="212"/>
      <c r="ASE67" s="212"/>
      <c r="ASF67" s="212"/>
      <c r="ASG67" s="212"/>
      <c r="ASH67" s="212"/>
      <c r="ASI67" s="212"/>
      <c r="ASJ67" s="212"/>
      <c r="ASK67" s="212"/>
      <c r="ASL67" s="212"/>
      <c r="ASM67" s="212"/>
      <c r="ASN67" s="212"/>
      <c r="ASO67" s="212"/>
      <c r="ASP67" s="212"/>
      <c r="ASQ67" s="212"/>
      <c r="ASR67" s="212"/>
      <c r="ASS67" s="212"/>
      <c r="AST67" s="212"/>
      <c r="ASU67" s="212"/>
      <c r="ASV67" s="212"/>
      <c r="ASW67" s="212"/>
      <c r="ASX67" s="212"/>
      <c r="ASY67" s="212"/>
      <c r="ASZ67" s="212"/>
      <c r="ATA67" s="212"/>
      <c r="ATB67" s="212"/>
      <c r="ATC67" s="212"/>
      <c r="ATD67" s="212"/>
      <c r="ATE67" s="212"/>
      <c r="ATF67" s="212"/>
      <c r="ATG67" s="212"/>
      <c r="ATH67" s="212"/>
      <c r="ATI67" s="212"/>
      <c r="ATJ67" s="212"/>
      <c r="ATK67" s="212"/>
      <c r="ATL67" s="212"/>
      <c r="ATM67" s="212"/>
      <c r="ATN67" s="212"/>
      <c r="ATO67" s="212"/>
      <c r="ATP67" s="212"/>
      <c r="ATQ67" s="212"/>
      <c r="ATR67" s="212"/>
      <c r="ATS67" s="212"/>
      <c r="ATT67" s="212"/>
      <c r="ATU67" s="212"/>
      <c r="ATV67" s="212"/>
      <c r="ATW67" s="212"/>
      <c r="ATX67" s="212"/>
      <c r="ATY67" s="212"/>
      <c r="ATZ67" s="212"/>
      <c r="AUA67" s="212"/>
      <c r="AUB67" s="212"/>
      <c r="AUC67" s="212"/>
      <c r="AUD67" s="212"/>
      <c r="AUE67" s="212"/>
      <c r="AUF67" s="212"/>
      <c r="AUG67" s="212"/>
      <c r="AUH67" s="212"/>
      <c r="AUI67" s="212"/>
      <c r="AUJ67" s="212"/>
      <c r="AUK67" s="212"/>
      <c r="AUL67" s="212"/>
      <c r="AUM67" s="212"/>
      <c r="AUN67" s="212"/>
      <c r="AUO67" s="212"/>
      <c r="AUP67" s="212"/>
      <c r="AUQ67" s="212"/>
      <c r="AUR67" s="212"/>
      <c r="AUS67" s="212"/>
      <c r="AUT67" s="212"/>
      <c r="AUU67" s="212"/>
      <c r="AUV67" s="212"/>
      <c r="AUW67" s="212"/>
      <c r="AUX67" s="212"/>
      <c r="AUY67" s="212"/>
      <c r="AUZ67" s="212"/>
      <c r="AVA67" s="212"/>
      <c r="AVB67" s="212"/>
      <c r="AVC67" s="212"/>
      <c r="AVD67" s="212"/>
      <c r="AVE67" s="212"/>
      <c r="AVF67" s="212"/>
      <c r="AVG67" s="212"/>
      <c r="AVH67" s="212"/>
      <c r="AVI67" s="212"/>
      <c r="AVJ67" s="212"/>
      <c r="AVK67" s="212"/>
      <c r="AVL67" s="212"/>
      <c r="AVM67" s="212"/>
      <c r="AVN67" s="212"/>
      <c r="AVO67" s="212"/>
      <c r="AVP67" s="212"/>
      <c r="AVQ67" s="212"/>
      <c r="AVR67" s="212"/>
      <c r="AVS67" s="212"/>
      <c r="AVT67" s="212"/>
      <c r="AVU67" s="212"/>
      <c r="AVV67" s="212"/>
      <c r="AVW67" s="212"/>
      <c r="AVX67" s="212"/>
      <c r="AVY67" s="212"/>
      <c r="AVZ67" s="212"/>
      <c r="AWA67" s="212"/>
      <c r="AWB67" s="212"/>
      <c r="AWC67" s="212"/>
      <c r="AWD67" s="212"/>
      <c r="AWE67" s="212"/>
      <c r="AWF67" s="212"/>
      <c r="AWG67" s="212"/>
      <c r="AWH67" s="212"/>
      <c r="AWI67" s="212"/>
      <c r="AWJ67" s="212"/>
      <c r="AWK67" s="212"/>
      <c r="AWL67" s="212"/>
      <c r="AWM67" s="212"/>
      <c r="AWN67" s="212"/>
      <c r="AWO67" s="212"/>
      <c r="AWP67" s="212"/>
      <c r="AWQ67" s="212"/>
      <c r="AWR67" s="212"/>
      <c r="AWS67" s="212"/>
      <c r="AWT67" s="212"/>
      <c r="AWU67" s="212"/>
      <c r="AWV67" s="212"/>
      <c r="AWW67" s="212"/>
      <c r="AWX67" s="212"/>
      <c r="AWY67" s="212"/>
      <c r="AWZ67" s="212"/>
      <c r="AXA67" s="212"/>
      <c r="AXB67" s="212"/>
      <c r="AXC67" s="212"/>
      <c r="AXD67" s="212"/>
      <c r="AXE67" s="212"/>
      <c r="AXF67" s="212"/>
      <c r="AXG67" s="212"/>
      <c r="AXH67" s="212"/>
      <c r="AXI67" s="212"/>
      <c r="AXJ67" s="212"/>
      <c r="AXK67" s="212"/>
      <c r="AXL67" s="212"/>
      <c r="AXM67" s="212"/>
      <c r="AXN67" s="212"/>
      <c r="AXO67" s="212"/>
      <c r="AXP67" s="212"/>
      <c r="AXQ67" s="212"/>
      <c r="AXR67" s="212"/>
      <c r="AXS67" s="212"/>
      <c r="AXT67" s="212"/>
      <c r="AXU67" s="212"/>
      <c r="AXV67" s="212"/>
      <c r="AXW67" s="212"/>
      <c r="AXX67" s="212"/>
      <c r="AXY67" s="212"/>
      <c r="AXZ67" s="212"/>
      <c r="AYA67" s="212"/>
      <c r="AYB67" s="212"/>
      <c r="AYC67" s="212"/>
      <c r="AYD67" s="212"/>
      <c r="AYE67" s="212"/>
      <c r="AYF67" s="212"/>
      <c r="AYG67" s="212"/>
      <c r="AYH67" s="212"/>
      <c r="AYI67" s="212"/>
      <c r="AYJ67" s="212"/>
      <c r="AYK67" s="212"/>
      <c r="AYL67" s="212"/>
      <c r="AYM67" s="212"/>
      <c r="AYN67" s="212"/>
      <c r="AYO67" s="212"/>
      <c r="AYP67" s="212"/>
      <c r="AYQ67" s="212"/>
      <c r="AYR67" s="212"/>
      <c r="AYS67" s="212"/>
      <c r="AYT67" s="212"/>
      <c r="AYU67" s="212"/>
      <c r="AYV67" s="212"/>
      <c r="AYW67" s="212"/>
      <c r="AYX67" s="212"/>
      <c r="AYY67" s="212"/>
      <c r="AYZ67" s="212"/>
      <c r="AZA67" s="212"/>
      <c r="AZB67" s="212"/>
      <c r="AZC67" s="212"/>
      <c r="AZD67" s="212"/>
      <c r="AZE67" s="212"/>
      <c r="AZF67" s="212"/>
      <c r="AZG67" s="212"/>
      <c r="AZH67" s="212"/>
      <c r="AZI67" s="212"/>
      <c r="AZJ67" s="212"/>
      <c r="AZK67" s="212"/>
      <c r="AZL67" s="212"/>
      <c r="AZM67" s="212"/>
      <c r="AZN67" s="212"/>
      <c r="AZO67" s="212"/>
      <c r="AZP67" s="212"/>
      <c r="AZQ67" s="212"/>
      <c r="AZR67" s="212"/>
      <c r="AZS67" s="212"/>
      <c r="AZT67" s="212"/>
      <c r="AZU67" s="212"/>
      <c r="AZV67" s="212"/>
      <c r="AZW67" s="212"/>
      <c r="AZX67" s="212"/>
      <c r="AZY67" s="212"/>
      <c r="AZZ67" s="212"/>
      <c r="BAA67" s="212"/>
      <c r="BAB67" s="212"/>
      <c r="BAC67" s="212"/>
      <c r="BAD67" s="212"/>
      <c r="BAE67" s="212"/>
      <c r="BAF67" s="212"/>
      <c r="BAG67" s="212"/>
      <c r="BAH67" s="212"/>
      <c r="BAI67" s="212"/>
      <c r="BAJ67" s="212"/>
      <c r="BAK67" s="212"/>
      <c r="BAL67" s="212"/>
      <c r="BAM67" s="212"/>
      <c r="BAN67" s="212"/>
      <c r="BAO67" s="212"/>
      <c r="BAP67" s="212"/>
      <c r="BAQ67" s="212"/>
      <c r="BAR67" s="212"/>
      <c r="BAS67" s="212"/>
      <c r="BAT67" s="212"/>
      <c r="BAU67" s="212"/>
      <c r="BAV67" s="212"/>
      <c r="BAW67" s="212"/>
      <c r="BAX67" s="212"/>
      <c r="BAY67" s="212"/>
      <c r="BAZ67" s="212"/>
      <c r="BBA67" s="212"/>
      <c r="BBB67" s="212"/>
      <c r="BBC67" s="212"/>
      <c r="BBD67" s="212"/>
      <c r="BBE67" s="212"/>
      <c r="BBF67" s="212"/>
      <c r="BBG67" s="212"/>
      <c r="BBH67" s="212"/>
      <c r="BBI67" s="212"/>
      <c r="BBJ67" s="212"/>
      <c r="BBK67" s="212"/>
      <c r="BBL67" s="212"/>
      <c r="BBM67" s="212"/>
      <c r="BBN67" s="212"/>
      <c r="BBO67" s="212"/>
      <c r="BBP67" s="212"/>
      <c r="BBQ67" s="212"/>
      <c r="BBR67" s="212"/>
      <c r="BBS67" s="212"/>
      <c r="BBT67" s="212"/>
      <c r="BBU67" s="212"/>
      <c r="BBV67" s="212"/>
      <c r="BBW67" s="212"/>
      <c r="BBX67" s="212"/>
      <c r="BBY67" s="212"/>
      <c r="BBZ67" s="212"/>
      <c r="BCA67" s="212"/>
      <c r="BCB67" s="212"/>
      <c r="BCC67" s="212"/>
      <c r="BCD67" s="212"/>
      <c r="BCE67" s="212"/>
      <c r="BCF67" s="212"/>
      <c r="BCG67" s="212"/>
      <c r="BCH67" s="212"/>
      <c r="BCI67" s="212"/>
      <c r="BCJ67" s="212"/>
      <c r="BCK67" s="212"/>
      <c r="BCL67" s="212"/>
      <c r="BCM67" s="212"/>
      <c r="BCN67" s="212"/>
      <c r="BCO67" s="212"/>
      <c r="BCP67" s="212"/>
      <c r="BCQ67" s="212"/>
      <c r="BCR67" s="212"/>
      <c r="BCS67" s="212"/>
      <c r="BCT67" s="212"/>
      <c r="BCU67" s="212"/>
      <c r="BCV67" s="212"/>
      <c r="BCW67" s="212"/>
      <c r="BCX67" s="212"/>
      <c r="BCY67" s="212"/>
      <c r="BCZ67" s="212"/>
      <c r="BDA67" s="212"/>
      <c r="BDB67" s="212"/>
      <c r="BDC67" s="212"/>
      <c r="BDD67" s="212"/>
      <c r="BDE67" s="212"/>
      <c r="BDF67" s="212"/>
      <c r="BDG67" s="212"/>
      <c r="BDH67" s="212"/>
      <c r="BDI67" s="212"/>
      <c r="BDJ67" s="212"/>
      <c r="BDK67" s="212"/>
      <c r="BDL67" s="212"/>
      <c r="BDM67" s="212"/>
      <c r="BDN67" s="212"/>
      <c r="BDO67" s="212"/>
      <c r="BDP67" s="212"/>
      <c r="BDQ67" s="212"/>
      <c r="BDR67" s="212"/>
      <c r="BDS67" s="212"/>
      <c r="BDT67" s="212"/>
      <c r="BDU67" s="212"/>
      <c r="BDV67" s="212"/>
      <c r="BDW67" s="212"/>
      <c r="BDX67" s="212"/>
      <c r="BDY67" s="212"/>
      <c r="BDZ67" s="212"/>
      <c r="BEA67" s="212"/>
      <c r="BEB67" s="212"/>
      <c r="BEC67" s="212"/>
      <c r="BED67" s="212"/>
      <c r="BEE67" s="212"/>
      <c r="BEF67" s="212"/>
      <c r="BEG67" s="212"/>
      <c r="BEH67" s="212"/>
      <c r="BEI67" s="212"/>
      <c r="BEJ67" s="212"/>
      <c r="BEK67" s="212"/>
      <c r="BEL67" s="212"/>
      <c r="BEM67" s="212"/>
      <c r="BEN67" s="212"/>
      <c r="BEO67" s="212"/>
      <c r="BEP67" s="212"/>
      <c r="BEQ67" s="212"/>
      <c r="BER67" s="212"/>
      <c r="BES67" s="212"/>
      <c r="BET67" s="212"/>
      <c r="BEU67" s="212"/>
      <c r="BEV67" s="212"/>
      <c r="BEW67" s="212"/>
      <c r="BEX67" s="212"/>
      <c r="BEY67" s="212"/>
      <c r="BEZ67" s="212"/>
      <c r="BFA67" s="212"/>
      <c r="BFB67" s="212"/>
      <c r="BFC67" s="212"/>
      <c r="BFD67" s="212"/>
      <c r="BFE67" s="212"/>
      <c r="BFF67" s="212"/>
      <c r="BFG67" s="212"/>
      <c r="BFH67" s="212"/>
      <c r="BFI67" s="212"/>
      <c r="BFJ67" s="212"/>
      <c r="BFK67" s="212"/>
      <c r="BFL67" s="212"/>
      <c r="BFM67" s="212"/>
      <c r="BFN67" s="212"/>
      <c r="BFO67" s="212"/>
      <c r="BFP67" s="212"/>
      <c r="BFQ67" s="212"/>
      <c r="BFR67" s="212"/>
      <c r="BFS67" s="212"/>
      <c r="BFT67" s="212"/>
      <c r="BFU67" s="212"/>
      <c r="BFV67" s="212"/>
      <c r="BFW67" s="212"/>
      <c r="BFX67" s="212"/>
      <c r="BFY67" s="212"/>
      <c r="BFZ67" s="212"/>
      <c r="BGA67" s="212"/>
      <c r="BGB67" s="212"/>
      <c r="BGC67" s="212"/>
      <c r="BGD67" s="212"/>
      <c r="BGE67" s="212"/>
      <c r="BGF67" s="212"/>
      <c r="BGG67" s="212"/>
      <c r="BGH67" s="212"/>
      <c r="BGI67" s="212"/>
      <c r="BGJ67" s="212"/>
      <c r="BGK67" s="212"/>
      <c r="BGL67" s="212"/>
      <c r="BGM67" s="212"/>
      <c r="BGN67" s="212"/>
      <c r="BGO67" s="212"/>
      <c r="BGP67" s="212"/>
      <c r="BGQ67" s="212"/>
      <c r="BGR67" s="212"/>
      <c r="BGS67" s="212"/>
      <c r="BGT67" s="212"/>
      <c r="BGU67" s="212"/>
      <c r="BGV67" s="212"/>
      <c r="BGW67" s="212"/>
      <c r="BGX67" s="212"/>
      <c r="BGY67" s="212"/>
      <c r="BGZ67" s="212"/>
      <c r="BHA67" s="212"/>
      <c r="BHB67" s="212"/>
      <c r="BHC67" s="212"/>
      <c r="BHD67" s="212"/>
      <c r="BHE67" s="212"/>
      <c r="BHF67" s="212"/>
      <c r="BHG67" s="212"/>
      <c r="BHH67" s="212"/>
      <c r="BHI67" s="212"/>
      <c r="BHJ67" s="212"/>
      <c r="BHK67" s="212"/>
      <c r="BHL67" s="212"/>
      <c r="BHM67" s="212"/>
      <c r="BHN67" s="212"/>
      <c r="BHO67" s="212"/>
      <c r="BHP67" s="212"/>
      <c r="BHQ67" s="212"/>
      <c r="BHR67" s="212"/>
      <c r="BHS67" s="212"/>
      <c r="BHT67" s="212"/>
      <c r="BHU67" s="212"/>
      <c r="BHV67" s="212"/>
      <c r="BHW67" s="212"/>
      <c r="BHX67" s="212"/>
      <c r="BHY67" s="212"/>
      <c r="BHZ67" s="212"/>
      <c r="BIA67" s="212"/>
      <c r="BIB67" s="212"/>
      <c r="BIC67" s="212"/>
      <c r="BID67" s="212"/>
      <c r="BIE67" s="212"/>
      <c r="BIF67" s="212"/>
      <c r="BIG67" s="212"/>
      <c r="BIH67" s="212"/>
      <c r="BII67" s="212"/>
      <c r="BIJ67" s="212"/>
      <c r="BIK67" s="212"/>
      <c r="BIL67" s="212"/>
      <c r="BIM67" s="212"/>
      <c r="BIN67" s="212"/>
      <c r="BIO67" s="212"/>
      <c r="BIP67" s="212"/>
      <c r="BIQ67" s="212"/>
      <c r="BIR67" s="212"/>
      <c r="BIS67" s="212"/>
      <c r="BIT67" s="212"/>
      <c r="BIU67" s="212"/>
      <c r="BIV67" s="212"/>
      <c r="BIW67" s="212"/>
      <c r="BIX67" s="212"/>
      <c r="BIY67" s="212"/>
      <c r="BIZ67" s="212"/>
      <c r="BJA67" s="212"/>
      <c r="BJB67" s="212"/>
      <c r="BJC67" s="212"/>
      <c r="BJD67" s="212"/>
      <c r="BJE67" s="212"/>
      <c r="BJF67" s="212"/>
      <c r="BJG67" s="212"/>
      <c r="BJH67" s="212"/>
      <c r="BJI67" s="212"/>
      <c r="BJJ67" s="212"/>
      <c r="BJK67" s="212"/>
      <c r="BJL67" s="212"/>
      <c r="BJM67" s="212"/>
      <c r="BJN67" s="212"/>
      <c r="BJO67" s="212"/>
      <c r="BJP67" s="212"/>
      <c r="BJQ67" s="212"/>
      <c r="BJR67" s="212"/>
      <c r="BJS67" s="212"/>
      <c r="BJT67" s="212"/>
      <c r="BJU67" s="212"/>
      <c r="BJV67" s="212"/>
      <c r="BJW67" s="212"/>
      <c r="BJX67" s="212"/>
      <c r="BJY67" s="212"/>
      <c r="BJZ67" s="212"/>
      <c r="BKA67" s="212"/>
      <c r="BKB67" s="212"/>
      <c r="BKC67" s="212"/>
      <c r="BKD67" s="212"/>
      <c r="BKE67" s="212"/>
      <c r="BKF67" s="212"/>
      <c r="BKG67" s="212"/>
      <c r="BKH67" s="212"/>
      <c r="BKI67" s="212"/>
      <c r="BKJ67" s="212"/>
      <c r="BKK67" s="212"/>
      <c r="BKL67" s="212"/>
      <c r="BKM67" s="212"/>
      <c r="BKN67" s="212"/>
      <c r="BKO67" s="212"/>
      <c r="BKP67" s="212"/>
      <c r="BKQ67" s="212"/>
      <c r="BKR67" s="212"/>
      <c r="BKS67" s="212"/>
      <c r="BKT67" s="212"/>
      <c r="BKU67" s="212"/>
      <c r="BKV67" s="212"/>
      <c r="BKW67" s="212"/>
      <c r="BKX67" s="212"/>
      <c r="BKY67" s="212"/>
      <c r="BKZ67" s="212"/>
      <c r="BLA67" s="212"/>
      <c r="BLB67" s="212"/>
      <c r="BLC67" s="212"/>
      <c r="BLD67" s="212"/>
      <c r="BLE67" s="212"/>
      <c r="BLF67" s="212"/>
      <c r="BLG67" s="212"/>
      <c r="BLH67" s="212"/>
      <c r="BLI67" s="212"/>
      <c r="BLJ67" s="212"/>
      <c r="BLK67" s="212"/>
      <c r="BLL67" s="212"/>
      <c r="BLM67" s="212"/>
      <c r="BLN67" s="212"/>
      <c r="BLO67" s="212"/>
      <c r="BLP67" s="212"/>
      <c r="BLQ67" s="212"/>
      <c r="BLR67" s="212"/>
      <c r="BLS67" s="212"/>
      <c r="BLT67" s="212"/>
      <c r="BLU67" s="212"/>
      <c r="BLV67" s="212"/>
      <c r="BLW67" s="212"/>
      <c r="BLX67" s="212"/>
      <c r="BLY67" s="212"/>
      <c r="BLZ67" s="212"/>
      <c r="BMA67" s="212"/>
      <c r="BMB67" s="212"/>
      <c r="BMC67" s="212"/>
      <c r="BMD67" s="212"/>
      <c r="BME67" s="212"/>
      <c r="BMF67" s="212"/>
      <c r="BMG67" s="212"/>
      <c r="BMH67" s="212"/>
      <c r="BMI67" s="212"/>
      <c r="BMJ67" s="212"/>
      <c r="BMK67" s="212"/>
      <c r="BML67" s="212"/>
      <c r="BMM67" s="212"/>
      <c r="BMN67" s="212"/>
      <c r="BMO67" s="212"/>
      <c r="BMP67" s="212"/>
      <c r="BMQ67" s="212"/>
      <c r="BMR67" s="212"/>
      <c r="BMS67" s="212"/>
      <c r="BMT67" s="212"/>
      <c r="BMU67" s="212"/>
      <c r="BMV67" s="212"/>
      <c r="BMW67" s="212"/>
      <c r="BMX67" s="212"/>
      <c r="BMY67" s="212"/>
      <c r="BMZ67" s="212"/>
      <c r="BNA67" s="212"/>
      <c r="BNB67" s="212"/>
      <c r="BNC67" s="212"/>
      <c r="BND67" s="212"/>
      <c r="BNE67" s="212"/>
      <c r="BNF67" s="212"/>
      <c r="BNG67" s="212"/>
      <c r="BNH67" s="212"/>
      <c r="BNI67" s="212"/>
      <c r="BNJ67" s="212"/>
      <c r="BNK67" s="212"/>
      <c r="BNL67" s="212"/>
      <c r="BNM67" s="212"/>
      <c r="BNN67" s="212"/>
      <c r="BNO67" s="212"/>
      <c r="BNP67" s="212"/>
      <c r="BNQ67" s="212"/>
      <c r="BNR67" s="212"/>
      <c r="BNS67" s="212"/>
      <c r="BNT67" s="212"/>
      <c r="BNU67" s="212"/>
      <c r="BNV67" s="212"/>
      <c r="BNW67" s="212"/>
      <c r="BNX67" s="212"/>
      <c r="BNY67" s="212"/>
      <c r="BNZ67" s="212"/>
      <c r="BOA67" s="212"/>
      <c r="BOB67" s="212"/>
      <c r="BOC67" s="212"/>
      <c r="BOD67" s="212"/>
      <c r="BOE67" s="212"/>
      <c r="BOF67" s="212"/>
      <c r="BOG67" s="212"/>
      <c r="BOH67" s="212"/>
      <c r="BOI67" s="212"/>
      <c r="BOJ67" s="212"/>
      <c r="BOK67" s="212"/>
      <c r="BOL67" s="212"/>
      <c r="BOM67" s="212"/>
      <c r="BON67" s="212"/>
      <c r="BOO67" s="212"/>
      <c r="BOP67" s="212"/>
      <c r="BOQ67" s="212"/>
      <c r="BOR67" s="212"/>
      <c r="BOS67" s="212"/>
      <c r="BOT67" s="212"/>
      <c r="BOU67" s="212"/>
      <c r="BOV67" s="212"/>
      <c r="BOW67" s="212"/>
      <c r="BOX67" s="212"/>
      <c r="BOY67" s="212"/>
      <c r="BOZ67" s="212"/>
      <c r="BPA67" s="212"/>
      <c r="BPB67" s="212"/>
      <c r="BPC67" s="212"/>
      <c r="BPD67" s="212"/>
      <c r="BPE67" s="212"/>
      <c r="BPF67" s="212"/>
      <c r="BPG67" s="212"/>
      <c r="BPH67" s="212"/>
      <c r="BPI67" s="212"/>
      <c r="BPJ67" s="212"/>
      <c r="BPK67" s="212"/>
      <c r="BPL67" s="212"/>
      <c r="BPM67" s="212"/>
      <c r="BPN67" s="212"/>
      <c r="BPO67" s="212"/>
      <c r="BPP67" s="212"/>
      <c r="BPQ67" s="212"/>
      <c r="BPR67" s="212"/>
      <c r="BPS67" s="212"/>
      <c r="BPT67" s="212"/>
      <c r="BPU67" s="212"/>
      <c r="BPV67" s="212"/>
      <c r="BPW67" s="212"/>
      <c r="BPX67" s="212"/>
      <c r="BPY67" s="212"/>
      <c r="BPZ67" s="212"/>
      <c r="BQA67" s="212"/>
      <c r="BQB67" s="212"/>
      <c r="BQC67" s="212"/>
      <c r="BQD67" s="212"/>
      <c r="BQE67" s="212"/>
      <c r="BQF67" s="212"/>
      <c r="BQG67" s="212"/>
      <c r="BQH67" s="212"/>
      <c r="BQI67" s="212"/>
      <c r="BQJ67" s="212"/>
      <c r="BQK67" s="212"/>
      <c r="BQL67" s="212"/>
      <c r="BQM67" s="212"/>
      <c r="BQN67" s="212"/>
      <c r="BQO67" s="212"/>
      <c r="BQP67" s="212"/>
      <c r="BQQ67" s="212"/>
      <c r="BQR67" s="212"/>
      <c r="BQS67" s="212"/>
      <c r="BQT67" s="212"/>
      <c r="BQU67" s="212"/>
      <c r="BQV67" s="212"/>
      <c r="BQW67" s="212"/>
      <c r="BQX67" s="212"/>
      <c r="BQY67" s="212"/>
      <c r="BQZ67" s="212"/>
      <c r="BRA67" s="212"/>
      <c r="BRB67" s="212"/>
      <c r="BRC67" s="212"/>
      <c r="BRD67" s="212"/>
      <c r="BRE67" s="212"/>
      <c r="BRF67" s="212"/>
      <c r="BRG67" s="212"/>
      <c r="BRH67" s="212"/>
      <c r="BRI67" s="212"/>
      <c r="BRJ67" s="212"/>
      <c r="BRK67" s="212"/>
      <c r="BRL67" s="212"/>
      <c r="BRM67" s="212"/>
      <c r="BRN67" s="212"/>
      <c r="BRO67" s="212"/>
      <c r="BRP67" s="212"/>
      <c r="BRQ67" s="212"/>
      <c r="BRR67" s="212"/>
      <c r="BRS67" s="212"/>
      <c r="BRT67" s="212"/>
      <c r="BRU67" s="212"/>
      <c r="BRV67" s="212"/>
      <c r="BRW67" s="212"/>
      <c r="BRX67" s="212"/>
      <c r="BRY67" s="212"/>
      <c r="BRZ67" s="212"/>
      <c r="BSA67" s="212"/>
      <c r="BSB67" s="212"/>
      <c r="BSC67" s="212"/>
      <c r="BSD67" s="212"/>
      <c r="BSE67" s="212"/>
      <c r="BSF67" s="212"/>
      <c r="BSG67" s="212"/>
      <c r="BSH67" s="212"/>
      <c r="BSI67" s="212"/>
      <c r="BSJ67" s="212"/>
      <c r="BSK67" s="212"/>
      <c r="BSL67" s="212"/>
      <c r="BSM67" s="212"/>
      <c r="BSN67" s="212"/>
      <c r="BSO67" s="212"/>
      <c r="BSP67" s="212"/>
      <c r="BSQ67" s="212"/>
      <c r="BSR67" s="212"/>
      <c r="BSS67" s="212"/>
      <c r="BST67" s="212"/>
      <c r="BSU67" s="212"/>
      <c r="BSV67" s="212"/>
      <c r="BSW67" s="212"/>
      <c r="BSX67" s="212"/>
      <c r="BSY67" s="212"/>
      <c r="BSZ67" s="212"/>
      <c r="BTA67" s="212"/>
      <c r="BTB67" s="212"/>
      <c r="BTC67" s="212"/>
      <c r="BTD67" s="212"/>
      <c r="BTE67" s="212"/>
      <c r="BTF67" s="212"/>
      <c r="BTG67" s="212"/>
      <c r="BTH67" s="212"/>
      <c r="BTI67" s="212"/>
      <c r="BTJ67" s="212"/>
      <c r="BTK67" s="212"/>
      <c r="BTL67" s="212"/>
      <c r="BTM67" s="212"/>
      <c r="BTN67" s="212"/>
      <c r="BTO67" s="212"/>
      <c r="BTP67" s="212"/>
      <c r="BTQ67" s="212"/>
      <c r="BTR67" s="212"/>
      <c r="BTS67" s="212"/>
      <c r="BTT67" s="212"/>
      <c r="BTU67" s="212"/>
      <c r="BTV67" s="212"/>
      <c r="BTW67" s="212"/>
      <c r="BTX67" s="212"/>
      <c r="BTY67" s="212"/>
      <c r="BTZ67" s="212"/>
      <c r="BUA67" s="212"/>
      <c r="BUB67" s="212"/>
      <c r="BUC67" s="212"/>
      <c r="BUD67" s="212"/>
      <c r="BUE67" s="212"/>
      <c r="BUF67" s="212"/>
      <c r="BUG67" s="212"/>
      <c r="BUH67" s="212"/>
      <c r="BUI67" s="212"/>
      <c r="BUJ67" s="212"/>
      <c r="BUK67" s="212"/>
      <c r="BUL67" s="212"/>
      <c r="BUM67" s="212"/>
      <c r="BUN67" s="212"/>
      <c r="BUO67" s="212"/>
      <c r="BUP67" s="212"/>
      <c r="BUQ67" s="212"/>
      <c r="BUR67" s="212"/>
      <c r="BUS67" s="212"/>
      <c r="BUT67" s="212"/>
      <c r="BUU67" s="212"/>
      <c r="BUV67" s="212"/>
      <c r="BUW67" s="212"/>
      <c r="BUX67" s="212"/>
      <c r="BUY67" s="212"/>
      <c r="BUZ67" s="212"/>
      <c r="BVA67" s="212"/>
      <c r="BVB67" s="212"/>
      <c r="BVC67" s="212"/>
      <c r="BVD67" s="212"/>
      <c r="BVE67" s="212"/>
      <c r="BVF67" s="212"/>
      <c r="BVG67" s="212"/>
      <c r="BVH67" s="212"/>
      <c r="BVI67" s="212"/>
      <c r="BVJ67" s="212"/>
      <c r="BVK67" s="212"/>
      <c r="BVL67" s="212"/>
      <c r="BVM67" s="212"/>
      <c r="BVN67" s="212"/>
      <c r="BVO67" s="212"/>
      <c r="BVP67" s="212"/>
      <c r="BVQ67" s="212"/>
      <c r="BVR67" s="212"/>
      <c r="BVS67" s="212"/>
      <c r="BVT67" s="212"/>
      <c r="BVU67" s="212"/>
      <c r="BVV67" s="212"/>
      <c r="BVW67" s="212"/>
      <c r="BVX67" s="212"/>
      <c r="BVY67" s="212"/>
      <c r="BVZ67" s="212"/>
      <c r="BWA67" s="212"/>
      <c r="BWB67" s="212"/>
      <c r="BWC67" s="212"/>
      <c r="BWD67" s="212"/>
      <c r="BWE67" s="212"/>
      <c r="BWF67" s="212"/>
      <c r="BWG67" s="212"/>
      <c r="BWH67" s="212"/>
      <c r="BWI67" s="212"/>
      <c r="BWJ67" s="212"/>
      <c r="BWK67" s="212"/>
      <c r="BWL67" s="212"/>
      <c r="BWM67" s="212"/>
      <c r="BWN67" s="212"/>
      <c r="BWO67" s="212"/>
      <c r="BWP67" s="212"/>
      <c r="BWQ67" s="212"/>
      <c r="BWR67" s="212"/>
      <c r="BWS67" s="212"/>
      <c r="BWT67" s="212"/>
      <c r="BWU67" s="212"/>
      <c r="BWV67" s="212"/>
      <c r="BWW67" s="212"/>
      <c r="BWX67" s="212"/>
      <c r="BWY67" s="212"/>
      <c r="BWZ67" s="212"/>
      <c r="BXA67" s="212"/>
      <c r="BXB67" s="212"/>
      <c r="BXC67" s="212"/>
      <c r="BXD67" s="212"/>
      <c r="BXE67" s="212"/>
      <c r="BXF67" s="212"/>
      <c r="BXG67" s="212"/>
      <c r="BXH67" s="212"/>
      <c r="BXI67" s="212"/>
      <c r="BXJ67" s="212"/>
      <c r="BXK67" s="212"/>
      <c r="BXL67" s="212"/>
      <c r="BXM67" s="212"/>
      <c r="BXN67" s="212"/>
      <c r="BXO67" s="212"/>
      <c r="BXP67" s="212"/>
      <c r="BXQ67" s="212"/>
      <c r="BXR67" s="212"/>
      <c r="BXS67" s="212"/>
      <c r="BXT67" s="212"/>
      <c r="BXU67" s="212"/>
      <c r="BXV67" s="212"/>
      <c r="BXW67" s="212"/>
      <c r="BXX67" s="212"/>
      <c r="BXY67" s="212"/>
      <c r="BXZ67" s="212"/>
      <c r="BYA67" s="212"/>
      <c r="BYB67" s="212"/>
      <c r="BYC67" s="212"/>
      <c r="BYD67" s="212"/>
      <c r="BYE67" s="212"/>
      <c r="BYF67" s="212"/>
      <c r="BYG67" s="212"/>
      <c r="BYH67" s="212"/>
      <c r="BYI67" s="212"/>
      <c r="BYJ67" s="212"/>
      <c r="BYK67" s="212"/>
      <c r="BYL67" s="212"/>
      <c r="BYM67" s="212"/>
      <c r="BYN67" s="212"/>
      <c r="BYO67" s="212"/>
      <c r="BYP67" s="212"/>
      <c r="BYQ67" s="212"/>
      <c r="BYR67" s="212"/>
      <c r="BYS67" s="212"/>
      <c r="BYT67" s="212"/>
      <c r="BYU67" s="212"/>
      <c r="BYV67" s="212"/>
      <c r="BYW67" s="212"/>
      <c r="BYX67" s="212"/>
      <c r="BYY67" s="212"/>
      <c r="BYZ67" s="212"/>
      <c r="BZA67" s="212"/>
      <c r="BZB67" s="212"/>
      <c r="BZC67" s="212"/>
      <c r="BZD67" s="212"/>
      <c r="BZE67" s="212"/>
      <c r="BZF67" s="212"/>
      <c r="BZG67" s="212"/>
      <c r="BZH67" s="212"/>
      <c r="BZI67" s="212"/>
      <c r="BZJ67" s="212"/>
      <c r="BZK67" s="212"/>
      <c r="BZL67" s="212"/>
      <c r="BZM67" s="212"/>
      <c r="BZN67" s="212"/>
      <c r="BZO67" s="212"/>
      <c r="BZP67" s="212"/>
      <c r="BZQ67" s="212"/>
      <c r="BZR67" s="212"/>
      <c r="BZS67" s="212"/>
      <c r="BZT67" s="212"/>
      <c r="BZU67" s="212"/>
      <c r="BZV67" s="212"/>
      <c r="BZW67" s="212"/>
      <c r="BZX67" s="212"/>
      <c r="BZY67" s="212"/>
      <c r="BZZ67" s="212"/>
      <c r="CAA67" s="212"/>
      <c r="CAB67" s="212"/>
      <c r="CAC67" s="212"/>
      <c r="CAD67" s="212"/>
      <c r="CAE67" s="212"/>
      <c r="CAF67" s="212"/>
      <c r="CAG67" s="212"/>
      <c r="CAH67" s="212"/>
      <c r="CAI67" s="212"/>
      <c r="CAJ67" s="212"/>
      <c r="CAK67" s="212"/>
      <c r="CAL67" s="212"/>
      <c r="CAM67" s="212"/>
      <c r="CAN67" s="212"/>
      <c r="CAO67" s="212"/>
      <c r="CAP67" s="212"/>
      <c r="CAQ67" s="212"/>
      <c r="CAR67" s="212"/>
      <c r="CAS67" s="212"/>
      <c r="CAT67" s="212"/>
      <c r="CAU67" s="212"/>
      <c r="CAV67" s="212"/>
      <c r="CAW67" s="212"/>
      <c r="CAX67" s="212"/>
      <c r="CAY67" s="212"/>
      <c r="CAZ67" s="212"/>
      <c r="CBA67" s="212"/>
      <c r="CBB67" s="212"/>
      <c r="CBC67" s="212"/>
      <c r="CBD67" s="212"/>
      <c r="CBE67" s="212"/>
      <c r="CBF67" s="212"/>
      <c r="CBG67" s="212"/>
      <c r="CBH67" s="212"/>
      <c r="CBI67" s="212"/>
      <c r="CBJ67" s="212"/>
      <c r="CBK67" s="212"/>
      <c r="CBL67" s="212"/>
      <c r="CBM67" s="212"/>
      <c r="CBN67" s="212"/>
      <c r="CBO67" s="212"/>
      <c r="CBP67" s="212"/>
      <c r="CBQ67" s="212"/>
      <c r="CBR67" s="212"/>
      <c r="CBS67" s="212"/>
      <c r="CBT67" s="212"/>
      <c r="CBU67" s="212"/>
      <c r="CBV67" s="212"/>
      <c r="CBW67" s="212"/>
      <c r="CBX67" s="212"/>
      <c r="CBY67" s="212"/>
      <c r="CBZ67" s="212"/>
      <c r="CCA67" s="212"/>
      <c r="CCB67" s="212"/>
      <c r="CCC67" s="212"/>
      <c r="CCD67" s="212"/>
      <c r="CCE67" s="212"/>
      <c r="CCF67" s="212"/>
      <c r="CCG67" s="212"/>
      <c r="CCH67" s="212"/>
      <c r="CCI67" s="212"/>
      <c r="CCJ67" s="212"/>
      <c r="CCK67" s="212"/>
      <c r="CCL67" s="212"/>
      <c r="CCM67" s="212"/>
      <c r="CCN67" s="212"/>
      <c r="CCO67" s="212"/>
      <c r="CCP67" s="212"/>
      <c r="CCQ67" s="212"/>
      <c r="CCR67" s="212"/>
      <c r="CCS67" s="212"/>
      <c r="CCT67" s="212"/>
      <c r="CCU67" s="212"/>
      <c r="CCV67" s="212"/>
      <c r="CCW67" s="212"/>
      <c r="CCX67" s="212"/>
      <c r="CCY67" s="212"/>
      <c r="CCZ67" s="212"/>
      <c r="CDA67" s="212"/>
      <c r="CDB67" s="212"/>
      <c r="CDC67" s="212"/>
      <c r="CDD67" s="212"/>
      <c r="CDE67" s="212"/>
      <c r="CDF67" s="212"/>
      <c r="CDG67" s="212"/>
      <c r="CDH67" s="212"/>
      <c r="CDI67" s="212"/>
      <c r="CDJ67" s="212"/>
      <c r="CDK67" s="212"/>
      <c r="CDL67" s="212"/>
      <c r="CDM67" s="212"/>
      <c r="CDN67" s="212"/>
      <c r="CDO67" s="212"/>
      <c r="CDP67" s="212"/>
      <c r="CDQ67" s="212"/>
      <c r="CDR67" s="212"/>
      <c r="CDS67" s="212"/>
      <c r="CDT67" s="212"/>
      <c r="CDU67" s="212"/>
      <c r="CDV67" s="212"/>
      <c r="CDW67" s="212"/>
      <c r="CDX67" s="212"/>
      <c r="CDY67" s="212"/>
      <c r="CDZ67" s="212"/>
      <c r="CEA67" s="212"/>
      <c r="CEB67" s="212"/>
      <c r="CEC67" s="212"/>
      <c r="CED67" s="212"/>
      <c r="CEE67" s="212"/>
      <c r="CEF67" s="212"/>
      <c r="CEG67" s="212"/>
      <c r="CEH67" s="212"/>
      <c r="CEI67" s="212"/>
      <c r="CEJ67" s="212"/>
      <c r="CEK67" s="212"/>
      <c r="CEL67" s="212"/>
      <c r="CEM67" s="212"/>
      <c r="CEN67" s="212"/>
      <c r="CEO67" s="212"/>
      <c r="CEP67" s="212"/>
      <c r="CEQ67" s="212"/>
      <c r="CER67" s="212"/>
      <c r="CES67" s="212"/>
      <c r="CET67" s="212"/>
      <c r="CEU67" s="212"/>
      <c r="CEV67" s="212"/>
      <c r="CEW67" s="212"/>
      <c r="CEX67" s="212"/>
      <c r="CEY67" s="212"/>
      <c r="CEZ67" s="212"/>
      <c r="CFA67" s="212"/>
      <c r="CFB67" s="212"/>
      <c r="CFC67" s="212"/>
      <c r="CFD67" s="212"/>
      <c r="CFE67" s="212"/>
      <c r="CFF67" s="212"/>
      <c r="CFG67" s="212"/>
      <c r="CFH67" s="212"/>
      <c r="CFI67" s="212"/>
      <c r="CFJ67" s="212"/>
      <c r="CFK67" s="212"/>
      <c r="CFL67" s="212"/>
      <c r="CFM67" s="212"/>
      <c r="CFN67" s="212"/>
      <c r="CFO67" s="212"/>
      <c r="CFP67" s="212"/>
      <c r="CFQ67" s="212"/>
      <c r="CFR67" s="212"/>
      <c r="CFS67" s="212"/>
      <c r="CFT67" s="212"/>
      <c r="CFU67" s="212"/>
      <c r="CFV67" s="212"/>
      <c r="CFW67" s="212"/>
      <c r="CFX67" s="212"/>
      <c r="CFY67" s="212"/>
      <c r="CFZ67" s="212"/>
      <c r="CGA67" s="212"/>
      <c r="CGB67" s="212"/>
      <c r="CGC67" s="212"/>
      <c r="CGD67" s="212"/>
      <c r="CGE67" s="212"/>
      <c r="CGF67" s="212"/>
      <c r="CGG67" s="212"/>
      <c r="CGH67" s="212"/>
      <c r="CGI67" s="212"/>
      <c r="CGJ67" s="212"/>
      <c r="CGK67" s="212"/>
      <c r="CGL67" s="212"/>
      <c r="CGM67" s="212"/>
      <c r="CGN67" s="212"/>
      <c r="CGO67" s="212"/>
      <c r="CGP67" s="212"/>
      <c r="CGQ67" s="212"/>
      <c r="CGR67" s="212"/>
      <c r="CGS67" s="212"/>
      <c r="CGT67" s="212"/>
      <c r="CGU67" s="212"/>
      <c r="CGV67" s="212"/>
      <c r="CGW67" s="212"/>
      <c r="CGX67" s="212"/>
      <c r="CGY67" s="212"/>
      <c r="CGZ67" s="212"/>
      <c r="CHA67" s="212"/>
      <c r="CHB67" s="212"/>
      <c r="CHC67" s="212"/>
      <c r="CHD67" s="212"/>
      <c r="CHE67" s="212"/>
      <c r="CHF67" s="212"/>
      <c r="CHG67" s="212"/>
      <c r="CHH67" s="212"/>
      <c r="CHI67" s="212"/>
      <c r="CHJ67" s="212"/>
      <c r="CHK67" s="212"/>
      <c r="CHL67" s="212"/>
      <c r="CHM67" s="212"/>
      <c r="CHN67" s="212"/>
      <c r="CHO67" s="212"/>
      <c r="CHP67" s="212"/>
      <c r="CHQ67" s="212"/>
      <c r="CHR67" s="212"/>
      <c r="CHS67" s="212"/>
      <c r="CHT67" s="212"/>
      <c r="CHU67" s="212"/>
      <c r="CHV67" s="212"/>
      <c r="CHW67" s="212"/>
      <c r="CHX67" s="212"/>
      <c r="CHY67" s="212"/>
      <c r="CHZ67" s="212"/>
      <c r="CIA67" s="212"/>
      <c r="CIB67" s="212"/>
      <c r="CIC67" s="212"/>
      <c r="CID67" s="212"/>
      <c r="CIE67" s="212"/>
      <c r="CIF67" s="212"/>
      <c r="CIG67" s="212"/>
      <c r="CIH67" s="212"/>
      <c r="CII67" s="212"/>
      <c r="CIJ67" s="212"/>
      <c r="CIK67" s="212"/>
      <c r="CIL67" s="212"/>
      <c r="CIM67" s="212"/>
      <c r="CIN67" s="212"/>
      <c r="CIO67" s="212"/>
      <c r="CIP67" s="212"/>
      <c r="CIQ67" s="212"/>
      <c r="CIR67" s="212"/>
      <c r="CIS67" s="212"/>
      <c r="CIT67" s="212"/>
      <c r="CIU67" s="212"/>
      <c r="CIV67" s="212"/>
      <c r="CIW67" s="212"/>
      <c r="CIX67" s="212"/>
      <c r="CIY67" s="212"/>
      <c r="CIZ67" s="212"/>
      <c r="CJA67" s="212"/>
      <c r="CJB67" s="212"/>
      <c r="CJC67" s="212"/>
      <c r="CJD67" s="212"/>
      <c r="CJE67" s="212"/>
      <c r="CJF67" s="212"/>
      <c r="CJG67" s="212"/>
      <c r="CJH67" s="212"/>
      <c r="CJI67" s="212"/>
      <c r="CJJ67" s="212"/>
      <c r="CJK67" s="212"/>
      <c r="CJL67" s="212"/>
      <c r="CJM67" s="212"/>
      <c r="CJN67" s="212"/>
      <c r="CJO67" s="212"/>
      <c r="CJP67" s="212"/>
      <c r="CJQ67" s="212"/>
      <c r="CJR67" s="212"/>
      <c r="CJS67" s="212"/>
      <c r="CJT67" s="212"/>
      <c r="CJU67" s="212"/>
      <c r="CJV67" s="212"/>
      <c r="CJW67" s="212"/>
      <c r="CJX67" s="212"/>
      <c r="CJY67" s="212"/>
      <c r="CJZ67" s="212"/>
      <c r="CKA67" s="212"/>
      <c r="CKB67" s="212"/>
      <c r="CKC67" s="212"/>
      <c r="CKD67" s="212"/>
      <c r="CKE67" s="212"/>
      <c r="CKF67" s="212"/>
      <c r="CKG67" s="212"/>
      <c r="CKH67" s="212"/>
      <c r="CKI67" s="212"/>
      <c r="CKJ67" s="212"/>
      <c r="CKK67" s="212"/>
      <c r="CKL67" s="212"/>
      <c r="CKM67" s="212"/>
      <c r="CKN67" s="212"/>
      <c r="CKO67" s="212"/>
      <c r="CKP67" s="212"/>
      <c r="CKQ67" s="212"/>
      <c r="CKR67" s="212"/>
      <c r="CKS67" s="212"/>
      <c r="CKT67" s="212"/>
      <c r="CKU67" s="212"/>
      <c r="CKV67" s="212"/>
      <c r="CKW67" s="212"/>
      <c r="CKX67" s="212"/>
      <c r="CKY67" s="212"/>
      <c r="CKZ67" s="212"/>
      <c r="CLA67" s="212"/>
      <c r="CLB67" s="212"/>
      <c r="CLC67" s="212"/>
      <c r="CLD67" s="212"/>
      <c r="CLE67" s="212"/>
      <c r="CLF67" s="212"/>
      <c r="CLG67" s="212"/>
      <c r="CLH67" s="212"/>
      <c r="CLI67" s="212"/>
      <c r="CLJ67" s="212"/>
      <c r="CLK67" s="212"/>
      <c r="CLL67" s="212"/>
      <c r="CLM67" s="212"/>
      <c r="CLN67" s="212"/>
      <c r="CLO67" s="212"/>
      <c r="CLP67" s="212"/>
      <c r="CLQ67" s="212"/>
      <c r="CLR67" s="212"/>
      <c r="CLS67" s="212"/>
      <c r="CLT67" s="212"/>
      <c r="CLU67" s="212"/>
      <c r="CLV67" s="212"/>
      <c r="CLW67" s="212"/>
      <c r="CLX67" s="212"/>
      <c r="CLY67" s="212"/>
      <c r="CLZ67" s="212"/>
      <c r="CMA67" s="212"/>
      <c r="CMB67" s="212"/>
      <c r="CMC67" s="212"/>
      <c r="CMD67" s="212"/>
      <c r="CME67" s="212"/>
      <c r="CMF67" s="212"/>
      <c r="CMG67" s="212"/>
      <c r="CMH67" s="212"/>
      <c r="CMI67" s="212"/>
      <c r="CMJ67" s="212"/>
      <c r="CMK67" s="212"/>
      <c r="CML67" s="212"/>
      <c r="CMM67" s="212"/>
      <c r="CMN67" s="212"/>
      <c r="CMO67" s="212"/>
      <c r="CMP67" s="212"/>
      <c r="CMQ67" s="212"/>
      <c r="CMR67" s="212"/>
      <c r="CMS67" s="212"/>
      <c r="CMT67" s="212"/>
      <c r="CMU67" s="212"/>
      <c r="CMV67" s="212"/>
      <c r="CMW67" s="212"/>
      <c r="CMX67" s="212"/>
      <c r="CMY67" s="212"/>
      <c r="CMZ67" s="212"/>
      <c r="CNA67" s="212"/>
      <c r="CNB67" s="212"/>
      <c r="CNC67" s="212"/>
      <c r="CND67" s="212"/>
      <c r="CNE67" s="212"/>
      <c r="CNF67" s="212"/>
      <c r="CNG67" s="212"/>
      <c r="CNH67" s="212"/>
      <c r="CNI67" s="212"/>
      <c r="CNJ67" s="212"/>
      <c r="CNK67" s="212"/>
      <c r="CNL67" s="212"/>
      <c r="CNM67" s="212"/>
      <c r="CNN67" s="212"/>
      <c r="CNO67" s="212"/>
      <c r="CNP67" s="212"/>
      <c r="CNQ67" s="212"/>
      <c r="CNR67" s="212"/>
      <c r="CNS67" s="212"/>
      <c r="CNT67" s="212"/>
      <c r="CNU67" s="212"/>
      <c r="CNV67" s="212"/>
      <c r="CNW67" s="212"/>
      <c r="CNX67" s="212"/>
      <c r="CNY67" s="212"/>
      <c r="CNZ67" s="212"/>
      <c r="COA67" s="212"/>
      <c r="COB67" s="212"/>
      <c r="COC67" s="212"/>
      <c r="COD67" s="212"/>
      <c r="COE67" s="212"/>
      <c r="COF67" s="212"/>
      <c r="COG67" s="212"/>
      <c r="COH67" s="212"/>
      <c r="COI67" s="212"/>
      <c r="COJ67" s="212"/>
      <c r="COK67" s="212"/>
      <c r="COL67" s="212"/>
      <c r="COM67" s="212"/>
      <c r="CON67" s="212"/>
      <c r="COO67" s="212"/>
      <c r="COP67" s="212"/>
      <c r="COQ67" s="212"/>
      <c r="COR67" s="212"/>
      <c r="COS67" s="212"/>
      <c r="COT67" s="212"/>
      <c r="COU67" s="212"/>
      <c r="COV67" s="212"/>
      <c r="COW67" s="212"/>
      <c r="COX67" s="212"/>
      <c r="COY67" s="212"/>
      <c r="COZ67" s="212"/>
      <c r="CPA67" s="212"/>
      <c r="CPB67" s="212"/>
      <c r="CPC67" s="212"/>
      <c r="CPD67" s="212"/>
      <c r="CPE67" s="212"/>
      <c r="CPF67" s="212"/>
      <c r="CPG67" s="212"/>
      <c r="CPH67" s="212"/>
      <c r="CPI67" s="212"/>
      <c r="CPJ67" s="212"/>
      <c r="CPK67" s="212"/>
      <c r="CPL67" s="212"/>
      <c r="CPM67" s="212"/>
      <c r="CPN67" s="212"/>
      <c r="CPO67" s="212"/>
      <c r="CPP67" s="212"/>
      <c r="CPQ67" s="212"/>
      <c r="CPR67" s="212"/>
      <c r="CPS67" s="212"/>
      <c r="CPT67" s="212"/>
      <c r="CPU67" s="212"/>
      <c r="CPV67" s="212"/>
      <c r="CPW67" s="212"/>
      <c r="CPX67" s="212"/>
      <c r="CPY67" s="212"/>
      <c r="CPZ67" s="212"/>
      <c r="CQA67" s="212"/>
      <c r="CQB67" s="212"/>
      <c r="CQC67" s="212"/>
      <c r="CQD67" s="212"/>
      <c r="CQE67" s="212"/>
      <c r="CQF67" s="212"/>
      <c r="CQG67" s="212"/>
      <c r="CQH67" s="212"/>
      <c r="CQI67" s="212"/>
      <c r="CQJ67" s="212"/>
      <c r="CQK67" s="212"/>
      <c r="CQL67" s="212"/>
      <c r="CQM67" s="212"/>
      <c r="CQN67" s="212"/>
      <c r="CQO67" s="212"/>
      <c r="CQP67" s="212"/>
      <c r="CQQ67" s="212"/>
      <c r="CQR67" s="212"/>
      <c r="CQS67" s="212"/>
      <c r="CQT67" s="212"/>
      <c r="CQU67" s="212"/>
      <c r="CQV67" s="212"/>
      <c r="CQW67" s="212"/>
      <c r="CQX67" s="212"/>
      <c r="CQY67" s="212"/>
      <c r="CQZ67" s="212"/>
      <c r="CRA67" s="212"/>
      <c r="CRB67" s="212"/>
      <c r="CRC67" s="212"/>
      <c r="CRD67" s="212"/>
      <c r="CRE67" s="212"/>
      <c r="CRF67" s="212"/>
      <c r="CRG67" s="212"/>
      <c r="CRH67" s="212"/>
      <c r="CRI67" s="212"/>
      <c r="CRJ67" s="212"/>
      <c r="CRK67" s="212"/>
      <c r="CRL67" s="212"/>
      <c r="CRM67" s="212"/>
      <c r="CRN67" s="212"/>
      <c r="CRO67" s="212"/>
      <c r="CRP67" s="212"/>
      <c r="CRQ67" s="212"/>
      <c r="CRR67" s="212"/>
      <c r="CRS67" s="212"/>
      <c r="CRT67" s="212"/>
      <c r="CRU67" s="212"/>
      <c r="CRV67" s="212"/>
      <c r="CRW67" s="212"/>
      <c r="CRX67" s="212"/>
      <c r="CRY67" s="212"/>
      <c r="CRZ67" s="212"/>
      <c r="CSA67" s="212"/>
      <c r="CSB67" s="212"/>
      <c r="CSC67" s="212"/>
      <c r="CSD67" s="212"/>
      <c r="CSE67" s="212"/>
      <c r="CSF67" s="212"/>
      <c r="CSG67" s="212"/>
      <c r="CSH67" s="212"/>
      <c r="CSI67" s="212"/>
      <c r="CSJ67" s="212"/>
      <c r="CSK67" s="212"/>
      <c r="CSL67" s="212"/>
      <c r="CSM67" s="212"/>
      <c r="CSN67" s="212"/>
      <c r="CSO67" s="212"/>
      <c r="CSP67" s="212"/>
      <c r="CSQ67" s="212"/>
      <c r="CSR67" s="212"/>
      <c r="CSS67" s="212"/>
      <c r="CST67" s="212"/>
      <c r="CSU67" s="212"/>
      <c r="CSV67" s="212"/>
      <c r="CSW67" s="212"/>
      <c r="CSX67" s="212"/>
      <c r="CSY67" s="212"/>
      <c r="CSZ67" s="212"/>
      <c r="CTA67" s="212"/>
      <c r="CTB67" s="212"/>
      <c r="CTC67" s="212"/>
      <c r="CTD67" s="212"/>
      <c r="CTE67" s="212"/>
      <c r="CTF67" s="212"/>
      <c r="CTG67" s="212"/>
      <c r="CTH67" s="212"/>
      <c r="CTI67" s="212"/>
      <c r="CTJ67" s="212"/>
      <c r="CTK67" s="212"/>
      <c r="CTL67" s="212"/>
      <c r="CTM67" s="212"/>
      <c r="CTN67" s="212"/>
      <c r="CTO67" s="212"/>
      <c r="CTP67" s="212"/>
      <c r="CTQ67" s="212"/>
      <c r="CTR67" s="212"/>
      <c r="CTS67" s="212"/>
      <c r="CTT67" s="212"/>
      <c r="CTU67" s="212"/>
      <c r="CTV67" s="212"/>
      <c r="CTW67" s="212"/>
      <c r="CTX67" s="212"/>
      <c r="CTY67" s="212"/>
      <c r="CTZ67" s="212"/>
      <c r="CUA67" s="212"/>
      <c r="CUB67" s="212"/>
      <c r="CUC67" s="212"/>
      <c r="CUD67" s="212"/>
      <c r="CUE67" s="212"/>
      <c r="CUF67" s="212"/>
      <c r="CUG67" s="212"/>
      <c r="CUH67" s="212"/>
      <c r="CUI67" s="212"/>
      <c r="CUJ67" s="212"/>
      <c r="CUK67" s="212"/>
      <c r="CUL67" s="212"/>
      <c r="CUM67" s="212"/>
      <c r="CUN67" s="212"/>
      <c r="CUO67" s="212"/>
      <c r="CUP67" s="212"/>
      <c r="CUQ67" s="212"/>
      <c r="CUR67" s="212"/>
      <c r="CUS67" s="212"/>
      <c r="CUT67" s="212"/>
      <c r="CUU67" s="212"/>
      <c r="CUV67" s="212"/>
      <c r="CUW67" s="212"/>
      <c r="CUX67" s="212"/>
      <c r="CUY67" s="212"/>
      <c r="CUZ67" s="212"/>
      <c r="CVA67" s="212"/>
      <c r="CVB67" s="212"/>
      <c r="CVC67" s="212"/>
      <c r="CVD67" s="212"/>
      <c r="CVE67" s="212"/>
      <c r="CVF67" s="212"/>
      <c r="CVG67" s="212"/>
      <c r="CVH67" s="212"/>
      <c r="CVI67" s="212"/>
      <c r="CVJ67" s="212"/>
      <c r="CVK67" s="212"/>
      <c r="CVL67" s="212"/>
      <c r="CVM67" s="212"/>
      <c r="CVN67" s="212"/>
      <c r="CVO67" s="212"/>
      <c r="CVP67" s="212"/>
      <c r="CVQ67" s="212"/>
      <c r="CVR67" s="212"/>
      <c r="CVS67" s="212"/>
      <c r="CVT67" s="212"/>
      <c r="CVU67" s="212"/>
      <c r="CVV67" s="212"/>
      <c r="CVW67" s="212"/>
      <c r="CVX67" s="212"/>
      <c r="CVY67" s="212"/>
      <c r="CVZ67" s="212"/>
      <c r="CWA67" s="212"/>
      <c r="CWB67" s="212"/>
      <c r="CWC67" s="212"/>
      <c r="CWD67" s="212"/>
      <c r="CWE67" s="212"/>
      <c r="CWF67" s="212"/>
      <c r="CWG67" s="212"/>
      <c r="CWH67" s="212"/>
      <c r="CWI67" s="212"/>
      <c r="CWJ67" s="212"/>
      <c r="CWK67" s="212"/>
      <c r="CWL67" s="212"/>
      <c r="CWM67" s="212"/>
      <c r="CWN67" s="212"/>
      <c r="CWO67" s="212"/>
      <c r="CWP67" s="212"/>
      <c r="CWQ67" s="212"/>
      <c r="CWR67" s="212"/>
      <c r="CWS67" s="212"/>
      <c r="CWT67" s="212"/>
      <c r="CWU67" s="212"/>
      <c r="CWV67" s="212"/>
      <c r="CWW67" s="212"/>
      <c r="CWX67" s="212"/>
      <c r="CWY67" s="212"/>
      <c r="CWZ67" s="212"/>
      <c r="CXA67" s="212"/>
      <c r="CXB67" s="212"/>
      <c r="CXC67" s="212"/>
      <c r="CXD67" s="212"/>
      <c r="CXE67" s="212"/>
      <c r="CXF67" s="212"/>
      <c r="CXG67" s="212"/>
      <c r="CXH67" s="212"/>
      <c r="CXI67" s="212"/>
      <c r="CXJ67" s="212"/>
      <c r="CXK67" s="212"/>
      <c r="CXL67" s="212"/>
      <c r="CXM67" s="212"/>
      <c r="CXN67" s="212"/>
      <c r="CXO67" s="212"/>
      <c r="CXP67" s="212"/>
      <c r="CXQ67" s="212"/>
      <c r="CXR67" s="212"/>
      <c r="CXS67" s="212"/>
      <c r="CXT67" s="212"/>
      <c r="CXU67" s="212"/>
      <c r="CXV67" s="212"/>
      <c r="CXW67" s="212"/>
      <c r="CXX67" s="212"/>
      <c r="CXY67" s="212"/>
      <c r="CXZ67" s="212"/>
      <c r="CYA67" s="212"/>
      <c r="CYB67" s="212"/>
      <c r="CYC67" s="212"/>
      <c r="CYD67" s="212"/>
      <c r="CYE67" s="212"/>
      <c r="CYF67" s="212"/>
      <c r="CYG67" s="212"/>
      <c r="CYH67" s="212"/>
      <c r="CYI67" s="212"/>
      <c r="CYJ67" s="212"/>
      <c r="CYK67" s="212"/>
      <c r="CYL67" s="212"/>
      <c r="CYM67" s="212"/>
      <c r="CYN67" s="212"/>
      <c r="CYO67" s="212"/>
      <c r="CYP67" s="212"/>
      <c r="CYQ67" s="212"/>
      <c r="CYR67" s="212"/>
      <c r="CYS67" s="212"/>
      <c r="CYT67" s="212"/>
      <c r="CYU67" s="212"/>
      <c r="CYV67" s="212"/>
      <c r="CYW67" s="212"/>
      <c r="CYX67" s="212"/>
      <c r="CYY67" s="212"/>
      <c r="CYZ67" s="212"/>
      <c r="CZA67" s="212"/>
      <c r="CZB67" s="212"/>
      <c r="CZC67" s="212"/>
      <c r="CZD67" s="212"/>
      <c r="CZE67" s="212"/>
      <c r="CZF67" s="212"/>
      <c r="CZG67" s="212"/>
      <c r="CZH67" s="212"/>
      <c r="CZI67" s="212"/>
      <c r="CZJ67" s="212"/>
      <c r="CZK67" s="212"/>
      <c r="CZL67" s="212"/>
      <c r="CZM67" s="212"/>
      <c r="CZN67" s="212"/>
      <c r="CZO67" s="212"/>
      <c r="CZP67" s="212"/>
      <c r="CZQ67" s="212"/>
      <c r="CZR67" s="212"/>
      <c r="CZS67" s="212"/>
      <c r="CZT67" s="212"/>
      <c r="CZU67" s="212"/>
      <c r="CZV67" s="212"/>
      <c r="CZW67" s="212"/>
      <c r="CZX67" s="212"/>
      <c r="CZY67" s="212"/>
      <c r="CZZ67" s="212"/>
      <c r="DAA67" s="212"/>
      <c r="DAB67" s="212"/>
      <c r="DAC67" s="212"/>
      <c r="DAD67" s="212"/>
      <c r="DAE67" s="212"/>
      <c r="DAF67" s="212"/>
      <c r="DAG67" s="212"/>
      <c r="DAH67" s="212"/>
      <c r="DAI67" s="212"/>
      <c r="DAJ67" s="212"/>
      <c r="DAK67" s="212"/>
      <c r="DAL67" s="212"/>
      <c r="DAM67" s="212"/>
      <c r="DAN67" s="212"/>
      <c r="DAO67" s="212"/>
      <c r="DAP67" s="212"/>
      <c r="DAQ67" s="212"/>
      <c r="DAR67" s="212"/>
      <c r="DAS67" s="212"/>
      <c r="DAT67" s="212"/>
      <c r="DAU67" s="212"/>
      <c r="DAV67" s="212"/>
      <c r="DAW67" s="212"/>
      <c r="DAX67" s="212"/>
      <c r="DAY67" s="212"/>
      <c r="DAZ67" s="212"/>
      <c r="DBA67" s="212"/>
      <c r="DBB67" s="212"/>
      <c r="DBC67" s="212"/>
      <c r="DBD67" s="212"/>
      <c r="DBE67" s="212"/>
      <c r="DBF67" s="212"/>
      <c r="DBG67" s="212"/>
      <c r="DBH67" s="212"/>
      <c r="DBI67" s="212"/>
      <c r="DBJ67" s="212"/>
      <c r="DBK67" s="212"/>
      <c r="DBL67" s="212"/>
      <c r="DBM67" s="212"/>
      <c r="DBN67" s="212"/>
      <c r="DBO67" s="212"/>
      <c r="DBP67" s="212"/>
      <c r="DBQ67" s="212"/>
      <c r="DBR67" s="212"/>
      <c r="DBS67" s="212"/>
      <c r="DBT67" s="212"/>
      <c r="DBU67" s="212"/>
      <c r="DBV67" s="212"/>
      <c r="DBW67" s="212"/>
      <c r="DBX67" s="212"/>
      <c r="DBY67" s="212"/>
      <c r="DBZ67" s="212"/>
      <c r="DCA67" s="212"/>
      <c r="DCB67" s="212"/>
      <c r="DCC67" s="212"/>
      <c r="DCD67" s="212"/>
      <c r="DCE67" s="212"/>
      <c r="DCF67" s="212"/>
      <c r="DCG67" s="212"/>
      <c r="DCH67" s="212"/>
      <c r="DCI67" s="212"/>
      <c r="DCJ67" s="212"/>
      <c r="DCK67" s="212"/>
      <c r="DCL67" s="212"/>
      <c r="DCM67" s="212"/>
      <c r="DCN67" s="212"/>
      <c r="DCO67" s="212"/>
      <c r="DCP67" s="212"/>
      <c r="DCQ67" s="212"/>
      <c r="DCR67" s="212"/>
      <c r="DCS67" s="212"/>
      <c r="DCT67" s="212"/>
      <c r="DCU67" s="212"/>
      <c r="DCV67" s="212"/>
      <c r="DCW67" s="212"/>
      <c r="DCX67" s="212"/>
      <c r="DCY67" s="212"/>
      <c r="DCZ67" s="212"/>
      <c r="DDA67" s="212"/>
      <c r="DDB67" s="212"/>
      <c r="DDC67" s="212"/>
      <c r="DDD67" s="212"/>
      <c r="DDE67" s="212"/>
      <c r="DDF67" s="212"/>
      <c r="DDG67" s="212"/>
      <c r="DDH67" s="212"/>
      <c r="DDI67" s="212"/>
      <c r="DDJ67" s="212"/>
      <c r="DDK67" s="212"/>
      <c r="DDL67" s="212"/>
      <c r="DDM67" s="212"/>
      <c r="DDN67" s="212"/>
      <c r="DDO67" s="212"/>
      <c r="DDP67" s="212"/>
      <c r="DDQ67" s="212"/>
      <c r="DDR67" s="212"/>
      <c r="DDS67" s="212"/>
      <c r="DDT67" s="212"/>
      <c r="DDU67" s="212"/>
      <c r="DDV67" s="212"/>
      <c r="DDW67" s="212"/>
      <c r="DDX67" s="212"/>
      <c r="DDY67" s="212"/>
      <c r="DDZ67" s="212"/>
      <c r="DEA67" s="212"/>
      <c r="DEB67" s="212"/>
      <c r="DEC67" s="212"/>
      <c r="DED67" s="212"/>
      <c r="DEE67" s="212"/>
      <c r="DEF67" s="212"/>
      <c r="DEG67" s="212"/>
      <c r="DEH67" s="212"/>
      <c r="DEI67" s="212"/>
      <c r="DEJ67" s="212"/>
      <c r="DEK67" s="212"/>
      <c r="DEL67" s="212"/>
      <c r="DEM67" s="212"/>
      <c r="DEN67" s="212"/>
      <c r="DEO67" s="212"/>
      <c r="DEP67" s="212"/>
      <c r="DEQ67" s="212"/>
      <c r="DER67" s="212"/>
      <c r="DES67" s="212"/>
      <c r="DET67" s="212"/>
      <c r="DEU67" s="212"/>
      <c r="DEV67" s="212"/>
      <c r="DEW67" s="212"/>
      <c r="DEX67" s="212"/>
      <c r="DEY67" s="212"/>
      <c r="DEZ67" s="212"/>
      <c r="DFA67" s="212"/>
      <c r="DFB67" s="212"/>
      <c r="DFC67" s="212"/>
      <c r="DFD67" s="212"/>
      <c r="DFE67" s="212"/>
      <c r="DFF67" s="212"/>
      <c r="DFG67" s="212"/>
      <c r="DFH67" s="212"/>
      <c r="DFI67" s="212"/>
      <c r="DFJ67" s="212"/>
      <c r="DFK67" s="212"/>
      <c r="DFL67" s="212"/>
      <c r="DFM67" s="212"/>
      <c r="DFN67" s="212"/>
      <c r="DFO67" s="212"/>
      <c r="DFP67" s="212"/>
      <c r="DFQ67" s="212"/>
      <c r="DFR67" s="212"/>
      <c r="DFS67" s="212"/>
      <c r="DFT67" s="212"/>
      <c r="DFU67" s="212"/>
      <c r="DFV67" s="212"/>
      <c r="DFW67" s="212"/>
      <c r="DFX67" s="212"/>
      <c r="DFY67" s="212"/>
      <c r="DFZ67" s="212"/>
      <c r="DGA67" s="212"/>
      <c r="DGB67" s="212"/>
      <c r="DGC67" s="212"/>
      <c r="DGD67" s="212"/>
      <c r="DGE67" s="212"/>
      <c r="DGF67" s="212"/>
      <c r="DGG67" s="212"/>
      <c r="DGH67" s="212"/>
      <c r="DGI67" s="212"/>
      <c r="DGJ67" s="212"/>
      <c r="DGK67" s="212"/>
      <c r="DGL67" s="212"/>
      <c r="DGM67" s="212"/>
      <c r="DGN67" s="212"/>
      <c r="DGO67" s="212"/>
      <c r="DGP67" s="212"/>
      <c r="DGQ67" s="212"/>
      <c r="DGR67" s="212"/>
      <c r="DGS67" s="212"/>
      <c r="DGT67" s="212"/>
      <c r="DGU67" s="212"/>
      <c r="DGV67" s="212"/>
      <c r="DGW67" s="212"/>
      <c r="DGX67" s="212"/>
      <c r="DGY67" s="212"/>
      <c r="DGZ67" s="212"/>
      <c r="DHA67" s="212"/>
      <c r="DHB67" s="212"/>
      <c r="DHC67" s="212"/>
      <c r="DHD67" s="212"/>
      <c r="DHE67" s="212"/>
      <c r="DHF67" s="212"/>
      <c r="DHG67" s="212"/>
      <c r="DHH67" s="212"/>
      <c r="DHI67" s="212"/>
      <c r="DHJ67" s="212"/>
      <c r="DHK67" s="212"/>
      <c r="DHL67" s="212"/>
      <c r="DHM67" s="212"/>
      <c r="DHN67" s="212"/>
      <c r="DHO67" s="212"/>
      <c r="DHP67" s="212"/>
      <c r="DHQ67" s="212"/>
      <c r="DHR67" s="212"/>
      <c r="DHS67" s="212"/>
      <c r="DHT67" s="212"/>
      <c r="DHU67" s="212"/>
      <c r="DHV67" s="212"/>
      <c r="DHW67" s="212"/>
      <c r="DHX67" s="212"/>
      <c r="DHY67" s="212"/>
      <c r="DHZ67" s="212"/>
      <c r="DIA67" s="212"/>
      <c r="DIB67" s="212"/>
      <c r="DIC67" s="212"/>
      <c r="DID67" s="212"/>
      <c r="DIE67" s="212"/>
      <c r="DIF67" s="212"/>
      <c r="DIG67" s="212"/>
      <c r="DIH67" s="212"/>
      <c r="DII67" s="212"/>
      <c r="DIJ67" s="212"/>
      <c r="DIK67" s="212"/>
      <c r="DIL67" s="212"/>
      <c r="DIM67" s="212"/>
      <c r="DIN67" s="212"/>
      <c r="DIO67" s="212"/>
      <c r="DIP67" s="212"/>
      <c r="DIQ67" s="212"/>
      <c r="DIR67" s="212"/>
      <c r="DIS67" s="212"/>
      <c r="DIT67" s="212"/>
      <c r="DIU67" s="212"/>
      <c r="DIV67" s="212"/>
      <c r="DIW67" s="212"/>
      <c r="DIX67" s="212"/>
      <c r="DIY67" s="212"/>
      <c r="DIZ67" s="212"/>
      <c r="DJA67" s="212"/>
      <c r="DJB67" s="212"/>
      <c r="DJC67" s="212"/>
      <c r="DJD67" s="212"/>
      <c r="DJE67" s="212"/>
      <c r="DJF67" s="212"/>
      <c r="DJG67" s="212"/>
      <c r="DJH67" s="212"/>
      <c r="DJI67" s="212"/>
      <c r="DJJ67" s="212"/>
      <c r="DJK67" s="212"/>
      <c r="DJL67" s="212"/>
      <c r="DJM67" s="212"/>
      <c r="DJN67" s="212"/>
      <c r="DJO67" s="212"/>
      <c r="DJP67" s="212"/>
      <c r="DJQ67" s="212"/>
      <c r="DJR67" s="212"/>
      <c r="DJS67" s="212"/>
      <c r="DJT67" s="212"/>
      <c r="DJU67" s="212"/>
      <c r="DJV67" s="212"/>
      <c r="DJW67" s="212"/>
      <c r="DJX67" s="212"/>
      <c r="DJY67" s="212"/>
      <c r="DJZ67" s="212"/>
      <c r="DKA67" s="212"/>
      <c r="DKB67" s="212"/>
      <c r="DKC67" s="212"/>
      <c r="DKD67" s="212"/>
      <c r="DKE67" s="212"/>
      <c r="DKF67" s="212"/>
      <c r="DKG67" s="212"/>
      <c r="DKH67" s="212"/>
      <c r="DKI67" s="212"/>
      <c r="DKJ67" s="212"/>
      <c r="DKK67" s="212"/>
      <c r="DKL67" s="212"/>
      <c r="DKM67" s="212"/>
      <c r="DKN67" s="212"/>
      <c r="DKO67" s="212"/>
      <c r="DKP67" s="212"/>
      <c r="DKQ67" s="212"/>
      <c r="DKR67" s="212"/>
      <c r="DKS67" s="212"/>
      <c r="DKT67" s="212"/>
      <c r="DKU67" s="212"/>
      <c r="DKV67" s="212"/>
      <c r="DKW67" s="212"/>
      <c r="DKX67" s="212"/>
      <c r="DKY67" s="212"/>
      <c r="DKZ67" s="212"/>
      <c r="DLA67" s="212"/>
      <c r="DLB67" s="212"/>
      <c r="DLC67" s="212"/>
      <c r="DLD67" s="212"/>
      <c r="DLE67" s="212"/>
      <c r="DLF67" s="212"/>
      <c r="DLG67" s="212"/>
      <c r="DLH67" s="212"/>
      <c r="DLI67" s="212"/>
      <c r="DLJ67" s="212"/>
      <c r="DLK67" s="212"/>
      <c r="DLL67" s="212"/>
      <c r="DLM67" s="212"/>
      <c r="DLN67" s="212"/>
      <c r="DLO67" s="212"/>
      <c r="DLP67" s="212"/>
      <c r="DLQ67" s="212"/>
      <c r="DLR67" s="212"/>
      <c r="DLS67" s="212"/>
      <c r="DLT67" s="212"/>
      <c r="DLU67" s="212"/>
      <c r="DLV67" s="212"/>
      <c r="DLW67" s="212"/>
      <c r="DLX67" s="212"/>
      <c r="DLY67" s="212"/>
      <c r="DLZ67" s="212"/>
      <c r="DMA67" s="212"/>
      <c r="DMB67" s="212"/>
      <c r="DMC67" s="212"/>
      <c r="DMD67" s="212"/>
      <c r="DME67" s="212"/>
      <c r="DMF67" s="212"/>
      <c r="DMG67" s="212"/>
      <c r="DMH67" s="212"/>
      <c r="DMI67" s="212"/>
      <c r="DMJ67" s="212"/>
      <c r="DMK67" s="212"/>
      <c r="DML67" s="212"/>
      <c r="DMM67" s="212"/>
      <c r="DMN67" s="212"/>
      <c r="DMO67" s="212"/>
      <c r="DMP67" s="212"/>
      <c r="DMQ67" s="212"/>
      <c r="DMR67" s="212"/>
      <c r="DMS67" s="212"/>
      <c r="DMT67" s="212"/>
      <c r="DMU67" s="212"/>
      <c r="DMV67" s="212"/>
      <c r="DMW67" s="212"/>
      <c r="DMX67" s="212"/>
      <c r="DMY67" s="212"/>
      <c r="DMZ67" s="212"/>
      <c r="DNA67" s="212"/>
      <c r="DNB67" s="212"/>
      <c r="DNC67" s="212"/>
      <c r="DND67" s="212"/>
      <c r="DNE67" s="212"/>
      <c r="DNF67" s="212"/>
      <c r="DNG67" s="212"/>
      <c r="DNH67" s="212"/>
      <c r="DNI67" s="212"/>
      <c r="DNJ67" s="212"/>
      <c r="DNK67" s="212"/>
      <c r="DNL67" s="212"/>
      <c r="DNM67" s="212"/>
      <c r="DNN67" s="212"/>
      <c r="DNO67" s="212"/>
      <c r="DNP67" s="212"/>
      <c r="DNQ67" s="212"/>
      <c r="DNR67" s="212"/>
      <c r="DNS67" s="212"/>
      <c r="DNT67" s="212"/>
      <c r="DNU67" s="212"/>
      <c r="DNV67" s="212"/>
      <c r="DNW67" s="212"/>
      <c r="DNX67" s="212"/>
      <c r="DNY67" s="212"/>
      <c r="DNZ67" s="212"/>
      <c r="DOA67" s="212"/>
      <c r="DOB67" s="212"/>
      <c r="DOC67" s="212"/>
      <c r="DOD67" s="212"/>
      <c r="DOE67" s="212"/>
      <c r="DOF67" s="212"/>
      <c r="DOG67" s="212"/>
      <c r="DOH67" s="212"/>
      <c r="DOI67" s="212"/>
      <c r="DOJ67" s="212"/>
      <c r="DOK67" s="212"/>
      <c r="DOL67" s="212"/>
      <c r="DOM67" s="212"/>
      <c r="DON67" s="212"/>
      <c r="DOO67" s="212"/>
      <c r="DOP67" s="212"/>
      <c r="DOQ67" s="212"/>
      <c r="DOR67" s="212"/>
      <c r="DOS67" s="212"/>
      <c r="DOT67" s="212"/>
      <c r="DOU67" s="212"/>
      <c r="DOV67" s="212"/>
      <c r="DOW67" s="212"/>
      <c r="DOX67" s="212"/>
      <c r="DOY67" s="212"/>
      <c r="DOZ67" s="212"/>
      <c r="DPA67" s="212"/>
      <c r="DPB67" s="212"/>
      <c r="DPC67" s="212"/>
      <c r="DPD67" s="212"/>
      <c r="DPE67" s="212"/>
      <c r="DPF67" s="212"/>
      <c r="DPG67" s="212"/>
      <c r="DPH67" s="212"/>
      <c r="DPI67" s="212"/>
      <c r="DPJ67" s="212"/>
      <c r="DPK67" s="212"/>
      <c r="DPL67" s="212"/>
      <c r="DPM67" s="212"/>
      <c r="DPN67" s="212"/>
      <c r="DPO67" s="212"/>
      <c r="DPP67" s="212"/>
      <c r="DPQ67" s="212"/>
      <c r="DPR67" s="212"/>
      <c r="DPS67" s="212"/>
      <c r="DPT67" s="212"/>
      <c r="DPU67" s="212"/>
      <c r="DPV67" s="212"/>
      <c r="DPW67" s="212"/>
      <c r="DPX67" s="212"/>
      <c r="DPY67" s="212"/>
      <c r="DPZ67" s="212"/>
      <c r="DQA67" s="212"/>
      <c r="DQB67" s="212"/>
      <c r="DQC67" s="212"/>
      <c r="DQD67" s="212"/>
      <c r="DQE67" s="212"/>
      <c r="DQF67" s="212"/>
      <c r="DQG67" s="212"/>
      <c r="DQH67" s="212"/>
      <c r="DQI67" s="212"/>
      <c r="DQJ67" s="212"/>
      <c r="DQK67" s="212"/>
      <c r="DQL67" s="212"/>
      <c r="DQM67" s="212"/>
      <c r="DQN67" s="212"/>
      <c r="DQO67" s="212"/>
      <c r="DQP67" s="212"/>
      <c r="DQQ67" s="212"/>
      <c r="DQR67" s="212"/>
      <c r="DQS67" s="212"/>
      <c r="DQT67" s="212"/>
      <c r="DQU67" s="212"/>
      <c r="DQV67" s="212"/>
      <c r="DQW67" s="212"/>
      <c r="DQX67" s="212"/>
      <c r="DQY67" s="212"/>
      <c r="DQZ67" s="212"/>
      <c r="DRA67" s="212"/>
      <c r="DRB67" s="212"/>
      <c r="DRC67" s="212"/>
      <c r="DRD67" s="212"/>
      <c r="DRE67" s="212"/>
      <c r="DRF67" s="212"/>
      <c r="DRG67" s="212"/>
      <c r="DRH67" s="212"/>
      <c r="DRI67" s="212"/>
      <c r="DRJ67" s="212"/>
      <c r="DRK67" s="212"/>
      <c r="DRL67" s="212"/>
      <c r="DRM67" s="212"/>
      <c r="DRN67" s="212"/>
      <c r="DRO67" s="212"/>
      <c r="DRP67" s="212"/>
      <c r="DRQ67" s="212"/>
      <c r="DRR67" s="212"/>
      <c r="DRS67" s="212"/>
      <c r="DRT67" s="212"/>
      <c r="DRU67" s="212"/>
      <c r="DRV67" s="212"/>
      <c r="DRW67" s="212"/>
      <c r="DRX67" s="212"/>
      <c r="DRY67" s="212"/>
      <c r="DRZ67" s="212"/>
      <c r="DSA67" s="212"/>
      <c r="DSB67" s="212"/>
      <c r="DSC67" s="212"/>
      <c r="DSD67" s="212"/>
      <c r="DSE67" s="212"/>
      <c r="DSF67" s="212"/>
      <c r="DSG67" s="212"/>
      <c r="DSH67" s="212"/>
      <c r="DSI67" s="212"/>
      <c r="DSJ67" s="212"/>
      <c r="DSK67" s="212"/>
      <c r="DSL67" s="212"/>
      <c r="DSM67" s="212"/>
      <c r="DSN67" s="212"/>
      <c r="DSO67" s="212"/>
      <c r="DSP67" s="212"/>
      <c r="DSQ67" s="212"/>
      <c r="DSR67" s="212"/>
      <c r="DSS67" s="212"/>
      <c r="DST67" s="212"/>
      <c r="DSU67" s="212"/>
      <c r="DSV67" s="212"/>
      <c r="DSW67" s="212"/>
      <c r="DSX67" s="212"/>
      <c r="DSY67" s="212"/>
      <c r="DSZ67" s="212"/>
      <c r="DTA67" s="212"/>
      <c r="DTB67" s="212"/>
      <c r="DTC67" s="212"/>
      <c r="DTD67" s="212"/>
      <c r="DTE67" s="212"/>
      <c r="DTF67" s="212"/>
      <c r="DTG67" s="212"/>
      <c r="DTH67" s="212"/>
      <c r="DTI67" s="212"/>
      <c r="DTJ67" s="212"/>
      <c r="DTK67" s="212"/>
      <c r="DTL67" s="212"/>
      <c r="DTM67" s="212"/>
      <c r="DTN67" s="212"/>
      <c r="DTO67" s="212"/>
      <c r="DTP67" s="212"/>
      <c r="DTQ67" s="212"/>
      <c r="DTR67" s="212"/>
      <c r="DTS67" s="212"/>
      <c r="DTT67" s="212"/>
      <c r="DTU67" s="212"/>
      <c r="DTV67" s="212"/>
      <c r="DTW67" s="212"/>
      <c r="DTX67" s="212"/>
      <c r="DTY67" s="212"/>
      <c r="DTZ67" s="212"/>
      <c r="DUA67" s="212"/>
      <c r="DUB67" s="212"/>
      <c r="DUC67" s="212"/>
      <c r="DUD67" s="212"/>
      <c r="DUE67" s="212"/>
      <c r="DUF67" s="212"/>
      <c r="DUG67" s="212"/>
      <c r="DUH67" s="212"/>
      <c r="DUI67" s="212"/>
      <c r="DUJ67" s="212"/>
      <c r="DUK67" s="212"/>
      <c r="DUL67" s="212"/>
      <c r="DUM67" s="212"/>
      <c r="DUN67" s="212"/>
      <c r="DUO67" s="212"/>
      <c r="DUP67" s="212"/>
      <c r="DUQ67" s="212"/>
      <c r="DUR67" s="212"/>
      <c r="DUS67" s="212"/>
      <c r="DUT67" s="212"/>
      <c r="DUU67" s="212"/>
      <c r="DUV67" s="212"/>
      <c r="DUW67" s="212"/>
      <c r="DUX67" s="212"/>
      <c r="DUY67" s="212"/>
      <c r="DUZ67" s="212"/>
      <c r="DVA67" s="212"/>
      <c r="DVB67" s="212"/>
      <c r="DVC67" s="212"/>
      <c r="DVD67" s="212"/>
      <c r="DVE67" s="212"/>
      <c r="DVF67" s="212"/>
      <c r="DVG67" s="212"/>
      <c r="DVH67" s="212"/>
      <c r="DVI67" s="212"/>
      <c r="DVJ67" s="212"/>
      <c r="DVK67" s="212"/>
      <c r="DVL67" s="212"/>
      <c r="DVM67" s="212"/>
      <c r="DVN67" s="212"/>
      <c r="DVO67" s="212"/>
      <c r="DVP67" s="212"/>
      <c r="DVQ67" s="212"/>
      <c r="DVR67" s="212"/>
      <c r="DVS67" s="212"/>
      <c r="DVT67" s="212"/>
      <c r="DVU67" s="212"/>
      <c r="DVV67" s="212"/>
      <c r="DVW67" s="212"/>
      <c r="DVX67" s="212"/>
      <c r="DVY67" s="212"/>
      <c r="DVZ67" s="212"/>
      <c r="DWA67" s="212"/>
      <c r="DWB67" s="212"/>
      <c r="DWC67" s="212"/>
      <c r="DWD67" s="212"/>
      <c r="DWE67" s="212"/>
      <c r="DWF67" s="212"/>
      <c r="DWG67" s="212"/>
      <c r="DWH67" s="212"/>
      <c r="DWI67" s="212"/>
      <c r="DWJ67" s="212"/>
      <c r="DWK67" s="212"/>
      <c r="DWL67" s="212"/>
      <c r="DWM67" s="212"/>
      <c r="DWN67" s="212"/>
      <c r="DWO67" s="212"/>
      <c r="DWP67" s="212"/>
      <c r="DWQ67" s="212"/>
      <c r="DWR67" s="212"/>
      <c r="DWS67" s="212"/>
      <c r="DWT67" s="212"/>
      <c r="DWU67" s="212"/>
      <c r="DWV67" s="212"/>
      <c r="DWW67" s="212"/>
      <c r="DWX67" s="212"/>
      <c r="DWY67" s="212"/>
      <c r="DWZ67" s="212"/>
      <c r="DXA67" s="212"/>
      <c r="DXB67" s="212"/>
      <c r="DXC67" s="212"/>
      <c r="DXD67" s="212"/>
      <c r="DXE67" s="212"/>
      <c r="DXF67" s="212"/>
      <c r="DXG67" s="212"/>
      <c r="DXH67" s="212"/>
      <c r="DXI67" s="212"/>
      <c r="DXJ67" s="212"/>
      <c r="DXK67" s="212"/>
      <c r="DXL67" s="212"/>
      <c r="DXM67" s="212"/>
      <c r="DXN67" s="212"/>
      <c r="DXO67" s="212"/>
      <c r="DXP67" s="212"/>
      <c r="DXQ67" s="212"/>
      <c r="DXR67" s="212"/>
      <c r="DXS67" s="212"/>
      <c r="DXT67" s="212"/>
      <c r="DXU67" s="212"/>
      <c r="DXV67" s="212"/>
      <c r="DXW67" s="212"/>
      <c r="DXX67" s="212"/>
      <c r="DXY67" s="212"/>
      <c r="DXZ67" s="212"/>
      <c r="DYA67" s="212"/>
      <c r="DYB67" s="212"/>
      <c r="DYC67" s="212"/>
      <c r="DYD67" s="212"/>
      <c r="DYE67" s="212"/>
      <c r="DYF67" s="212"/>
      <c r="DYG67" s="212"/>
      <c r="DYH67" s="212"/>
      <c r="DYI67" s="212"/>
      <c r="DYJ67" s="212"/>
      <c r="DYK67" s="212"/>
      <c r="DYL67" s="212"/>
      <c r="DYM67" s="212"/>
      <c r="DYN67" s="212"/>
      <c r="DYO67" s="212"/>
      <c r="DYP67" s="212"/>
      <c r="DYQ67" s="212"/>
      <c r="DYR67" s="212"/>
      <c r="DYS67" s="212"/>
      <c r="DYT67" s="212"/>
      <c r="DYU67" s="212"/>
      <c r="DYV67" s="212"/>
      <c r="DYW67" s="212"/>
      <c r="DYX67" s="212"/>
      <c r="DYY67" s="212"/>
      <c r="DYZ67" s="212"/>
      <c r="DZA67" s="212"/>
      <c r="DZB67" s="212"/>
      <c r="DZC67" s="212"/>
      <c r="DZD67" s="212"/>
      <c r="DZE67" s="212"/>
      <c r="DZF67" s="212"/>
      <c r="DZG67" s="212"/>
      <c r="DZH67" s="212"/>
      <c r="DZI67" s="212"/>
      <c r="DZJ67" s="212"/>
      <c r="DZK67" s="212"/>
      <c r="DZL67" s="212"/>
      <c r="DZM67" s="212"/>
      <c r="DZN67" s="212"/>
      <c r="DZO67" s="212"/>
      <c r="DZP67" s="212"/>
      <c r="DZQ67" s="212"/>
      <c r="DZR67" s="212"/>
      <c r="DZS67" s="212"/>
      <c r="DZT67" s="212"/>
      <c r="DZU67" s="212"/>
      <c r="DZV67" s="212"/>
      <c r="DZW67" s="212"/>
      <c r="DZX67" s="212"/>
      <c r="DZY67" s="212"/>
      <c r="DZZ67" s="212"/>
      <c r="EAA67" s="212"/>
      <c r="EAB67" s="212"/>
      <c r="EAC67" s="212"/>
      <c r="EAD67" s="212"/>
      <c r="EAE67" s="212"/>
      <c r="EAF67" s="212"/>
      <c r="EAG67" s="212"/>
      <c r="EAH67" s="212"/>
      <c r="EAI67" s="212"/>
      <c r="EAJ67" s="212"/>
      <c r="EAK67" s="212"/>
      <c r="EAL67" s="212"/>
      <c r="EAM67" s="212"/>
      <c r="EAN67" s="212"/>
      <c r="EAO67" s="212"/>
      <c r="EAP67" s="212"/>
      <c r="EAQ67" s="212"/>
      <c r="EAR67" s="212"/>
      <c r="EAS67" s="212"/>
      <c r="EAT67" s="212"/>
      <c r="EAU67" s="212"/>
      <c r="EAV67" s="212"/>
      <c r="EAW67" s="212"/>
      <c r="EAX67" s="212"/>
      <c r="EAY67" s="212"/>
      <c r="EAZ67" s="212"/>
      <c r="EBA67" s="212"/>
      <c r="EBB67" s="212"/>
      <c r="EBC67" s="212"/>
      <c r="EBD67" s="212"/>
      <c r="EBE67" s="212"/>
      <c r="EBF67" s="212"/>
      <c r="EBG67" s="212"/>
      <c r="EBH67" s="212"/>
      <c r="EBI67" s="212"/>
      <c r="EBJ67" s="212"/>
      <c r="EBK67" s="212"/>
      <c r="EBL67" s="212"/>
      <c r="EBM67" s="212"/>
      <c r="EBN67" s="212"/>
      <c r="EBO67" s="212"/>
      <c r="EBP67" s="212"/>
      <c r="EBQ67" s="212"/>
      <c r="EBR67" s="212"/>
      <c r="EBS67" s="212"/>
      <c r="EBT67" s="212"/>
      <c r="EBU67" s="212"/>
      <c r="EBV67" s="212"/>
      <c r="EBW67" s="212"/>
      <c r="EBX67" s="212"/>
      <c r="EBY67" s="212"/>
      <c r="EBZ67" s="212"/>
      <c r="ECA67" s="212"/>
      <c r="ECB67" s="212"/>
      <c r="ECC67" s="212"/>
      <c r="ECD67" s="212"/>
      <c r="ECE67" s="212"/>
      <c r="ECF67" s="212"/>
      <c r="ECG67" s="212"/>
      <c r="ECH67" s="212"/>
      <c r="ECI67" s="212"/>
      <c r="ECJ67" s="212"/>
      <c r="ECK67" s="212"/>
      <c r="ECL67" s="212"/>
      <c r="ECM67" s="212"/>
      <c r="ECN67" s="212"/>
      <c r="ECO67" s="212"/>
      <c r="ECP67" s="212"/>
      <c r="ECQ67" s="212"/>
      <c r="ECR67" s="212"/>
      <c r="ECS67" s="212"/>
      <c r="ECT67" s="212"/>
      <c r="ECU67" s="212"/>
      <c r="ECV67" s="212"/>
      <c r="ECW67" s="212"/>
      <c r="ECX67" s="212"/>
      <c r="ECY67" s="212"/>
      <c r="ECZ67" s="212"/>
      <c r="EDA67" s="212"/>
      <c r="EDB67" s="212"/>
      <c r="EDC67" s="212"/>
      <c r="EDD67" s="212"/>
      <c r="EDE67" s="212"/>
      <c r="EDF67" s="212"/>
      <c r="EDG67" s="212"/>
      <c r="EDH67" s="212"/>
      <c r="EDI67" s="212"/>
      <c r="EDJ67" s="212"/>
      <c r="EDK67" s="212"/>
      <c r="EDL67" s="212"/>
      <c r="EDM67" s="212"/>
      <c r="EDN67" s="212"/>
      <c r="EDO67" s="212"/>
      <c r="EDP67" s="212"/>
      <c r="EDQ67" s="212"/>
      <c r="EDR67" s="212"/>
      <c r="EDS67" s="212"/>
      <c r="EDT67" s="212"/>
      <c r="EDU67" s="212"/>
      <c r="EDV67" s="212"/>
      <c r="EDW67" s="212"/>
      <c r="EDX67" s="212"/>
      <c r="EDY67" s="212"/>
      <c r="EDZ67" s="212"/>
      <c r="EEA67" s="212"/>
      <c r="EEB67" s="212"/>
      <c r="EEC67" s="212"/>
      <c r="EED67" s="212"/>
      <c r="EEE67" s="212"/>
      <c r="EEF67" s="212"/>
      <c r="EEG67" s="212"/>
      <c r="EEH67" s="212"/>
      <c r="EEI67" s="212"/>
      <c r="EEJ67" s="212"/>
      <c r="EEK67" s="212"/>
      <c r="EEL67" s="212"/>
      <c r="EEM67" s="212"/>
      <c r="EEN67" s="212"/>
      <c r="EEO67" s="212"/>
      <c r="EEP67" s="212"/>
      <c r="EEQ67" s="212"/>
      <c r="EER67" s="212"/>
      <c r="EES67" s="212"/>
      <c r="EET67" s="212"/>
      <c r="EEU67" s="212"/>
      <c r="EEV67" s="212"/>
      <c r="EEW67" s="212"/>
      <c r="EEX67" s="212"/>
      <c r="EEY67" s="212"/>
      <c r="EEZ67" s="212"/>
      <c r="EFA67" s="212"/>
      <c r="EFB67" s="212"/>
      <c r="EFC67" s="212"/>
      <c r="EFD67" s="212"/>
      <c r="EFE67" s="212"/>
      <c r="EFF67" s="212"/>
      <c r="EFG67" s="212"/>
      <c r="EFH67" s="212"/>
      <c r="EFI67" s="212"/>
      <c r="EFJ67" s="212"/>
      <c r="EFK67" s="212"/>
      <c r="EFL67" s="212"/>
      <c r="EFM67" s="212"/>
      <c r="EFN67" s="212"/>
      <c r="EFO67" s="212"/>
      <c r="EFP67" s="212"/>
      <c r="EFQ67" s="212"/>
      <c r="EFR67" s="212"/>
      <c r="EFS67" s="212"/>
      <c r="EFT67" s="212"/>
      <c r="EFU67" s="212"/>
      <c r="EFV67" s="212"/>
      <c r="EFW67" s="212"/>
      <c r="EFX67" s="212"/>
      <c r="EFY67" s="212"/>
      <c r="EFZ67" s="212"/>
      <c r="EGA67" s="212"/>
      <c r="EGB67" s="212"/>
      <c r="EGC67" s="212"/>
      <c r="EGD67" s="212"/>
      <c r="EGE67" s="212"/>
      <c r="EGF67" s="212"/>
      <c r="EGG67" s="212"/>
      <c r="EGH67" s="212"/>
      <c r="EGI67" s="212"/>
      <c r="EGJ67" s="212"/>
      <c r="EGK67" s="212"/>
      <c r="EGL67" s="212"/>
      <c r="EGM67" s="212"/>
      <c r="EGN67" s="212"/>
      <c r="EGO67" s="212"/>
      <c r="EGP67" s="212"/>
      <c r="EGQ67" s="212"/>
      <c r="EGR67" s="212"/>
      <c r="EGS67" s="212"/>
      <c r="EGT67" s="212"/>
      <c r="EGU67" s="212"/>
      <c r="EGV67" s="212"/>
      <c r="EGW67" s="212"/>
      <c r="EGX67" s="212"/>
      <c r="EGY67" s="212"/>
      <c r="EGZ67" s="212"/>
      <c r="EHA67" s="212"/>
      <c r="EHB67" s="212"/>
      <c r="EHC67" s="212"/>
      <c r="EHD67" s="212"/>
      <c r="EHE67" s="212"/>
      <c r="EHF67" s="212"/>
      <c r="EHG67" s="212"/>
      <c r="EHH67" s="212"/>
      <c r="EHI67" s="212"/>
      <c r="EHJ67" s="212"/>
      <c r="EHK67" s="212"/>
      <c r="EHL67" s="212"/>
      <c r="EHM67" s="212"/>
      <c r="EHN67" s="212"/>
      <c r="EHO67" s="212"/>
      <c r="EHP67" s="212"/>
      <c r="EHQ67" s="212"/>
      <c r="EHR67" s="212"/>
      <c r="EHS67" s="212"/>
      <c r="EHT67" s="212"/>
      <c r="EHU67" s="212"/>
      <c r="EHV67" s="212"/>
      <c r="EHW67" s="212"/>
      <c r="EHX67" s="212"/>
      <c r="EHY67" s="212"/>
      <c r="EHZ67" s="212"/>
      <c r="EIA67" s="212"/>
      <c r="EIB67" s="212"/>
      <c r="EIC67" s="212"/>
      <c r="EID67" s="212"/>
      <c r="EIE67" s="212"/>
      <c r="EIF67" s="212"/>
      <c r="EIG67" s="212"/>
      <c r="EIH67" s="212"/>
      <c r="EII67" s="212"/>
      <c r="EIJ67" s="212"/>
      <c r="EIK67" s="212"/>
      <c r="EIL67" s="212"/>
      <c r="EIM67" s="212"/>
      <c r="EIN67" s="212"/>
      <c r="EIO67" s="212"/>
      <c r="EIP67" s="212"/>
      <c r="EIQ67" s="212"/>
      <c r="EIR67" s="212"/>
      <c r="EIS67" s="212"/>
      <c r="EIT67" s="212"/>
      <c r="EIU67" s="212"/>
      <c r="EIV67" s="212"/>
      <c r="EIW67" s="212"/>
      <c r="EIX67" s="212"/>
      <c r="EIY67" s="212"/>
      <c r="EIZ67" s="212"/>
      <c r="EJA67" s="212"/>
      <c r="EJB67" s="212"/>
      <c r="EJC67" s="212"/>
      <c r="EJD67" s="212"/>
      <c r="EJE67" s="212"/>
      <c r="EJF67" s="212"/>
      <c r="EJG67" s="212"/>
      <c r="EJH67" s="212"/>
      <c r="EJI67" s="212"/>
      <c r="EJJ67" s="212"/>
      <c r="EJK67" s="212"/>
      <c r="EJL67" s="212"/>
      <c r="EJM67" s="212"/>
      <c r="EJN67" s="212"/>
      <c r="EJO67" s="212"/>
      <c r="EJP67" s="212"/>
      <c r="EJQ67" s="212"/>
      <c r="EJR67" s="212"/>
      <c r="EJS67" s="212"/>
      <c r="EJT67" s="212"/>
      <c r="EJU67" s="212"/>
      <c r="EJV67" s="212"/>
      <c r="EJW67" s="212"/>
      <c r="EJX67" s="212"/>
      <c r="EJY67" s="212"/>
      <c r="EJZ67" s="212"/>
      <c r="EKA67" s="212"/>
      <c r="EKB67" s="212"/>
      <c r="EKC67" s="212"/>
      <c r="EKD67" s="212"/>
      <c r="EKE67" s="212"/>
      <c r="EKF67" s="212"/>
      <c r="EKG67" s="212"/>
      <c r="EKH67" s="212"/>
      <c r="EKI67" s="212"/>
      <c r="EKJ67" s="212"/>
      <c r="EKK67" s="212"/>
      <c r="EKL67" s="212"/>
      <c r="EKM67" s="212"/>
      <c r="EKN67" s="212"/>
      <c r="EKO67" s="212"/>
      <c r="EKP67" s="212"/>
      <c r="EKQ67" s="212"/>
      <c r="EKR67" s="212"/>
      <c r="EKS67" s="212"/>
      <c r="EKT67" s="212"/>
      <c r="EKU67" s="212"/>
      <c r="EKV67" s="212"/>
      <c r="EKW67" s="212"/>
      <c r="EKX67" s="212"/>
      <c r="EKY67" s="212"/>
      <c r="EKZ67" s="212"/>
      <c r="ELA67" s="212"/>
      <c r="ELB67" s="212"/>
      <c r="ELC67" s="212"/>
      <c r="ELD67" s="212"/>
      <c r="ELE67" s="212"/>
      <c r="ELF67" s="212"/>
      <c r="ELG67" s="212"/>
      <c r="ELH67" s="212"/>
      <c r="ELI67" s="212"/>
      <c r="ELJ67" s="212"/>
      <c r="ELK67" s="212"/>
      <c r="ELL67" s="212"/>
      <c r="ELM67" s="212"/>
      <c r="ELN67" s="212"/>
      <c r="ELO67" s="212"/>
      <c r="ELP67" s="212"/>
      <c r="ELQ67" s="212"/>
      <c r="ELR67" s="212"/>
      <c r="ELS67" s="212"/>
      <c r="ELT67" s="212"/>
      <c r="ELU67" s="212"/>
      <c r="ELV67" s="212"/>
      <c r="ELW67" s="212"/>
      <c r="ELX67" s="212"/>
      <c r="ELY67" s="212"/>
      <c r="ELZ67" s="212"/>
      <c r="EMA67" s="212"/>
      <c r="EMB67" s="212"/>
      <c r="EMC67" s="212"/>
      <c r="EMD67" s="212"/>
      <c r="EME67" s="212"/>
      <c r="EMF67" s="212"/>
      <c r="EMG67" s="212"/>
      <c r="EMH67" s="212"/>
      <c r="EMI67" s="212"/>
      <c r="EMJ67" s="212"/>
      <c r="EMK67" s="212"/>
      <c r="EML67" s="212"/>
      <c r="EMM67" s="212"/>
      <c r="EMN67" s="212"/>
      <c r="EMO67" s="212"/>
      <c r="EMP67" s="212"/>
      <c r="EMQ67" s="212"/>
      <c r="EMR67" s="212"/>
      <c r="EMS67" s="212"/>
      <c r="EMT67" s="212"/>
      <c r="EMU67" s="212"/>
      <c r="EMV67" s="212"/>
      <c r="EMW67" s="212"/>
      <c r="EMX67" s="212"/>
      <c r="EMY67" s="212"/>
      <c r="EMZ67" s="212"/>
      <c r="ENA67" s="212"/>
      <c r="ENB67" s="212"/>
      <c r="ENC67" s="212"/>
      <c r="END67" s="212"/>
      <c r="ENE67" s="212"/>
      <c r="ENF67" s="212"/>
      <c r="ENG67" s="212"/>
      <c r="ENH67" s="212"/>
      <c r="ENI67" s="212"/>
      <c r="ENJ67" s="212"/>
      <c r="ENK67" s="212"/>
      <c r="ENL67" s="212"/>
      <c r="ENM67" s="212"/>
      <c r="ENN67" s="212"/>
      <c r="ENO67" s="212"/>
      <c r="ENP67" s="212"/>
      <c r="ENQ67" s="212"/>
      <c r="ENR67" s="212"/>
      <c r="ENS67" s="212"/>
      <c r="ENT67" s="212"/>
      <c r="ENU67" s="212"/>
      <c r="ENV67" s="212"/>
      <c r="ENW67" s="212"/>
      <c r="ENX67" s="212"/>
      <c r="ENY67" s="212"/>
      <c r="ENZ67" s="212"/>
      <c r="EOA67" s="212"/>
      <c r="EOB67" s="212"/>
      <c r="EOC67" s="212"/>
      <c r="EOD67" s="212"/>
      <c r="EOE67" s="212"/>
      <c r="EOF67" s="212"/>
      <c r="EOG67" s="212"/>
      <c r="EOH67" s="212"/>
      <c r="EOI67" s="212"/>
      <c r="EOJ67" s="212"/>
      <c r="EOK67" s="212"/>
      <c r="EOL67" s="212"/>
      <c r="EOM67" s="212"/>
      <c r="EON67" s="212"/>
      <c r="EOO67" s="212"/>
      <c r="EOP67" s="212"/>
      <c r="EOQ67" s="212"/>
      <c r="EOR67" s="212"/>
      <c r="EOS67" s="212"/>
      <c r="EOT67" s="212"/>
      <c r="EOU67" s="212"/>
      <c r="EOV67" s="212"/>
      <c r="EOW67" s="212"/>
      <c r="EOX67" s="212"/>
      <c r="EOY67" s="212"/>
      <c r="EOZ67" s="212"/>
      <c r="EPA67" s="212"/>
      <c r="EPB67" s="212"/>
      <c r="EPC67" s="212"/>
      <c r="EPD67" s="212"/>
      <c r="EPE67" s="212"/>
      <c r="EPF67" s="212"/>
      <c r="EPG67" s="212"/>
      <c r="EPH67" s="212"/>
      <c r="EPI67" s="212"/>
      <c r="EPJ67" s="212"/>
      <c r="EPK67" s="212"/>
      <c r="EPL67" s="212"/>
      <c r="EPM67" s="212"/>
      <c r="EPN67" s="212"/>
      <c r="EPO67" s="212"/>
      <c r="EPP67" s="212"/>
      <c r="EPQ67" s="212"/>
      <c r="EPR67" s="212"/>
      <c r="EPS67" s="212"/>
      <c r="EPT67" s="212"/>
      <c r="EPU67" s="212"/>
      <c r="EPV67" s="212"/>
      <c r="EPW67" s="212"/>
      <c r="EPX67" s="212"/>
      <c r="EPY67" s="212"/>
      <c r="EPZ67" s="212"/>
      <c r="EQA67" s="212"/>
      <c r="EQB67" s="212"/>
      <c r="EQC67" s="212"/>
      <c r="EQD67" s="212"/>
      <c r="EQE67" s="212"/>
      <c r="EQF67" s="212"/>
      <c r="EQG67" s="212"/>
      <c r="EQH67" s="212"/>
      <c r="EQI67" s="212"/>
      <c r="EQJ67" s="212"/>
      <c r="EQK67" s="212"/>
      <c r="EQL67" s="212"/>
      <c r="EQM67" s="212"/>
      <c r="EQN67" s="212"/>
      <c r="EQO67" s="212"/>
      <c r="EQP67" s="212"/>
      <c r="EQQ67" s="212"/>
      <c r="EQR67" s="212"/>
      <c r="EQS67" s="212"/>
      <c r="EQT67" s="212"/>
      <c r="EQU67" s="212"/>
      <c r="EQV67" s="212"/>
      <c r="EQW67" s="212"/>
      <c r="EQX67" s="212"/>
      <c r="EQY67" s="212"/>
      <c r="EQZ67" s="212"/>
      <c r="ERA67" s="212"/>
      <c r="ERB67" s="212"/>
      <c r="ERC67" s="212"/>
      <c r="ERD67" s="212"/>
      <c r="ERE67" s="212"/>
      <c r="ERF67" s="212"/>
      <c r="ERG67" s="212"/>
      <c r="ERH67" s="212"/>
      <c r="ERI67" s="212"/>
      <c r="ERJ67" s="212"/>
      <c r="ERK67" s="212"/>
      <c r="ERL67" s="212"/>
      <c r="ERM67" s="212"/>
      <c r="ERN67" s="212"/>
      <c r="ERO67" s="212"/>
      <c r="ERP67" s="212"/>
      <c r="ERQ67" s="212"/>
      <c r="ERR67" s="212"/>
      <c r="ERS67" s="212"/>
      <c r="ERT67" s="212"/>
      <c r="ERU67" s="212"/>
      <c r="ERV67" s="212"/>
      <c r="ERW67" s="212"/>
      <c r="ERX67" s="212"/>
      <c r="ERY67" s="212"/>
      <c r="ERZ67" s="212"/>
      <c r="ESA67" s="212"/>
      <c r="ESB67" s="212"/>
      <c r="ESC67" s="212"/>
      <c r="ESD67" s="212"/>
      <c r="ESE67" s="212"/>
      <c r="ESF67" s="212"/>
      <c r="ESG67" s="212"/>
      <c r="ESH67" s="212"/>
      <c r="ESI67" s="212"/>
      <c r="ESJ67" s="212"/>
      <c r="ESK67" s="212"/>
      <c r="ESL67" s="212"/>
      <c r="ESM67" s="212"/>
      <c r="ESN67" s="212"/>
      <c r="ESO67" s="212"/>
      <c r="ESP67" s="212"/>
      <c r="ESQ67" s="212"/>
      <c r="ESR67" s="212"/>
      <c r="ESS67" s="212"/>
      <c r="EST67" s="212"/>
      <c r="ESU67" s="212"/>
      <c r="ESV67" s="212"/>
      <c r="ESW67" s="212"/>
      <c r="ESX67" s="212"/>
      <c r="ESY67" s="212"/>
      <c r="ESZ67" s="212"/>
      <c r="ETA67" s="212"/>
      <c r="ETB67" s="212"/>
      <c r="ETC67" s="212"/>
      <c r="ETD67" s="212"/>
      <c r="ETE67" s="212"/>
      <c r="ETF67" s="212"/>
      <c r="ETG67" s="212"/>
      <c r="ETH67" s="212"/>
      <c r="ETI67" s="212"/>
      <c r="ETJ67" s="212"/>
      <c r="ETK67" s="212"/>
      <c r="ETL67" s="212"/>
      <c r="ETM67" s="212"/>
      <c r="ETN67" s="212"/>
      <c r="ETO67" s="212"/>
      <c r="ETP67" s="212"/>
      <c r="ETQ67" s="212"/>
      <c r="ETR67" s="212"/>
      <c r="ETS67" s="212"/>
      <c r="ETT67" s="212"/>
      <c r="ETU67" s="212"/>
      <c r="ETV67" s="212"/>
      <c r="ETW67" s="212"/>
      <c r="ETX67" s="212"/>
      <c r="ETY67" s="212"/>
      <c r="ETZ67" s="212"/>
      <c r="EUA67" s="212"/>
      <c r="EUB67" s="212"/>
      <c r="EUC67" s="212"/>
      <c r="EUD67" s="212"/>
      <c r="EUE67" s="212"/>
      <c r="EUF67" s="212"/>
      <c r="EUG67" s="212"/>
      <c r="EUH67" s="212"/>
      <c r="EUI67" s="212"/>
      <c r="EUJ67" s="212"/>
      <c r="EUK67" s="212"/>
      <c r="EUL67" s="212"/>
      <c r="EUM67" s="212"/>
      <c r="EUN67" s="212"/>
      <c r="EUO67" s="212"/>
      <c r="EUP67" s="212"/>
      <c r="EUQ67" s="212"/>
      <c r="EUR67" s="212"/>
      <c r="EUS67" s="212"/>
      <c r="EUT67" s="212"/>
      <c r="EUU67" s="212"/>
      <c r="EUV67" s="212"/>
      <c r="EUW67" s="212"/>
      <c r="EUX67" s="212"/>
      <c r="EUY67" s="212"/>
      <c r="EUZ67" s="212"/>
      <c r="EVA67" s="212"/>
      <c r="EVB67" s="212"/>
      <c r="EVC67" s="212"/>
      <c r="EVD67" s="212"/>
      <c r="EVE67" s="212"/>
      <c r="EVF67" s="212"/>
      <c r="EVG67" s="212"/>
      <c r="EVH67" s="212"/>
      <c r="EVI67" s="212"/>
      <c r="EVJ67" s="212"/>
      <c r="EVK67" s="212"/>
      <c r="EVL67" s="212"/>
      <c r="EVM67" s="212"/>
      <c r="EVN67" s="212"/>
      <c r="EVO67" s="212"/>
      <c r="EVP67" s="212"/>
      <c r="EVQ67" s="212"/>
      <c r="EVR67" s="212"/>
      <c r="EVS67" s="212"/>
      <c r="EVT67" s="212"/>
      <c r="EVU67" s="212"/>
      <c r="EVV67" s="212"/>
      <c r="EVW67" s="212"/>
      <c r="EVX67" s="212"/>
      <c r="EVY67" s="212"/>
      <c r="EVZ67" s="212"/>
      <c r="EWA67" s="212"/>
      <c r="EWB67" s="212"/>
      <c r="EWC67" s="212"/>
      <c r="EWD67" s="212"/>
      <c r="EWE67" s="212"/>
      <c r="EWF67" s="212"/>
      <c r="EWG67" s="212"/>
      <c r="EWH67" s="212"/>
      <c r="EWI67" s="212"/>
      <c r="EWJ67" s="212"/>
      <c r="EWK67" s="212"/>
      <c r="EWL67" s="212"/>
      <c r="EWM67" s="212"/>
      <c r="EWN67" s="212"/>
      <c r="EWO67" s="212"/>
      <c r="EWP67" s="212"/>
      <c r="EWQ67" s="212"/>
      <c r="EWR67" s="212"/>
      <c r="EWS67" s="212"/>
      <c r="EWT67" s="212"/>
      <c r="EWU67" s="212"/>
      <c r="EWV67" s="212"/>
      <c r="EWW67" s="212"/>
      <c r="EWX67" s="212"/>
      <c r="EWY67" s="212"/>
      <c r="EWZ67" s="212"/>
      <c r="EXA67" s="212"/>
      <c r="EXB67" s="212"/>
      <c r="EXC67" s="212"/>
      <c r="EXD67" s="212"/>
      <c r="EXE67" s="212"/>
      <c r="EXF67" s="212"/>
      <c r="EXG67" s="212"/>
      <c r="EXH67" s="212"/>
      <c r="EXI67" s="212"/>
      <c r="EXJ67" s="212"/>
      <c r="EXK67" s="212"/>
      <c r="EXL67" s="212"/>
      <c r="EXM67" s="212"/>
      <c r="EXN67" s="212"/>
      <c r="EXO67" s="212"/>
      <c r="EXP67" s="212"/>
      <c r="EXQ67" s="212"/>
      <c r="EXR67" s="212"/>
      <c r="EXS67" s="212"/>
      <c r="EXT67" s="212"/>
      <c r="EXU67" s="212"/>
      <c r="EXV67" s="212"/>
      <c r="EXW67" s="212"/>
      <c r="EXX67" s="212"/>
      <c r="EXY67" s="212"/>
      <c r="EXZ67" s="212"/>
      <c r="EYA67" s="212"/>
      <c r="EYB67" s="212"/>
      <c r="EYC67" s="212"/>
      <c r="EYD67" s="212"/>
      <c r="EYE67" s="212"/>
      <c r="EYF67" s="212"/>
      <c r="EYG67" s="212"/>
      <c r="EYH67" s="212"/>
      <c r="EYI67" s="212"/>
      <c r="EYJ67" s="212"/>
      <c r="EYK67" s="212"/>
      <c r="EYL67" s="212"/>
      <c r="EYM67" s="212"/>
      <c r="EYN67" s="212"/>
      <c r="EYO67" s="212"/>
      <c r="EYP67" s="212"/>
      <c r="EYQ67" s="212"/>
      <c r="EYR67" s="212"/>
      <c r="EYS67" s="212"/>
      <c r="EYT67" s="212"/>
      <c r="EYU67" s="212"/>
      <c r="EYV67" s="212"/>
      <c r="EYW67" s="212"/>
      <c r="EYX67" s="212"/>
      <c r="EYY67" s="212"/>
      <c r="EYZ67" s="212"/>
      <c r="EZA67" s="212"/>
      <c r="EZB67" s="212"/>
      <c r="EZC67" s="212"/>
      <c r="EZD67" s="212"/>
      <c r="EZE67" s="212"/>
      <c r="EZF67" s="212"/>
      <c r="EZG67" s="212"/>
      <c r="EZH67" s="212"/>
      <c r="EZI67" s="212"/>
      <c r="EZJ67" s="212"/>
      <c r="EZK67" s="212"/>
      <c r="EZL67" s="212"/>
      <c r="EZM67" s="212"/>
      <c r="EZN67" s="212"/>
      <c r="EZO67" s="212"/>
      <c r="EZP67" s="212"/>
      <c r="EZQ67" s="212"/>
      <c r="EZR67" s="212"/>
      <c r="EZS67" s="212"/>
      <c r="EZT67" s="212"/>
      <c r="EZU67" s="212"/>
      <c r="EZV67" s="212"/>
      <c r="EZW67" s="212"/>
      <c r="EZX67" s="212"/>
      <c r="EZY67" s="212"/>
      <c r="EZZ67" s="212"/>
      <c r="FAA67" s="212"/>
      <c r="FAB67" s="212"/>
      <c r="FAC67" s="212"/>
      <c r="FAD67" s="212"/>
      <c r="FAE67" s="212"/>
      <c r="FAF67" s="212"/>
      <c r="FAG67" s="212"/>
      <c r="FAH67" s="212"/>
      <c r="FAI67" s="212"/>
      <c r="FAJ67" s="212"/>
      <c r="FAK67" s="212"/>
      <c r="FAL67" s="212"/>
      <c r="FAM67" s="212"/>
      <c r="FAN67" s="212"/>
      <c r="FAO67" s="212"/>
      <c r="FAP67" s="212"/>
      <c r="FAQ67" s="212"/>
      <c r="FAR67" s="212"/>
      <c r="FAS67" s="212"/>
      <c r="FAT67" s="212"/>
      <c r="FAU67" s="212"/>
      <c r="FAV67" s="212"/>
      <c r="FAW67" s="212"/>
      <c r="FAX67" s="212"/>
      <c r="FAY67" s="212"/>
      <c r="FAZ67" s="212"/>
      <c r="FBA67" s="212"/>
      <c r="FBB67" s="212"/>
      <c r="FBC67" s="212"/>
      <c r="FBD67" s="212"/>
      <c r="FBE67" s="212"/>
      <c r="FBF67" s="212"/>
      <c r="FBG67" s="212"/>
      <c r="FBH67" s="212"/>
      <c r="FBI67" s="212"/>
      <c r="FBJ67" s="212"/>
      <c r="FBK67" s="212"/>
      <c r="FBL67" s="212"/>
      <c r="FBM67" s="212"/>
      <c r="FBN67" s="212"/>
      <c r="FBO67" s="212"/>
      <c r="FBP67" s="212"/>
      <c r="FBQ67" s="212"/>
      <c r="FBR67" s="212"/>
      <c r="FBS67" s="212"/>
      <c r="FBT67" s="212"/>
      <c r="FBU67" s="212"/>
      <c r="FBV67" s="212"/>
      <c r="FBW67" s="212"/>
      <c r="FBX67" s="212"/>
      <c r="FBY67" s="212"/>
      <c r="FBZ67" s="212"/>
      <c r="FCA67" s="212"/>
      <c r="FCB67" s="212"/>
      <c r="FCC67" s="212"/>
      <c r="FCD67" s="212"/>
      <c r="FCE67" s="212"/>
      <c r="FCF67" s="212"/>
      <c r="FCG67" s="212"/>
      <c r="FCH67" s="212"/>
      <c r="FCI67" s="212"/>
      <c r="FCJ67" s="212"/>
      <c r="FCK67" s="212"/>
      <c r="FCL67" s="212"/>
      <c r="FCM67" s="212"/>
      <c r="FCN67" s="212"/>
      <c r="FCO67" s="212"/>
      <c r="FCP67" s="212"/>
      <c r="FCQ67" s="212"/>
      <c r="FCR67" s="212"/>
      <c r="FCS67" s="212"/>
      <c r="FCT67" s="212"/>
      <c r="FCU67" s="212"/>
      <c r="FCV67" s="212"/>
      <c r="FCW67" s="212"/>
      <c r="FCX67" s="212"/>
      <c r="FCY67" s="212"/>
      <c r="FCZ67" s="212"/>
      <c r="FDA67" s="212"/>
      <c r="FDB67" s="212"/>
      <c r="FDC67" s="212"/>
      <c r="FDD67" s="212"/>
      <c r="FDE67" s="212"/>
      <c r="FDF67" s="212"/>
      <c r="FDG67" s="212"/>
      <c r="FDH67" s="212"/>
      <c r="FDI67" s="212"/>
      <c r="FDJ67" s="212"/>
      <c r="FDK67" s="212"/>
      <c r="FDL67" s="212"/>
      <c r="FDM67" s="212"/>
      <c r="FDN67" s="212"/>
      <c r="FDO67" s="212"/>
      <c r="FDP67" s="212"/>
      <c r="FDQ67" s="212"/>
      <c r="FDR67" s="212"/>
      <c r="FDS67" s="212"/>
      <c r="FDT67" s="212"/>
      <c r="FDU67" s="212"/>
      <c r="FDV67" s="212"/>
      <c r="FDW67" s="212"/>
      <c r="FDX67" s="212"/>
      <c r="FDY67" s="212"/>
      <c r="FDZ67" s="212"/>
      <c r="FEA67" s="212"/>
      <c r="FEB67" s="212"/>
      <c r="FEC67" s="212"/>
      <c r="FED67" s="212"/>
      <c r="FEE67" s="212"/>
      <c r="FEF67" s="212"/>
      <c r="FEG67" s="212"/>
      <c r="FEH67" s="212"/>
      <c r="FEI67" s="212"/>
      <c r="FEJ67" s="212"/>
      <c r="FEK67" s="212"/>
      <c r="FEL67" s="212"/>
      <c r="FEM67" s="212"/>
      <c r="FEN67" s="212"/>
      <c r="FEO67" s="212"/>
      <c r="FEP67" s="212"/>
      <c r="FEQ67" s="212"/>
      <c r="FER67" s="212"/>
      <c r="FES67" s="212"/>
      <c r="FET67" s="212"/>
      <c r="FEU67" s="212"/>
      <c r="FEV67" s="212"/>
      <c r="FEW67" s="212"/>
      <c r="FEX67" s="212"/>
      <c r="FEY67" s="212"/>
      <c r="FEZ67" s="212"/>
      <c r="FFA67" s="212"/>
      <c r="FFB67" s="212"/>
      <c r="FFC67" s="212"/>
      <c r="FFD67" s="212"/>
      <c r="FFE67" s="212"/>
      <c r="FFF67" s="212"/>
      <c r="FFG67" s="212"/>
      <c r="FFH67" s="212"/>
      <c r="FFI67" s="212"/>
      <c r="FFJ67" s="212"/>
      <c r="FFK67" s="212"/>
      <c r="FFL67" s="212"/>
      <c r="FFM67" s="212"/>
      <c r="FFN67" s="212"/>
      <c r="FFO67" s="212"/>
      <c r="FFP67" s="212"/>
      <c r="FFQ67" s="212"/>
      <c r="FFR67" s="212"/>
      <c r="FFS67" s="212"/>
      <c r="FFT67" s="212"/>
      <c r="FFU67" s="212"/>
      <c r="FFV67" s="212"/>
      <c r="FFW67" s="212"/>
      <c r="FFX67" s="212"/>
      <c r="FFY67" s="212"/>
      <c r="FFZ67" s="212"/>
      <c r="FGA67" s="212"/>
      <c r="FGB67" s="212"/>
      <c r="FGC67" s="212"/>
      <c r="FGD67" s="212"/>
      <c r="FGE67" s="212"/>
      <c r="FGF67" s="212"/>
      <c r="FGG67" s="212"/>
      <c r="FGH67" s="212"/>
      <c r="FGI67" s="212"/>
      <c r="FGJ67" s="212"/>
      <c r="FGK67" s="212"/>
      <c r="FGL67" s="212"/>
      <c r="FGM67" s="212"/>
      <c r="FGN67" s="212"/>
      <c r="FGO67" s="212"/>
      <c r="FGP67" s="212"/>
      <c r="FGQ67" s="212"/>
      <c r="FGR67" s="212"/>
      <c r="FGS67" s="212"/>
      <c r="FGT67" s="212"/>
      <c r="FGU67" s="212"/>
      <c r="FGV67" s="212"/>
      <c r="FGW67" s="212"/>
      <c r="FGX67" s="212"/>
      <c r="FGY67" s="212"/>
      <c r="FGZ67" s="212"/>
      <c r="FHA67" s="212"/>
      <c r="FHB67" s="212"/>
      <c r="FHC67" s="212"/>
      <c r="FHD67" s="212"/>
      <c r="FHE67" s="212"/>
      <c r="FHF67" s="212"/>
      <c r="FHG67" s="212"/>
      <c r="FHH67" s="212"/>
      <c r="FHI67" s="212"/>
      <c r="FHJ67" s="212"/>
      <c r="FHK67" s="212"/>
      <c r="FHL67" s="212"/>
      <c r="FHM67" s="212"/>
      <c r="FHN67" s="212"/>
      <c r="FHO67" s="212"/>
      <c r="FHP67" s="212"/>
      <c r="FHQ67" s="212"/>
      <c r="FHR67" s="212"/>
      <c r="FHS67" s="212"/>
      <c r="FHT67" s="212"/>
      <c r="FHU67" s="212"/>
      <c r="FHV67" s="212"/>
      <c r="FHW67" s="212"/>
      <c r="FHX67" s="212"/>
      <c r="FHY67" s="212"/>
      <c r="FHZ67" s="212"/>
      <c r="FIA67" s="212"/>
      <c r="FIB67" s="212"/>
      <c r="FIC67" s="212"/>
      <c r="FID67" s="212"/>
      <c r="FIE67" s="212"/>
      <c r="FIF67" s="212"/>
      <c r="FIG67" s="212"/>
      <c r="FIH67" s="212"/>
      <c r="FII67" s="212"/>
      <c r="FIJ67" s="212"/>
      <c r="FIK67" s="212"/>
      <c r="FIL67" s="212"/>
      <c r="FIM67" s="212"/>
      <c r="FIN67" s="212"/>
      <c r="FIO67" s="212"/>
      <c r="FIP67" s="212"/>
      <c r="FIQ67" s="212"/>
      <c r="FIR67" s="212"/>
      <c r="FIS67" s="212"/>
      <c r="FIT67" s="212"/>
      <c r="FIU67" s="212"/>
      <c r="FIV67" s="212"/>
      <c r="FIW67" s="212"/>
      <c r="FIX67" s="212"/>
      <c r="FIY67" s="212"/>
      <c r="FIZ67" s="212"/>
      <c r="FJA67" s="212"/>
      <c r="FJB67" s="212"/>
      <c r="FJC67" s="212"/>
      <c r="FJD67" s="212"/>
      <c r="FJE67" s="212"/>
      <c r="FJF67" s="212"/>
      <c r="FJG67" s="212"/>
      <c r="FJH67" s="212"/>
      <c r="FJI67" s="212"/>
      <c r="FJJ67" s="212"/>
      <c r="FJK67" s="212"/>
      <c r="FJL67" s="212"/>
      <c r="FJM67" s="212"/>
      <c r="FJN67" s="212"/>
      <c r="FJO67" s="212"/>
      <c r="FJP67" s="212"/>
      <c r="FJQ67" s="212"/>
      <c r="FJR67" s="212"/>
      <c r="FJS67" s="212"/>
      <c r="FJT67" s="212"/>
      <c r="FJU67" s="212"/>
      <c r="FJV67" s="212"/>
      <c r="FJW67" s="212"/>
      <c r="FJX67" s="212"/>
      <c r="FJY67" s="212"/>
      <c r="FJZ67" s="212"/>
      <c r="FKA67" s="212"/>
      <c r="FKB67" s="212"/>
      <c r="FKC67" s="212"/>
      <c r="FKD67" s="212"/>
      <c r="FKE67" s="212"/>
      <c r="FKF67" s="212"/>
      <c r="FKG67" s="212"/>
      <c r="FKH67" s="212"/>
      <c r="FKI67" s="212"/>
      <c r="FKJ67" s="212"/>
      <c r="FKK67" s="212"/>
      <c r="FKL67" s="212"/>
      <c r="FKM67" s="212"/>
      <c r="FKN67" s="212"/>
      <c r="FKO67" s="212"/>
      <c r="FKP67" s="212"/>
      <c r="FKQ67" s="212"/>
      <c r="FKR67" s="212"/>
      <c r="FKS67" s="212"/>
      <c r="FKT67" s="212"/>
      <c r="FKU67" s="212"/>
      <c r="FKV67" s="212"/>
      <c r="FKW67" s="212"/>
      <c r="FKX67" s="212"/>
      <c r="FKY67" s="212"/>
      <c r="FKZ67" s="212"/>
      <c r="FLA67" s="212"/>
      <c r="FLB67" s="212"/>
      <c r="FLC67" s="212"/>
      <c r="FLD67" s="212"/>
      <c r="FLE67" s="212"/>
      <c r="FLF67" s="212"/>
      <c r="FLG67" s="212"/>
      <c r="FLH67" s="212"/>
      <c r="FLI67" s="212"/>
      <c r="FLJ67" s="212"/>
      <c r="FLK67" s="212"/>
      <c r="FLL67" s="212"/>
      <c r="FLM67" s="212"/>
      <c r="FLN67" s="212"/>
      <c r="FLO67" s="212"/>
      <c r="FLP67" s="212"/>
      <c r="FLQ67" s="212"/>
      <c r="FLR67" s="212"/>
      <c r="FLS67" s="212"/>
      <c r="FLT67" s="212"/>
      <c r="FLU67" s="212"/>
      <c r="FLV67" s="212"/>
      <c r="FLW67" s="212"/>
      <c r="FLX67" s="212"/>
      <c r="FLY67" s="212"/>
      <c r="FLZ67" s="212"/>
      <c r="FMA67" s="212"/>
      <c r="FMB67" s="212"/>
      <c r="FMC67" s="212"/>
      <c r="FMD67" s="212"/>
      <c r="FME67" s="212"/>
      <c r="FMF67" s="212"/>
      <c r="FMG67" s="212"/>
      <c r="FMH67" s="212"/>
      <c r="FMI67" s="212"/>
      <c r="FMJ67" s="212"/>
      <c r="FMK67" s="212"/>
      <c r="FML67" s="212"/>
      <c r="FMM67" s="212"/>
      <c r="FMN67" s="212"/>
      <c r="FMO67" s="212"/>
      <c r="FMP67" s="212"/>
      <c r="FMQ67" s="212"/>
      <c r="FMR67" s="212"/>
      <c r="FMS67" s="212"/>
      <c r="FMT67" s="212"/>
      <c r="FMU67" s="212"/>
      <c r="FMV67" s="212"/>
      <c r="FMW67" s="212"/>
      <c r="FMX67" s="212"/>
      <c r="FMY67" s="212"/>
      <c r="FMZ67" s="212"/>
      <c r="FNA67" s="212"/>
      <c r="FNB67" s="212"/>
      <c r="FNC67" s="212"/>
      <c r="FND67" s="212"/>
      <c r="FNE67" s="212"/>
      <c r="FNF67" s="212"/>
      <c r="FNG67" s="212"/>
      <c r="FNH67" s="212"/>
      <c r="FNI67" s="212"/>
      <c r="FNJ67" s="212"/>
      <c r="FNK67" s="212"/>
      <c r="FNL67" s="212"/>
      <c r="FNM67" s="212"/>
      <c r="FNN67" s="212"/>
      <c r="FNO67" s="212"/>
      <c r="FNP67" s="212"/>
      <c r="FNQ67" s="212"/>
      <c r="FNR67" s="212"/>
      <c r="FNS67" s="212"/>
      <c r="FNT67" s="212"/>
      <c r="FNU67" s="212"/>
      <c r="FNV67" s="212"/>
      <c r="FNW67" s="212"/>
      <c r="FNX67" s="212"/>
      <c r="FNY67" s="212"/>
      <c r="FNZ67" s="212"/>
      <c r="FOA67" s="212"/>
      <c r="FOB67" s="212"/>
      <c r="FOC67" s="212"/>
      <c r="FOD67" s="212"/>
      <c r="FOE67" s="212"/>
      <c r="FOF67" s="212"/>
      <c r="FOG67" s="212"/>
      <c r="FOH67" s="212"/>
      <c r="FOI67" s="212"/>
      <c r="FOJ67" s="212"/>
      <c r="FOK67" s="212"/>
      <c r="FOL67" s="212"/>
      <c r="FOM67" s="212"/>
      <c r="FON67" s="212"/>
      <c r="FOO67" s="212"/>
      <c r="FOP67" s="212"/>
      <c r="FOQ67" s="212"/>
      <c r="FOR67" s="212"/>
      <c r="FOS67" s="212"/>
      <c r="FOT67" s="212"/>
      <c r="FOU67" s="212"/>
      <c r="FOV67" s="212"/>
      <c r="FOW67" s="212"/>
      <c r="FOX67" s="212"/>
      <c r="FOY67" s="212"/>
      <c r="FOZ67" s="212"/>
      <c r="FPA67" s="212"/>
      <c r="FPB67" s="212"/>
      <c r="FPC67" s="212"/>
      <c r="FPD67" s="212"/>
      <c r="FPE67" s="212"/>
      <c r="FPF67" s="212"/>
      <c r="FPG67" s="212"/>
      <c r="FPH67" s="212"/>
      <c r="FPI67" s="212"/>
      <c r="FPJ67" s="212"/>
      <c r="FPK67" s="212"/>
      <c r="FPL67" s="212"/>
      <c r="FPM67" s="212"/>
      <c r="FPN67" s="212"/>
      <c r="FPO67" s="212"/>
      <c r="FPP67" s="212"/>
      <c r="FPQ67" s="212"/>
      <c r="FPR67" s="212"/>
      <c r="FPS67" s="212"/>
      <c r="FPT67" s="212"/>
      <c r="FPU67" s="212"/>
      <c r="FPV67" s="212"/>
      <c r="FPW67" s="212"/>
      <c r="FPX67" s="212"/>
      <c r="FPY67" s="212"/>
      <c r="FPZ67" s="212"/>
      <c r="FQA67" s="212"/>
      <c r="FQB67" s="212"/>
      <c r="FQC67" s="212"/>
      <c r="FQD67" s="212"/>
      <c r="FQE67" s="212"/>
      <c r="FQF67" s="212"/>
      <c r="FQG67" s="212"/>
      <c r="FQH67" s="212"/>
      <c r="FQI67" s="212"/>
      <c r="FQJ67" s="212"/>
      <c r="FQK67" s="212"/>
      <c r="FQL67" s="212"/>
      <c r="FQM67" s="212"/>
      <c r="FQN67" s="212"/>
      <c r="FQO67" s="212"/>
      <c r="FQP67" s="212"/>
      <c r="FQQ67" s="212"/>
      <c r="FQR67" s="212"/>
      <c r="FQS67" s="212"/>
      <c r="FQT67" s="212"/>
      <c r="FQU67" s="212"/>
      <c r="FQV67" s="212"/>
      <c r="FQW67" s="212"/>
      <c r="FQX67" s="212"/>
      <c r="FQY67" s="212"/>
      <c r="FQZ67" s="212"/>
      <c r="FRA67" s="212"/>
      <c r="FRB67" s="212"/>
      <c r="FRC67" s="212"/>
      <c r="FRD67" s="212"/>
      <c r="FRE67" s="212"/>
      <c r="FRF67" s="212"/>
      <c r="FRG67" s="212"/>
      <c r="FRH67" s="212"/>
      <c r="FRI67" s="212"/>
      <c r="FRJ67" s="212"/>
      <c r="FRK67" s="212"/>
      <c r="FRL67" s="212"/>
      <c r="FRM67" s="212"/>
      <c r="FRN67" s="212"/>
      <c r="FRO67" s="212"/>
      <c r="FRP67" s="212"/>
      <c r="FRQ67" s="212"/>
      <c r="FRR67" s="212"/>
      <c r="FRS67" s="212"/>
      <c r="FRT67" s="212"/>
      <c r="FRU67" s="212"/>
      <c r="FRV67" s="212"/>
      <c r="FRW67" s="212"/>
      <c r="FRX67" s="212"/>
      <c r="FRY67" s="212"/>
      <c r="FRZ67" s="212"/>
      <c r="FSA67" s="212"/>
      <c r="FSB67" s="212"/>
      <c r="FSC67" s="212"/>
      <c r="FSD67" s="212"/>
      <c r="FSE67" s="212"/>
      <c r="FSF67" s="212"/>
      <c r="FSG67" s="212"/>
      <c r="FSH67" s="212"/>
      <c r="FSI67" s="212"/>
      <c r="FSJ67" s="212"/>
      <c r="FSK67" s="212"/>
      <c r="FSL67" s="212"/>
      <c r="FSM67" s="212"/>
      <c r="FSN67" s="212"/>
      <c r="FSO67" s="212"/>
      <c r="FSP67" s="212"/>
      <c r="FSQ67" s="212"/>
      <c r="FSR67" s="212"/>
      <c r="FSS67" s="212"/>
      <c r="FST67" s="212"/>
      <c r="FSU67" s="212"/>
      <c r="FSV67" s="212"/>
      <c r="FSW67" s="212"/>
      <c r="FSX67" s="212"/>
      <c r="FSY67" s="212"/>
      <c r="FSZ67" s="212"/>
      <c r="FTA67" s="212"/>
      <c r="FTB67" s="212"/>
      <c r="FTC67" s="212"/>
      <c r="FTD67" s="212"/>
      <c r="FTE67" s="212"/>
      <c r="FTF67" s="212"/>
      <c r="FTG67" s="212"/>
      <c r="FTH67" s="212"/>
      <c r="FTI67" s="212"/>
      <c r="FTJ67" s="212"/>
      <c r="FTK67" s="212"/>
      <c r="FTL67" s="212"/>
      <c r="FTM67" s="212"/>
      <c r="FTN67" s="212"/>
      <c r="FTO67" s="212"/>
      <c r="FTP67" s="212"/>
      <c r="FTQ67" s="212"/>
      <c r="FTR67" s="212"/>
      <c r="FTS67" s="212"/>
      <c r="FTT67" s="212"/>
      <c r="FTU67" s="212"/>
      <c r="FTV67" s="212"/>
      <c r="FTW67" s="212"/>
      <c r="FTX67" s="212"/>
      <c r="FTY67" s="212"/>
      <c r="FTZ67" s="212"/>
      <c r="FUA67" s="212"/>
      <c r="FUB67" s="212"/>
      <c r="FUC67" s="212"/>
      <c r="FUD67" s="212"/>
      <c r="FUE67" s="212"/>
      <c r="FUF67" s="212"/>
      <c r="FUG67" s="212"/>
      <c r="FUH67" s="212"/>
      <c r="FUI67" s="212"/>
      <c r="FUJ67" s="212"/>
      <c r="FUK67" s="212"/>
      <c r="FUL67" s="212"/>
      <c r="FUM67" s="212"/>
      <c r="FUN67" s="212"/>
      <c r="FUO67" s="212"/>
      <c r="FUP67" s="212"/>
      <c r="FUQ67" s="212"/>
      <c r="FUR67" s="212"/>
      <c r="FUS67" s="212"/>
      <c r="FUT67" s="212"/>
      <c r="FUU67" s="212"/>
      <c r="FUV67" s="212"/>
      <c r="FUW67" s="212"/>
      <c r="FUX67" s="212"/>
      <c r="FUY67" s="212"/>
      <c r="FUZ67" s="212"/>
      <c r="FVA67" s="212"/>
      <c r="FVB67" s="212"/>
      <c r="FVC67" s="212"/>
      <c r="FVD67" s="212"/>
      <c r="FVE67" s="212"/>
      <c r="FVF67" s="212"/>
      <c r="FVG67" s="212"/>
      <c r="FVH67" s="212"/>
      <c r="FVI67" s="212"/>
      <c r="FVJ67" s="212"/>
      <c r="FVK67" s="212"/>
      <c r="FVL67" s="212"/>
      <c r="FVM67" s="212"/>
      <c r="FVN67" s="212"/>
      <c r="FVO67" s="212"/>
      <c r="FVP67" s="212"/>
      <c r="FVQ67" s="212"/>
      <c r="FVR67" s="212"/>
      <c r="FVS67" s="212"/>
      <c r="FVT67" s="212"/>
      <c r="FVU67" s="212"/>
      <c r="FVV67" s="212"/>
      <c r="FVW67" s="212"/>
      <c r="FVX67" s="212"/>
      <c r="FVY67" s="212"/>
      <c r="FVZ67" s="212"/>
      <c r="FWA67" s="212"/>
      <c r="FWB67" s="212"/>
      <c r="FWC67" s="212"/>
      <c r="FWD67" s="212"/>
      <c r="FWE67" s="212"/>
      <c r="FWF67" s="212"/>
      <c r="FWG67" s="212"/>
      <c r="FWH67" s="212"/>
      <c r="FWI67" s="212"/>
      <c r="FWJ67" s="212"/>
      <c r="FWK67" s="212"/>
      <c r="FWL67" s="212"/>
      <c r="FWM67" s="212"/>
      <c r="FWN67" s="212"/>
      <c r="FWO67" s="212"/>
      <c r="FWP67" s="212"/>
      <c r="FWQ67" s="212"/>
      <c r="FWR67" s="212"/>
      <c r="FWS67" s="212"/>
      <c r="FWT67" s="212"/>
      <c r="FWU67" s="212"/>
      <c r="FWV67" s="212"/>
      <c r="FWW67" s="212"/>
      <c r="FWX67" s="212"/>
      <c r="FWY67" s="212"/>
      <c r="FWZ67" s="212"/>
      <c r="FXA67" s="212"/>
      <c r="FXB67" s="212"/>
      <c r="FXC67" s="212"/>
      <c r="FXD67" s="212"/>
      <c r="FXE67" s="212"/>
      <c r="FXF67" s="212"/>
      <c r="FXG67" s="212"/>
      <c r="FXH67" s="212"/>
      <c r="FXI67" s="212"/>
      <c r="FXJ67" s="212"/>
      <c r="FXK67" s="212"/>
      <c r="FXL67" s="212"/>
      <c r="FXM67" s="212"/>
      <c r="FXN67" s="212"/>
      <c r="FXO67" s="212"/>
      <c r="FXP67" s="212"/>
      <c r="FXQ67" s="212"/>
      <c r="FXR67" s="212"/>
      <c r="FXS67" s="212"/>
      <c r="FXT67" s="212"/>
      <c r="FXU67" s="212"/>
      <c r="FXV67" s="212"/>
      <c r="FXW67" s="212"/>
      <c r="FXX67" s="212"/>
      <c r="FXY67" s="212"/>
      <c r="FXZ67" s="212"/>
      <c r="FYA67" s="212"/>
      <c r="FYB67" s="212"/>
      <c r="FYC67" s="212"/>
      <c r="FYD67" s="212"/>
      <c r="FYE67" s="212"/>
      <c r="FYF67" s="212"/>
      <c r="FYG67" s="212"/>
      <c r="FYH67" s="212"/>
      <c r="FYI67" s="212"/>
      <c r="FYJ67" s="212"/>
      <c r="FYK67" s="212"/>
      <c r="FYL67" s="212"/>
      <c r="FYM67" s="212"/>
      <c r="FYN67" s="212"/>
      <c r="FYO67" s="212"/>
      <c r="FYP67" s="212"/>
      <c r="FYQ67" s="212"/>
      <c r="FYR67" s="212"/>
      <c r="FYS67" s="212"/>
      <c r="FYT67" s="212"/>
      <c r="FYU67" s="212"/>
      <c r="FYV67" s="212"/>
      <c r="FYW67" s="212"/>
      <c r="FYX67" s="212"/>
      <c r="FYY67" s="212"/>
      <c r="FYZ67" s="212"/>
      <c r="FZA67" s="212"/>
      <c r="FZB67" s="212"/>
      <c r="FZC67" s="212"/>
      <c r="FZD67" s="212"/>
      <c r="FZE67" s="212"/>
      <c r="FZF67" s="212"/>
      <c r="FZG67" s="212"/>
      <c r="FZH67" s="212"/>
      <c r="FZI67" s="212"/>
      <c r="FZJ67" s="212"/>
      <c r="FZK67" s="212"/>
      <c r="FZL67" s="212"/>
      <c r="FZM67" s="212"/>
      <c r="FZN67" s="212"/>
      <c r="FZO67" s="212"/>
      <c r="FZP67" s="212"/>
      <c r="FZQ67" s="212"/>
      <c r="FZR67" s="212"/>
      <c r="FZS67" s="212"/>
      <c r="FZT67" s="212"/>
      <c r="FZU67" s="212"/>
      <c r="FZV67" s="212"/>
      <c r="FZW67" s="212"/>
      <c r="FZX67" s="212"/>
      <c r="FZY67" s="212"/>
      <c r="FZZ67" s="212"/>
      <c r="GAA67" s="212"/>
      <c r="GAB67" s="212"/>
      <c r="GAC67" s="212"/>
      <c r="GAD67" s="212"/>
      <c r="GAE67" s="212"/>
      <c r="GAF67" s="212"/>
      <c r="GAG67" s="212"/>
      <c r="GAH67" s="212"/>
      <c r="GAI67" s="212"/>
      <c r="GAJ67" s="212"/>
      <c r="GAK67" s="212"/>
      <c r="GAL67" s="212"/>
      <c r="GAM67" s="212"/>
      <c r="GAN67" s="212"/>
      <c r="GAO67" s="212"/>
      <c r="GAP67" s="212"/>
      <c r="GAQ67" s="212"/>
      <c r="GAR67" s="212"/>
      <c r="GAS67" s="212"/>
      <c r="GAT67" s="212"/>
      <c r="GAU67" s="212"/>
      <c r="GAV67" s="212"/>
      <c r="GAW67" s="212"/>
      <c r="GAX67" s="212"/>
      <c r="GAY67" s="212"/>
      <c r="GAZ67" s="212"/>
      <c r="GBA67" s="212"/>
      <c r="GBB67" s="212"/>
      <c r="GBC67" s="212"/>
      <c r="GBD67" s="212"/>
      <c r="GBE67" s="212"/>
      <c r="GBF67" s="212"/>
      <c r="GBG67" s="212"/>
      <c r="GBH67" s="212"/>
      <c r="GBI67" s="212"/>
      <c r="GBJ67" s="212"/>
      <c r="GBK67" s="212"/>
      <c r="GBL67" s="212"/>
      <c r="GBM67" s="212"/>
      <c r="GBN67" s="212"/>
      <c r="GBO67" s="212"/>
      <c r="GBP67" s="212"/>
      <c r="GBQ67" s="212"/>
      <c r="GBR67" s="212"/>
      <c r="GBS67" s="212"/>
      <c r="GBT67" s="212"/>
      <c r="GBU67" s="212"/>
      <c r="GBV67" s="212"/>
      <c r="GBW67" s="212"/>
      <c r="GBX67" s="212"/>
      <c r="GBY67" s="212"/>
      <c r="GBZ67" s="212"/>
      <c r="GCA67" s="212"/>
      <c r="GCB67" s="212"/>
      <c r="GCC67" s="212"/>
      <c r="GCD67" s="212"/>
      <c r="GCE67" s="212"/>
      <c r="GCF67" s="212"/>
      <c r="GCG67" s="212"/>
      <c r="GCH67" s="212"/>
      <c r="GCI67" s="212"/>
      <c r="GCJ67" s="212"/>
      <c r="GCK67" s="212"/>
      <c r="GCL67" s="212"/>
      <c r="GCM67" s="212"/>
      <c r="GCN67" s="212"/>
      <c r="GCO67" s="212"/>
      <c r="GCP67" s="212"/>
      <c r="GCQ67" s="212"/>
      <c r="GCR67" s="212"/>
      <c r="GCS67" s="212"/>
      <c r="GCT67" s="212"/>
      <c r="GCU67" s="212"/>
      <c r="GCV67" s="212"/>
      <c r="GCW67" s="212"/>
      <c r="GCX67" s="212"/>
      <c r="GCY67" s="212"/>
      <c r="GCZ67" s="212"/>
      <c r="GDA67" s="212"/>
      <c r="GDB67" s="212"/>
      <c r="GDC67" s="212"/>
      <c r="GDD67" s="212"/>
      <c r="GDE67" s="212"/>
      <c r="GDF67" s="212"/>
      <c r="GDG67" s="212"/>
      <c r="GDH67" s="212"/>
      <c r="GDI67" s="212"/>
      <c r="GDJ67" s="212"/>
      <c r="GDK67" s="212"/>
      <c r="GDL67" s="212"/>
      <c r="GDM67" s="212"/>
      <c r="GDN67" s="212"/>
      <c r="GDO67" s="212"/>
      <c r="GDP67" s="212"/>
      <c r="GDQ67" s="212"/>
      <c r="GDR67" s="212"/>
      <c r="GDS67" s="212"/>
      <c r="GDT67" s="212"/>
      <c r="GDU67" s="212"/>
      <c r="GDV67" s="212"/>
      <c r="GDW67" s="212"/>
      <c r="GDX67" s="212"/>
      <c r="GDY67" s="212"/>
      <c r="GDZ67" s="212"/>
      <c r="GEA67" s="212"/>
      <c r="GEB67" s="212"/>
      <c r="GEC67" s="212"/>
      <c r="GED67" s="212"/>
      <c r="GEE67" s="212"/>
      <c r="GEF67" s="212"/>
      <c r="GEG67" s="212"/>
      <c r="GEH67" s="212"/>
      <c r="GEI67" s="212"/>
      <c r="GEJ67" s="212"/>
      <c r="GEK67" s="212"/>
      <c r="GEL67" s="212"/>
      <c r="GEM67" s="212"/>
      <c r="GEN67" s="212"/>
      <c r="GEO67" s="212"/>
      <c r="GEP67" s="212"/>
      <c r="GEQ67" s="212"/>
      <c r="GER67" s="212"/>
      <c r="GES67" s="212"/>
      <c r="GET67" s="212"/>
      <c r="GEU67" s="212"/>
      <c r="GEV67" s="212"/>
      <c r="GEW67" s="212"/>
      <c r="GEX67" s="212"/>
      <c r="GEY67" s="212"/>
      <c r="GEZ67" s="212"/>
      <c r="GFA67" s="212"/>
      <c r="GFB67" s="212"/>
      <c r="GFC67" s="212"/>
      <c r="GFD67" s="212"/>
      <c r="GFE67" s="212"/>
      <c r="GFF67" s="212"/>
      <c r="GFG67" s="212"/>
      <c r="GFH67" s="212"/>
      <c r="GFI67" s="212"/>
      <c r="GFJ67" s="212"/>
      <c r="GFK67" s="212"/>
      <c r="GFL67" s="212"/>
      <c r="GFM67" s="212"/>
      <c r="GFN67" s="212"/>
      <c r="GFO67" s="212"/>
      <c r="GFP67" s="212"/>
      <c r="GFQ67" s="212"/>
      <c r="GFR67" s="212"/>
      <c r="GFS67" s="212"/>
      <c r="GFT67" s="212"/>
      <c r="GFU67" s="212"/>
      <c r="GFV67" s="212"/>
      <c r="GFW67" s="212"/>
      <c r="GFX67" s="212"/>
      <c r="GFY67" s="212"/>
      <c r="GFZ67" s="212"/>
      <c r="GGA67" s="212"/>
      <c r="GGB67" s="212"/>
      <c r="GGC67" s="212"/>
      <c r="GGD67" s="212"/>
      <c r="GGE67" s="212"/>
      <c r="GGF67" s="212"/>
      <c r="GGG67" s="212"/>
      <c r="GGH67" s="212"/>
      <c r="GGI67" s="212"/>
      <c r="GGJ67" s="212"/>
      <c r="GGK67" s="212"/>
      <c r="GGL67" s="212"/>
      <c r="GGM67" s="212"/>
      <c r="GGN67" s="212"/>
      <c r="GGO67" s="212"/>
      <c r="GGP67" s="212"/>
      <c r="GGQ67" s="212"/>
      <c r="GGR67" s="212"/>
      <c r="GGS67" s="212"/>
      <c r="GGT67" s="212"/>
      <c r="GGU67" s="212"/>
      <c r="GGV67" s="212"/>
      <c r="GGW67" s="212"/>
      <c r="GGX67" s="212"/>
      <c r="GGY67" s="212"/>
      <c r="GGZ67" s="212"/>
      <c r="GHA67" s="212"/>
      <c r="GHB67" s="212"/>
      <c r="GHC67" s="212"/>
      <c r="GHD67" s="212"/>
      <c r="GHE67" s="212"/>
      <c r="GHF67" s="212"/>
      <c r="GHG67" s="212"/>
      <c r="GHH67" s="212"/>
      <c r="GHI67" s="212"/>
      <c r="GHJ67" s="212"/>
      <c r="GHK67" s="212"/>
      <c r="GHL67" s="212"/>
      <c r="GHM67" s="212"/>
      <c r="GHN67" s="212"/>
      <c r="GHO67" s="212"/>
      <c r="GHP67" s="212"/>
      <c r="GHQ67" s="212"/>
      <c r="GHR67" s="212"/>
      <c r="GHS67" s="212"/>
      <c r="GHT67" s="212"/>
      <c r="GHU67" s="212"/>
      <c r="GHV67" s="212"/>
      <c r="GHW67" s="212"/>
      <c r="GHX67" s="212"/>
      <c r="GHY67" s="212"/>
      <c r="GHZ67" s="212"/>
      <c r="GIA67" s="212"/>
      <c r="GIB67" s="212"/>
      <c r="GIC67" s="212"/>
      <c r="GID67" s="212"/>
      <c r="GIE67" s="212"/>
      <c r="GIF67" s="212"/>
      <c r="GIG67" s="212"/>
      <c r="GIH67" s="212"/>
      <c r="GII67" s="212"/>
      <c r="GIJ67" s="212"/>
      <c r="GIK67" s="212"/>
      <c r="GIL67" s="212"/>
      <c r="GIM67" s="212"/>
      <c r="GIN67" s="212"/>
      <c r="GIO67" s="212"/>
      <c r="GIP67" s="212"/>
      <c r="GIQ67" s="212"/>
      <c r="GIR67" s="212"/>
      <c r="GIS67" s="212"/>
      <c r="GIT67" s="212"/>
      <c r="GIU67" s="212"/>
      <c r="GIV67" s="212"/>
      <c r="GIW67" s="212"/>
      <c r="GIX67" s="212"/>
      <c r="GIY67" s="212"/>
      <c r="GIZ67" s="212"/>
      <c r="GJA67" s="212"/>
      <c r="GJB67" s="212"/>
      <c r="GJC67" s="212"/>
      <c r="GJD67" s="212"/>
      <c r="GJE67" s="212"/>
      <c r="GJF67" s="212"/>
      <c r="GJG67" s="212"/>
      <c r="GJH67" s="212"/>
      <c r="GJI67" s="212"/>
      <c r="GJJ67" s="212"/>
      <c r="GJK67" s="212"/>
      <c r="GJL67" s="212"/>
      <c r="GJM67" s="212"/>
      <c r="GJN67" s="212"/>
      <c r="GJO67" s="212"/>
      <c r="GJP67" s="212"/>
      <c r="GJQ67" s="212"/>
      <c r="GJR67" s="212"/>
      <c r="GJS67" s="212"/>
      <c r="GJT67" s="212"/>
      <c r="GJU67" s="212"/>
      <c r="GJV67" s="212"/>
      <c r="GJW67" s="212"/>
      <c r="GJX67" s="212"/>
      <c r="GJY67" s="212"/>
      <c r="GJZ67" s="212"/>
      <c r="GKA67" s="212"/>
      <c r="GKB67" s="212"/>
      <c r="GKC67" s="212"/>
      <c r="GKD67" s="212"/>
      <c r="GKE67" s="212"/>
      <c r="GKF67" s="212"/>
      <c r="GKG67" s="212"/>
      <c r="GKH67" s="212"/>
      <c r="GKI67" s="212"/>
      <c r="GKJ67" s="212"/>
      <c r="GKK67" s="212"/>
      <c r="GKL67" s="212"/>
      <c r="GKM67" s="212"/>
      <c r="GKN67" s="212"/>
      <c r="GKO67" s="212"/>
      <c r="GKP67" s="212"/>
      <c r="GKQ67" s="212"/>
      <c r="GKR67" s="212"/>
      <c r="GKS67" s="212"/>
      <c r="GKT67" s="212"/>
      <c r="GKU67" s="212"/>
      <c r="GKV67" s="212"/>
      <c r="GKW67" s="212"/>
      <c r="GKX67" s="212"/>
      <c r="GKY67" s="212"/>
      <c r="GKZ67" s="212"/>
      <c r="GLA67" s="212"/>
      <c r="GLB67" s="212"/>
      <c r="GLC67" s="212"/>
      <c r="GLD67" s="212"/>
      <c r="GLE67" s="212"/>
      <c r="GLF67" s="212"/>
      <c r="GLG67" s="212"/>
      <c r="GLH67" s="212"/>
      <c r="GLI67" s="212"/>
      <c r="GLJ67" s="212"/>
      <c r="GLK67" s="212"/>
      <c r="GLL67" s="212"/>
      <c r="GLM67" s="212"/>
      <c r="GLN67" s="212"/>
      <c r="GLO67" s="212"/>
      <c r="GLP67" s="212"/>
      <c r="GLQ67" s="212"/>
      <c r="GLR67" s="212"/>
      <c r="GLS67" s="212"/>
      <c r="GLT67" s="212"/>
      <c r="GLU67" s="212"/>
      <c r="GLV67" s="212"/>
      <c r="GLW67" s="212"/>
      <c r="GLX67" s="212"/>
      <c r="GLY67" s="212"/>
      <c r="GLZ67" s="212"/>
      <c r="GMA67" s="212"/>
      <c r="GMB67" s="212"/>
      <c r="GMC67" s="212"/>
      <c r="GMD67" s="212"/>
      <c r="GME67" s="212"/>
      <c r="GMF67" s="212"/>
      <c r="GMG67" s="212"/>
      <c r="GMH67" s="212"/>
      <c r="GMI67" s="212"/>
      <c r="GMJ67" s="212"/>
      <c r="GMK67" s="212"/>
      <c r="GML67" s="212"/>
      <c r="GMM67" s="212"/>
      <c r="GMN67" s="212"/>
      <c r="GMO67" s="212"/>
      <c r="GMP67" s="212"/>
      <c r="GMQ67" s="212"/>
      <c r="GMR67" s="212"/>
      <c r="GMS67" s="212"/>
      <c r="GMT67" s="212"/>
      <c r="GMU67" s="212"/>
      <c r="GMV67" s="212"/>
      <c r="GMW67" s="212"/>
      <c r="GMX67" s="212"/>
      <c r="GMY67" s="212"/>
      <c r="GMZ67" s="212"/>
      <c r="GNA67" s="212"/>
      <c r="GNB67" s="212"/>
      <c r="GNC67" s="212"/>
      <c r="GND67" s="212"/>
      <c r="GNE67" s="212"/>
      <c r="GNF67" s="212"/>
      <c r="GNG67" s="212"/>
      <c r="GNH67" s="212"/>
      <c r="GNI67" s="212"/>
      <c r="GNJ67" s="212"/>
      <c r="GNK67" s="212"/>
      <c r="GNL67" s="212"/>
      <c r="GNM67" s="212"/>
      <c r="GNN67" s="212"/>
      <c r="GNO67" s="212"/>
      <c r="GNP67" s="212"/>
      <c r="GNQ67" s="212"/>
      <c r="GNR67" s="212"/>
      <c r="GNS67" s="212"/>
      <c r="GNT67" s="212"/>
      <c r="GNU67" s="212"/>
      <c r="GNV67" s="212"/>
      <c r="GNW67" s="212"/>
      <c r="GNX67" s="212"/>
      <c r="GNY67" s="212"/>
      <c r="GNZ67" s="212"/>
      <c r="GOA67" s="212"/>
      <c r="GOB67" s="212"/>
      <c r="GOC67" s="212"/>
      <c r="GOD67" s="212"/>
      <c r="GOE67" s="212"/>
      <c r="GOF67" s="212"/>
      <c r="GOG67" s="212"/>
      <c r="GOH67" s="212"/>
      <c r="GOI67" s="212"/>
      <c r="GOJ67" s="212"/>
      <c r="GOK67" s="212"/>
      <c r="GOL67" s="212"/>
      <c r="GOM67" s="212"/>
      <c r="GON67" s="212"/>
      <c r="GOO67" s="212"/>
      <c r="GOP67" s="212"/>
      <c r="GOQ67" s="212"/>
      <c r="GOR67" s="212"/>
      <c r="GOS67" s="212"/>
      <c r="GOT67" s="212"/>
      <c r="GOU67" s="212"/>
      <c r="GOV67" s="212"/>
      <c r="GOW67" s="212"/>
      <c r="GOX67" s="212"/>
      <c r="GOY67" s="212"/>
      <c r="GOZ67" s="212"/>
      <c r="GPA67" s="212"/>
      <c r="GPB67" s="212"/>
      <c r="GPC67" s="212"/>
      <c r="GPD67" s="212"/>
      <c r="GPE67" s="212"/>
      <c r="GPF67" s="212"/>
      <c r="GPG67" s="212"/>
      <c r="GPH67" s="212"/>
      <c r="GPI67" s="212"/>
      <c r="GPJ67" s="212"/>
      <c r="GPK67" s="212"/>
      <c r="GPL67" s="212"/>
      <c r="GPM67" s="212"/>
      <c r="GPN67" s="212"/>
      <c r="GPO67" s="212"/>
      <c r="GPP67" s="212"/>
      <c r="GPQ67" s="212"/>
      <c r="GPR67" s="212"/>
      <c r="GPS67" s="212"/>
      <c r="GPT67" s="212"/>
      <c r="GPU67" s="212"/>
      <c r="GPV67" s="212"/>
      <c r="GPW67" s="212"/>
      <c r="GPX67" s="212"/>
      <c r="GPY67" s="212"/>
      <c r="GPZ67" s="212"/>
      <c r="GQA67" s="212"/>
      <c r="GQB67" s="212"/>
      <c r="GQC67" s="212"/>
      <c r="GQD67" s="212"/>
      <c r="GQE67" s="212"/>
      <c r="GQF67" s="212"/>
      <c r="GQG67" s="212"/>
      <c r="GQH67" s="212"/>
      <c r="GQI67" s="212"/>
      <c r="GQJ67" s="212"/>
      <c r="GQK67" s="212"/>
      <c r="GQL67" s="212"/>
      <c r="GQM67" s="212"/>
      <c r="GQN67" s="212"/>
      <c r="GQO67" s="212"/>
      <c r="GQP67" s="212"/>
      <c r="GQQ67" s="212"/>
      <c r="GQR67" s="212"/>
      <c r="GQS67" s="212"/>
      <c r="GQT67" s="212"/>
      <c r="GQU67" s="212"/>
      <c r="GQV67" s="212"/>
      <c r="GQW67" s="212"/>
      <c r="GQX67" s="212"/>
      <c r="GQY67" s="212"/>
      <c r="GQZ67" s="212"/>
      <c r="GRA67" s="212"/>
      <c r="GRB67" s="212"/>
      <c r="GRC67" s="212"/>
      <c r="GRD67" s="212"/>
      <c r="GRE67" s="212"/>
      <c r="GRF67" s="212"/>
      <c r="GRG67" s="212"/>
      <c r="GRH67" s="212"/>
      <c r="GRI67" s="212"/>
      <c r="GRJ67" s="212"/>
      <c r="GRK67" s="212"/>
      <c r="GRL67" s="212"/>
      <c r="GRM67" s="212"/>
      <c r="GRN67" s="212"/>
      <c r="GRO67" s="212"/>
      <c r="GRP67" s="212"/>
      <c r="GRQ67" s="212"/>
      <c r="GRR67" s="212"/>
      <c r="GRS67" s="212"/>
      <c r="GRT67" s="212"/>
      <c r="GRU67" s="212"/>
      <c r="GRV67" s="212"/>
      <c r="GRW67" s="212"/>
      <c r="GRX67" s="212"/>
      <c r="GRY67" s="212"/>
      <c r="GRZ67" s="212"/>
      <c r="GSA67" s="212"/>
      <c r="GSB67" s="212"/>
      <c r="GSC67" s="212"/>
      <c r="GSD67" s="212"/>
      <c r="GSE67" s="212"/>
      <c r="GSF67" s="212"/>
      <c r="GSG67" s="212"/>
      <c r="GSH67" s="212"/>
      <c r="GSI67" s="212"/>
      <c r="GSJ67" s="212"/>
      <c r="GSK67" s="212"/>
      <c r="GSL67" s="212"/>
      <c r="GSM67" s="212"/>
      <c r="GSN67" s="212"/>
      <c r="GSO67" s="212"/>
      <c r="GSP67" s="212"/>
      <c r="GSQ67" s="212"/>
      <c r="GSR67" s="212"/>
      <c r="GSS67" s="212"/>
      <c r="GST67" s="212"/>
      <c r="GSU67" s="212"/>
      <c r="GSV67" s="212"/>
      <c r="GSW67" s="212"/>
      <c r="GSX67" s="212"/>
      <c r="GSY67" s="212"/>
      <c r="GSZ67" s="212"/>
      <c r="GTA67" s="212"/>
      <c r="GTB67" s="212"/>
      <c r="GTC67" s="212"/>
      <c r="GTD67" s="212"/>
      <c r="GTE67" s="212"/>
      <c r="GTF67" s="212"/>
      <c r="GTG67" s="212"/>
      <c r="GTH67" s="212"/>
      <c r="GTI67" s="212"/>
      <c r="GTJ67" s="212"/>
      <c r="GTK67" s="212"/>
      <c r="GTL67" s="212"/>
      <c r="GTM67" s="212"/>
      <c r="GTN67" s="212"/>
      <c r="GTO67" s="212"/>
      <c r="GTP67" s="212"/>
      <c r="GTQ67" s="212"/>
      <c r="GTR67" s="212"/>
      <c r="GTS67" s="212"/>
      <c r="GTT67" s="212"/>
      <c r="GTU67" s="212"/>
      <c r="GTV67" s="212"/>
      <c r="GTW67" s="212"/>
      <c r="GTX67" s="212"/>
      <c r="GTY67" s="212"/>
      <c r="GTZ67" s="212"/>
      <c r="GUA67" s="212"/>
      <c r="GUB67" s="212"/>
      <c r="GUC67" s="212"/>
      <c r="GUD67" s="212"/>
      <c r="GUE67" s="212"/>
      <c r="GUF67" s="212"/>
      <c r="GUG67" s="212"/>
      <c r="GUH67" s="212"/>
      <c r="GUI67" s="212"/>
      <c r="GUJ67" s="212"/>
      <c r="GUK67" s="212"/>
      <c r="GUL67" s="212"/>
      <c r="GUM67" s="212"/>
      <c r="GUN67" s="212"/>
      <c r="GUO67" s="212"/>
      <c r="GUP67" s="212"/>
      <c r="GUQ67" s="212"/>
      <c r="GUR67" s="212"/>
      <c r="GUS67" s="212"/>
      <c r="GUT67" s="212"/>
      <c r="GUU67" s="212"/>
      <c r="GUV67" s="212"/>
      <c r="GUW67" s="212"/>
      <c r="GUX67" s="212"/>
      <c r="GUY67" s="212"/>
      <c r="GUZ67" s="212"/>
      <c r="GVA67" s="212"/>
      <c r="GVB67" s="212"/>
      <c r="GVC67" s="212"/>
      <c r="GVD67" s="212"/>
      <c r="GVE67" s="212"/>
      <c r="GVF67" s="212"/>
      <c r="GVG67" s="212"/>
      <c r="GVH67" s="212"/>
      <c r="GVI67" s="212"/>
      <c r="GVJ67" s="212"/>
      <c r="GVK67" s="212"/>
      <c r="GVL67" s="212"/>
      <c r="GVM67" s="212"/>
      <c r="GVN67" s="212"/>
      <c r="GVO67" s="212"/>
      <c r="GVP67" s="212"/>
      <c r="GVQ67" s="212"/>
      <c r="GVR67" s="212"/>
      <c r="GVS67" s="212"/>
      <c r="GVT67" s="212"/>
      <c r="GVU67" s="212"/>
      <c r="GVV67" s="212"/>
      <c r="GVW67" s="212"/>
      <c r="GVX67" s="212"/>
      <c r="GVY67" s="212"/>
      <c r="GVZ67" s="212"/>
      <c r="GWA67" s="212"/>
      <c r="GWB67" s="212"/>
      <c r="GWC67" s="212"/>
      <c r="GWD67" s="212"/>
      <c r="GWE67" s="212"/>
      <c r="GWF67" s="212"/>
      <c r="GWG67" s="212"/>
      <c r="GWH67" s="212"/>
      <c r="GWI67" s="212"/>
      <c r="GWJ67" s="212"/>
      <c r="GWK67" s="212"/>
      <c r="GWL67" s="212"/>
      <c r="GWM67" s="212"/>
      <c r="GWN67" s="212"/>
      <c r="GWO67" s="212"/>
      <c r="GWP67" s="212"/>
      <c r="GWQ67" s="212"/>
      <c r="GWR67" s="212"/>
      <c r="GWS67" s="212"/>
      <c r="GWT67" s="212"/>
      <c r="GWU67" s="212"/>
      <c r="GWV67" s="212"/>
      <c r="GWW67" s="212"/>
      <c r="GWX67" s="212"/>
      <c r="GWY67" s="212"/>
      <c r="GWZ67" s="212"/>
      <c r="GXA67" s="212"/>
      <c r="GXB67" s="212"/>
      <c r="GXC67" s="212"/>
      <c r="GXD67" s="212"/>
      <c r="GXE67" s="212"/>
      <c r="GXF67" s="212"/>
      <c r="GXG67" s="212"/>
      <c r="GXH67" s="212"/>
      <c r="GXI67" s="212"/>
      <c r="GXJ67" s="212"/>
      <c r="GXK67" s="212"/>
      <c r="GXL67" s="212"/>
      <c r="GXM67" s="212"/>
      <c r="GXN67" s="212"/>
      <c r="GXO67" s="212"/>
      <c r="GXP67" s="212"/>
      <c r="GXQ67" s="212"/>
      <c r="GXR67" s="212"/>
      <c r="GXS67" s="212"/>
      <c r="GXT67" s="212"/>
      <c r="GXU67" s="212"/>
      <c r="GXV67" s="212"/>
      <c r="GXW67" s="212"/>
      <c r="GXX67" s="212"/>
      <c r="GXY67" s="212"/>
      <c r="GXZ67" s="212"/>
      <c r="GYA67" s="212"/>
      <c r="GYB67" s="212"/>
      <c r="GYC67" s="212"/>
      <c r="GYD67" s="212"/>
      <c r="GYE67" s="212"/>
      <c r="GYF67" s="212"/>
      <c r="GYG67" s="212"/>
      <c r="GYH67" s="212"/>
      <c r="GYI67" s="212"/>
      <c r="GYJ67" s="212"/>
      <c r="GYK67" s="212"/>
      <c r="GYL67" s="212"/>
      <c r="GYM67" s="212"/>
      <c r="GYN67" s="212"/>
      <c r="GYO67" s="212"/>
      <c r="GYP67" s="212"/>
      <c r="GYQ67" s="212"/>
      <c r="GYR67" s="212"/>
      <c r="GYS67" s="212"/>
      <c r="GYT67" s="212"/>
      <c r="GYU67" s="212"/>
      <c r="GYV67" s="212"/>
      <c r="GYW67" s="212"/>
      <c r="GYX67" s="212"/>
      <c r="GYY67" s="212"/>
      <c r="GYZ67" s="212"/>
      <c r="GZA67" s="212"/>
      <c r="GZB67" s="212"/>
      <c r="GZC67" s="212"/>
      <c r="GZD67" s="212"/>
      <c r="GZE67" s="212"/>
      <c r="GZF67" s="212"/>
      <c r="GZG67" s="212"/>
      <c r="GZH67" s="212"/>
      <c r="GZI67" s="212"/>
      <c r="GZJ67" s="212"/>
      <c r="GZK67" s="212"/>
      <c r="GZL67" s="212"/>
      <c r="GZM67" s="212"/>
      <c r="GZN67" s="212"/>
      <c r="GZO67" s="212"/>
      <c r="GZP67" s="212"/>
      <c r="GZQ67" s="212"/>
      <c r="GZR67" s="212"/>
      <c r="GZS67" s="212"/>
      <c r="GZT67" s="212"/>
      <c r="GZU67" s="212"/>
      <c r="GZV67" s="212"/>
      <c r="GZW67" s="212"/>
      <c r="GZX67" s="212"/>
      <c r="GZY67" s="212"/>
      <c r="GZZ67" s="212"/>
      <c r="HAA67" s="212"/>
      <c r="HAB67" s="212"/>
      <c r="HAC67" s="212"/>
      <c r="HAD67" s="212"/>
      <c r="HAE67" s="212"/>
      <c r="HAF67" s="212"/>
      <c r="HAG67" s="212"/>
      <c r="HAH67" s="212"/>
      <c r="HAI67" s="212"/>
      <c r="HAJ67" s="212"/>
      <c r="HAK67" s="212"/>
      <c r="HAL67" s="212"/>
      <c r="HAM67" s="212"/>
      <c r="HAN67" s="212"/>
      <c r="HAO67" s="212"/>
      <c r="HAP67" s="212"/>
      <c r="HAQ67" s="212"/>
      <c r="HAR67" s="212"/>
      <c r="HAS67" s="212"/>
      <c r="HAT67" s="212"/>
      <c r="HAU67" s="212"/>
      <c r="HAV67" s="212"/>
      <c r="HAW67" s="212"/>
      <c r="HAX67" s="212"/>
      <c r="HAY67" s="212"/>
      <c r="HAZ67" s="212"/>
      <c r="HBA67" s="212"/>
      <c r="HBB67" s="212"/>
      <c r="HBC67" s="212"/>
      <c r="HBD67" s="212"/>
      <c r="HBE67" s="212"/>
      <c r="HBF67" s="212"/>
      <c r="HBG67" s="212"/>
      <c r="HBH67" s="212"/>
      <c r="HBI67" s="212"/>
      <c r="HBJ67" s="212"/>
      <c r="HBK67" s="212"/>
      <c r="HBL67" s="212"/>
      <c r="HBM67" s="212"/>
      <c r="HBN67" s="212"/>
      <c r="HBO67" s="212"/>
      <c r="HBP67" s="212"/>
      <c r="HBQ67" s="212"/>
      <c r="HBR67" s="212"/>
      <c r="HBS67" s="212"/>
      <c r="HBT67" s="212"/>
      <c r="HBU67" s="212"/>
      <c r="HBV67" s="212"/>
      <c r="HBW67" s="212"/>
      <c r="HBX67" s="212"/>
      <c r="HBY67" s="212"/>
      <c r="HBZ67" s="212"/>
      <c r="HCA67" s="212"/>
      <c r="HCB67" s="212"/>
      <c r="HCC67" s="212"/>
      <c r="HCD67" s="212"/>
      <c r="HCE67" s="212"/>
      <c r="HCF67" s="212"/>
      <c r="HCG67" s="212"/>
      <c r="HCH67" s="212"/>
      <c r="HCI67" s="212"/>
      <c r="HCJ67" s="212"/>
      <c r="HCK67" s="212"/>
      <c r="HCL67" s="212"/>
      <c r="HCM67" s="212"/>
      <c r="HCN67" s="212"/>
      <c r="HCO67" s="212"/>
      <c r="HCP67" s="212"/>
      <c r="HCQ67" s="212"/>
      <c r="HCR67" s="212"/>
      <c r="HCS67" s="212"/>
      <c r="HCT67" s="212"/>
      <c r="HCU67" s="212"/>
      <c r="HCV67" s="212"/>
      <c r="HCW67" s="212"/>
      <c r="HCX67" s="212"/>
      <c r="HCY67" s="212"/>
      <c r="HCZ67" s="212"/>
      <c r="HDA67" s="212"/>
      <c r="HDB67" s="212"/>
      <c r="HDC67" s="212"/>
      <c r="HDD67" s="212"/>
      <c r="HDE67" s="212"/>
      <c r="HDF67" s="212"/>
      <c r="HDG67" s="212"/>
      <c r="HDH67" s="212"/>
      <c r="HDI67" s="212"/>
      <c r="HDJ67" s="212"/>
      <c r="HDK67" s="212"/>
      <c r="HDL67" s="212"/>
      <c r="HDM67" s="212"/>
      <c r="HDN67" s="212"/>
      <c r="HDO67" s="212"/>
      <c r="HDP67" s="212"/>
      <c r="HDQ67" s="212"/>
      <c r="HDR67" s="212"/>
      <c r="HDS67" s="212"/>
      <c r="HDT67" s="212"/>
      <c r="HDU67" s="212"/>
      <c r="HDV67" s="212"/>
      <c r="HDW67" s="212"/>
      <c r="HDX67" s="212"/>
      <c r="HDY67" s="212"/>
      <c r="HDZ67" s="212"/>
      <c r="HEA67" s="212"/>
      <c r="HEB67" s="212"/>
      <c r="HEC67" s="212"/>
      <c r="HED67" s="212"/>
      <c r="HEE67" s="212"/>
      <c r="HEF67" s="212"/>
      <c r="HEG67" s="212"/>
      <c r="HEH67" s="212"/>
      <c r="HEI67" s="212"/>
      <c r="HEJ67" s="212"/>
      <c r="HEK67" s="212"/>
      <c r="HEL67" s="212"/>
      <c r="HEM67" s="212"/>
      <c r="HEN67" s="212"/>
      <c r="HEO67" s="212"/>
      <c r="HEP67" s="212"/>
      <c r="HEQ67" s="212"/>
      <c r="HER67" s="212"/>
      <c r="HES67" s="212"/>
      <c r="HET67" s="212"/>
      <c r="HEU67" s="212"/>
      <c r="HEV67" s="212"/>
      <c r="HEW67" s="212"/>
      <c r="HEX67" s="212"/>
      <c r="HEY67" s="212"/>
      <c r="HEZ67" s="212"/>
      <c r="HFA67" s="212"/>
      <c r="HFB67" s="212"/>
      <c r="HFC67" s="212"/>
      <c r="HFD67" s="212"/>
      <c r="HFE67" s="212"/>
      <c r="HFF67" s="212"/>
      <c r="HFG67" s="212"/>
      <c r="HFH67" s="212"/>
      <c r="HFI67" s="212"/>
      <c r="HFJ67" s="212"/>
      <c r="HFK67" s="212"/>
      <c r="HFL67" s="212"/>
      <c r="HFM67" s="212"/>
      <c r="HFN67" s="212"/>
      <c r="HFO67" s="212"/>
      <c r="HFP67" s="212"/>
      <c r="HFQ67" s="212"/>
      <c r="HFR67" s="212"/>
      <c r="HFS67" s="212"/>
      <c r="HFT67" s="212"/>
      <c r="HFU67" s="212"/>
      <c r="HFV67" s="212"/>
      <c r="HFW67" s="212"/>
      <c r="HFX67" s="212"/>
      <c r="HFY67" s="212"/>
      <c r="HFZ67" s="212"/>
      <c r="HGA67" s="212"/>
      <c r="HGB67" s="212"/>
      <c r="HGC67" s="212"/>
      <c r="HGD67" s="212"/>
      <c r="HGE67" s="212"/>
      <c r="HGF67" s="212"/>
      <c r="HGG67" s="212"/>
      <c r="HGH67" s="212"/>
      <c r="HGI67" s="212"/>
      <c r="HGJ67" s="212"/>
      <c r="HGK67" s="212"/>
      <c r="HGL67" s="212"/>
      <c r="HGM67" s="212"/>
      <c r="HGN67" s="212"/>
      <c r="HGO67" s="212"/>
      <c r="HGP67" s="212"/>
      <c r="HGQ67" s="212"/>
      <c r="HGR67" s="212"/>
      <c r="HGS67" s="212"/>
      <c r="HGT67" s="212"/>
      <c r="HGU67" s="212"/>
      <c r="HGV67" s="212"/>
      <c r="HGW67" s="212"/>
      <c r="HGX67" s="212"/>
      <c r="HGY67" s="212"/>
      <c r="HGZ67" s="212"/>
      <c r="HHA67" s="212"/>
      <c r="HHB67" s="212"/>
      <c r="HHC67" s="212"/>
      <c r="HHD67" s="212"/>
      <c r="HHE67" s="212"/>
      <c r="HHF67" s="212"/>
      <c r="HHG67" s="212"/>
      <c r="HHH67" s="212"/>
      <c r="HHI67" s="212"/>
      <c r="HHJ67" s="212"/>
      <c r="HHK67" s="212"/>
      <c r="HHL67" s="212"/>
      <c r="HHM67" s="212"/>
      <c r="HHN67" s="212"/>
      <c r="HHO67" s="212"/>
      <c r="HHP67" s="212"/>
      <c r="HHQ67" s="212"/>
      <c r="HHR67" s="212"/>
      <c r="HHS67" s="212"/>
      <c r="HHT67" s="212"/>
      <c r="HHU67" s="212"/>
      <c r="HHV67" s="212"/>
      <c r="HHW67" s="212"/>
      <c r="HHX67" s="212"/>
      <c r="HHY67" s="212"/>
      <c r="HHZ67" s="212"/>
      <c r="HIA67" s="212"/>
      <c r="HIB67" s="212"/>
      <c r="HIC67" s="212"/>
      <c r="HID67" s="212"/>
      <c r="HIE67" s="212"/>
      <c r="HIF67" s="212"/>
      <c r="HIG67" s="212"/>
      <c r="HIH67" s="212"/>
      <c r="HII67" s="212"/>
      <c r="HIJ67" s="212"/>
      <c r="HIK67" s="212"/>
      <c r="HIL67" s="212"/>
      <c r="HIM67" s="212"/>
      <c r="HIN67" s="212"/>
      <c r="HIO67" s="212"/>
      <c r="HIP67" s="212"/>
      <c r="HIQ67" s="212"/>
      <c r="HIR67" s="212"/>
      <c r="HIS67" s="212"/>
      <c r="HIT67" s="212"/>
      <c r="HIU67" s="212"/>
      <c r="HIV67" s="212"/>
      <c r="HIW67" s="212"/>
      <c r="HIX67" s="212"/>
      <c r="HIY67" s="212"/>
      <c r="HIZ67" s="212"/>
      <c r="HJA67" s="212"/>
      <c r="HJB67" s="212"/>
      <c r="HJC67" s="212"/>
      <c r="HJD67" s="212"/>
      <c r="HJE67" s="212"/>
      <c r="HJF67" s="212"/>
      <c r="HJG67" s="212"/>
      <c r="HJH67" s="212"/>
      <c r="HJI67" s="212"/>
      <c r="HJJ67" s="212"/>
      <c r="HJK67" s="212"/>
      <c r="HJL67" s="212"/>
      <c r="HJM67" s="212"/>
      <c r="HJN67" s="212"/>
      <c r="HJO67" s="212"/>
      <c r="HJP67" s="212"/>
      <c r="HJQ67" s="212"/>
      <c r="HJR67" s="212"/>
      <c r="HJS67" s="212"/>
      <c r="HJT67" s="212"/>
      <c r="HJU67" s="212"/>
      <c r="HJV67" s="212"/>
      <c r="HJW67" s="212"/>
      <c r="HJX67" s="212"/>
      <c r="HJY67" s="212"/>
      <c r="HJZ67" s="212"/>
      <c r="HKA67" s="212"/>
      <c r="HKB67" s="212"/>
      <c r="HKC67" s="212"/>
      <c r="HKD67" s="212"/>
      <c r="HKE67" s="212"/>
      <c r="HKF67" s="212"/>
      <c r="HKG67" s="212"/>
      <c r="HKH67" s="212"/>
      <c r="HKI67" s="212"/>
      <c r="HKJ67" s="212"/>
      <c r="HKK67" s="212"/>
      <c r="HKL67" s="212"/>
      <c r="HKM67" s="212"/>
      <c r="HKN67" s="212"/>
      <c r="HKO67" s="212"/>
      <c r="HKP67" s="212"/>
      <c r="HKQ67" s="212"/>
      <c r="HKR67" s="212"/>
      <c r="HKS67" s="212"/>
      <c r="HKT67" s="212"/>
      <c r="HKU67" s="212"/>
      <c r="HKV67" s="212"/>
      <c r="HKW67" s="212"/>
      <c r="HKX67" s="212"/>
      <c r="HKY67" s="212"/>
      <c r="HKZ67" s="212"/>
      <c r="HLA67" s="212"/>
      <c r="HLB67" s="212"/>
      <c r="HLC67" s="212"/>
      <c r="HLD67" s="212"/>
      <c r="HLE67" s="212"/>
      <c r="HLF67" s="212"/>
      <c r="HLG67" s="212"/>
      <c r="HLH67" s="212"/>
      <c r="HLI67" s="212"/>
      <c r="HLJ67" s="212"/>
      <c r="HLK67" s="212"/>
      <c r="HLL67" s="212"/>
      <c r="HLM67" s="212"/>
      <c r="HLN67" s="212"/>
      <c r="HLO67" s="212"/>
      <c r="HLP67" s="212"/>
      <c r="HLQ67" s="212"/>
      <c r="HLR67" s="212"/>
      <c r="HLS67" s="212"/>
      <c r="HLT67" s="212"/>
      <c r="HLU67" s="212"/>
      <c r="HLV67" s="212"/>
      <c r="HLW67" s="212"/>
      <c r="HLX67" s="212"/>
      <c r="HLY67" s="212"/>
      <c r="HLZ67" s="212"/>
      <c r="HMA67" s="212"/>
      <c r="HMB67" s="212"/>
      <c r="HMC67" s="212"/>
      <c r="HMD67" s="212"/>
      <c r="HME67" s="212"/>
      <c r="HMF67" s="212"/>
      <c r="HMG67" s="212"/>
      <c r="HMH67" s="212"/>
      <c r="HMI67" s="212"/>
      <c r="HMJ67" s="212"/>
      <c r="HMK67" s="212"/>
      <c r="HML67" s="212"/>
      <c r="HMM67" s="212"/>
      <c r="HMN67" s="212"/>
      <c r="HMO67" s="212"/>
      <c r="HMP67" s="212"/>
      <c r="HMQ67" s="212"/>
      <c r="HMR67" s="212"/>
      <c r="HMS67" s="212"/>
      <c r="HMT67" s="212"/>
      <c r="HMU67" s="212"/>
      <c r="HMV67" s="212"/>
      <c r="HMW67" s="212"/>
      <c r="HMX67" s="212"/>
      <c r="HMY67" s="212"/>
      <c r="HMZ67" s="212"/>
      <c r="HNA67" s="212"/>
      <c r="HNB67" s="212"/>
      <c r="HNC67" s="212"/>
      <c r="HND67" s="212"/>
      <c r="HNE67" s="212"/>
      <c r="HNF67" s="212"/>
      <c r="HNG67" s="212"/>
      <c r="HNH67" s="212"/>
      <c r="HNI67" s="212"/>
      <c r="HNJ67" s="212"/>
      <c r="HNK67" s="212"/>
      <c r="HNL67" s="212"/>
      <c r="HNM67" s="212"/>
      <c r="HNN67" s="212"/>
      <c r="HNO67" s="212"/>
      <c r="HNP67" s="212"/>
      <c r="HNQ67" s="212"/>
      <c r="HNR67" s="212"/>
      <c r="HNS67" s="212"/>
      <c r="HNT67" s="212"/>
      <c r="HNU67" s="212"/>
      <c r="HNV67" s="212"/>
      <c r="HNW67" s="212"/>
      <c r="HNX67" s="212"/>
      <c r="HNY67" s="212"/>
      <c r="HNZ67" s="212"/>
      <c r="HOA67" s="212"/>
      <c r="HOB67" s="212"/>
      <c r="HOC67" s="212"/>
      <c r="HOD67" s="212"/>
      <c r="HOE67" s="212"/>
      <c r="HOF67" s="212"/>
      <c r="HOG67" s="212"/>
      <c r="HOH67" s="212"/>
      <c r="HOI67" s="212"/>
      <c r="HOJ67" s="212"/>
      <c r="HOK67" s="212"/>
      <c r="HOL67" s="212"/>
      <c r="HOM67" s="212"/>
      <c r="HON67" s="212"/>
      <c r="HOO67" s="212"/>
      <c r="HOP67" s="212"/>
      <c r="HOQ67" s="212"/>
      <c r="HOR67" s="212"/>
      <c r="HOS67" s="212"/>
      <c r="HOT67" s="212"/>
      <c r="HOU67" s="212"/>
      <c r="HOV67" s="212"/>
      <c r="HOW67" s="212"/>
      <c r="HOX67" s="212"/>
      <c r="HOY67" s="212"/>
      <c r="HOZ67" s="212"/>
      <c r="HPA67" s="212"/>
      <c r="HPB67" s="212"/>
      <c r="HPC67" s="212"/>
      <c r="HPD67" s="212"/>
      <c r="HPE67" s="212"/>
      <c r="HPF67" s="212"/>
      <c r="HPG67" s="212"/>
      <c r="HPH67" s="212"/>
      <c r="HPI67" s="212"/>
      <c r="HPJ67" s="212"/>
      <c r="HPK67" s="212"/>
      <c r="HPL67" s="212"/>
      <c r="HPM67" s="212"/>
      <c r="HPN67" s="212"/>
      <c r="HPO67" s="212"/>
      <c r="HPP67" s="212"/>
      <c r="HPQ67" s="212"/>
      <c r="HPR67" s="212"/>
      <c r="HPS67" s="212"/>
      <c r="HPT67" s="212"/>
      <c r="HPU67" s="212"/>
      <c r="HPV67" s="212"/>
      <c r="HPW67" s="212"/>
      <c r="HPX67" s="212"/>
      <c r="HPY67" s="212"/>
      <c r="HPZ67" s="212"/>
      <c r="HQA67" s="212"/>
      <c r="HQB67" s="212"/>
      <c r="HQC67" s="212"/>
      <c r="HQD67" s="212"/>
      <c r="HQE67" s="212"/>
      <c r="HQF67" s="212"/>
      <c r="HQG67" s="212"/>
      <c r="HQH67" s="212"/>
      <c r="HQI67" s="212"/>
      <c r="HQJ67" s="212"/>
      <c r="HQK67" s="212"/>
      <c r="HQL67" s="212"/>
      <c r="HQM67" s="212"/>
      <c r="HQN67" s="212"/>
      <c r="HQO67" s="212"/>
      <c r="HQP67" s="212"/>
      <c r="HQQ67" s="212"/>
      <c r="HQR67" s="212"/>
      <c r="HQS67" s="212"/>
      <c r="HQT67" s="212"/>
      <c r="HQU67" s="212"/>
      <c r="HQV67" s="212"/>
      <c r="HQW67" s="212"/>
      <c r="HQX67" s="212"/>
      <c r="HQY67" s="212"/>
      <c r="HQZ67" s="212"/>
      <c r="HRA67" s="212"/>
      <c r="HRB67" s="212"/>
      <c r="HRC67" s="212"/>
      <c r="HRD67" s="212"/>
      <c r="HRE67" s="212"/>
      <c r="HRF67" s="212"/>
      <c r="HRG67" s="212"/>
      <c r="HRH67" s="212"/>
      <c r="HRI67" s="212"/>
      <c r="HRJ67" s="212"/>
      <c r="HRK67" s="212"/>
      <c r="HRL67" s="212"/>
      <c r="HRM67" s="212"/>
      <c r="HRN67" s="212"/>
      <c r="HRO67" s="212"/>
      <c r="HRP67" s="212"/>
      <c r="HRQ67" s="212"/>
      <c r="HRR67" s="212"/>
      <c r="HRS67" s="212"/>
      <c r="HRT67" s="212"/>
      <c r="HRU67" s="212"/>
      <c r="HRV67" s="212"/>
      <c r="HRW67" s="212"/>
      <c r="HRX67" s="212"/>
      <c r="HRY67" s="212"/>
      <c r="HRZ67" s="212"/>
      <c r="HSA67" s="212"/>
      <c r="HSB67" s="212"/>
      <c r="HSC67" s="212"/>
      <c r="HSD67" s="212"/>
      <c r="HSE67" s="212"/>
      <c r="HSF67" s="212"/>
      <c r="HSG67" s="212"/>
      <c r="HSH67" s="212"/>
      <c r="HSI67" s="212"/>
      <c r="HSJ67" s="212"/>
      <c r="HSK67" s="212"/>
      <c r="HSL67" s="212"/>
      <c r="HSM67" s="212"/>
      <c r="HSN67" s="212"/>
      <c r="HSO67" s="212"/>
      <c r="HSP67" s="212"/>
      <c r="HSQ67" s="212"/>
      <c r="HSR67" s="212"/>
      <c r="HSS67" s="212"/>
      <c r="HST67" s="212"/>
      <c r="HSU67" s="212"/>
      <c r="HSV67" s="212"/>
      <c r="HSW67" s="212"/>
      <c r="HSX67" s="212"/>
      <c r="HSY67" s="212"/>
      <c r="HSZ67" s="212"/>
      <c r="HTA67" s="212"/>
      <c r="HTB67" s="212"/>
      <c r="HTC67" s="212"/>
      <c r="HTD67" s="212"/>
      <c r="HTE67" s="212"/>
      <c r="HTF67" s="212"/>
      <c r="HTG67" s="212"/>
      <c r="HTH67" s="212"/>
      <c r="HTI67" s="212"/>
      <c r="HTJ67" s="212"/>
      <c r="HTK67" s="212"/>
      <c r="HTL67" s="212"/>
      <c r="HTM67" s="212"/>
      <c r="HTN67" s="212"/>
      <c r="HTO67" s="212"/>
      <c r="HTP67" s="212"/>
      <c r="HTQ67" s="212"/>
      <c r="HTR67" s="212"/>
      <c r="HTS67" s="212"/>
      <c r="HTT67" s="212"/>
      <c r="HTU67" s="212"/>
      <c r="HTV67" s="212"/>
      <c r="HTW67" s="212"/>
      <c r="HTX67" s="212"/>
      <c r="HTY67" s="212"/>
      <c r="HTZ67" s="212"/>
      <c r="HUA67" s="212"/>
      <c r="HUB67" s="212"/>
      <c r="HUC67" s="212"/>
      <c r="HUD67" s="212"/>
      <c r="HUE67" s="212"/>
      <c r="HUF67" s="212"/>
      <c r="HUG67" s="212"/>
      <c r="HUH67" s="212"/>
      <c r="HUI67" s="212"/>
      <c r="HUJ67" s="212"/>
      <c r="HUK67" s="212"/>
      <c r="HUL67" s="212"/>
      <c r="HUM67" s="212"/>
      <c r="HUN67" s="212"/>
      <c r="HUO67" s="212"/>
      <c r="HUP67" s="212"/>
      <c r="HUQ67" s="212"/>
      <c r="HUR67" s="212"/>
      <c r="HUS67" s="212"/>
      <c r="HUT67" s="212"/>
      <c r="HUU67" s="212"/>
      <c r="HUV67" s="212"/>
      <c r="HUW67" s="212"/>
      <c r="HUX67" s="212"/>
      <c r="HUY67" s="212"/>
      <c r="HUZ67" s="212"/>
      <c r="HVA67" s="212"/>
      <c r="HVB67" s="212"/>
      <c r="HVC67" s="212"/>
      <c r="HVD67" s="212"/>
      <c r="HVE67" s="212"/>
      <c r="HVF67" s="212"/>
      <c r="HVG67" s="212"/>
      <c r="HVH67" s="212"/>
      <c r="HVI67" s="212"/>
      <c r="HVJ67" s="212"/>
      <c r="HVK67" s="212"/>
      <c r="HVL67" s="212"/>
      <c r="HVM67" s="212"/>
      <c r="HVN67" s="212"/>
      <c r="HVO67" s="212"/>
      <c r="HVP67" s="212"/>
      <c r="HVQ67" s="212"/>
      <c r="HVR67" s="212"/>
      <c r="HVS67" s="212"/>
      <c r="HVT67" s="212"/>
      <c r="HVU67" s="212"/>
      <c r="HVV67" s="212"/>
      <c r="HVW67" s="212"/>
      <c r="HVX67" s="212"/>
      <c r="HVY67" s="212"/>
      <c r="HVZ67" s="212"/>
      <c r="HWA67" s="212"/>
      <c r="HWB67" s="212"/>
      <c r="HWC67" s="212"/>
      <c r="HWD67" s="212"/>
      <c r="HWE67" s="212"/>
      <c r="HWF67" s="212"/>
      <c r="HWG67" s="212"/>
      <c r="HWH67" s="212"/>
      <c r="HWI67" s="212"/>
      <c r="HWJ67" s="212"/>
      <c r="HWK67" s="212"/>
      <c r="HWL67" s="212"/>
      <c r="HWM67" s="212"/>
      <c r="HWN67" s="212"/>
      <c r="HWO67" s="212"/>
      <c r="HWP67" s="212"/>
      <c r="HWQ67" s="212"/>
      <c r="HWR67" s="212"/>
      <c r="HWS67" s="212"/>
      <c r="HWT67" s="212"/>
      <c r="HWU67" s="212"/>
      <c r="HWV67" s="212"/>
      <c r="HWW67" s="212"/>
      <c r="HWX67" s="212"/>
      <c r="HWY67" s="212"/>
      <c r="HWZ67" s="212"/>
      <c r="HXA67" s="212"/>
      <c r="HXB67" s="212"/>
      <c r="HXC67" s="212"/>
      <c r="HXD67" s="212"/>
      <c r="HXE67" s="212"/>
      <c r="HXF67" s="212"/>
      <c r="HXG67" s="212"/>
      <c r="HXH67" s="212"/>
      <c r="HXI67" s="212"/>
      <c r="HXJ67" s="212"/>
      <c r="HXK67" s="212"/>
      <c r="HXL67" s="212"/>
      <c r="HXM67" s="212"/>
      <c r="HXN67" s="212"/>
      <c r="HXO67" s="212"/>
      <c r="HXP67" s="212"/>
      <c r="HXQ67" s="212"/>
      <c r="HXR67" s="212"/>
      <c r="HXS67" s="212"/>
      <c r="HXT67" s="212"/>
      <c r="HXU67" s="212"/>
      <c r="HXV67" s="212"/>
      <c r="HXW67" s="212"/>
      <c r="HXX67" s="212"/>
      <c r="HXY67" s="212"/>
      <c r="HXZ67" s="212"/>
      <c r="HYA67" s="212"/>
      <c r="HYB67" s="212"/>
      <c r="HYC67" s="212"/>
      <c r="HYD67" s="212"/>
      <c r="HYE67" s="212"/>
      <c r="HYF67" s="212"/>
      <c r="HYG67" s="212"/>
      <c r="HYH67" s="212"/>
      <c r="HYI67" s="212"/>
      <c r="HYJ67" s="212"/>
      <c r="HYK67" s="212"/>
      <c r="HYL67" s="212"/>
      <c r="HYM67" s="212"/>
      <c r="HYN67" s="212"/>
      <c r="HYO67" s="212"/>
      <c r="HYP67" s="212"/>
      <c r="HYQ67" s="212"/>
      <c r="HYR67" s="212"/>
      <c r="HYS67" s="212"/>
      <c r="HYT67" s="212"/>
      <c r="HYU67" s="212"/>
      <c r="HYV67" s="212"/>
      <c r="HYW67" s="212"/>
      <c r="HYX67" s="212"/>
      <c r="HYY67" s="212"/>
      <c r="HYZ67" s="212"/>
      <c r="HZA67" s="212"/>
      <c r="HZB67" s="212"/>
      <c r="HZC67" s="212"/>
      <c r="HZD67" s="212"/>
      <c r="HZE67" s="212"/>
      <c r="HZF67" s="212"/>
      <c r="HZG67" s="212"/>
      <c r="HZH67" s="212"/>
      <c r="HZI67" s="212"/>
      <c r="HZJ67" s="212"/>
      <c r="HZK67" s="212"/>
      <c r="HZL67" s="212"/>
      <c r="HZM67" s="212"/>
      <c r="HZN67" s="212"/>
      <c r="HZO67" s="212"/>
      <c r="HZP67" s="212"/>
      <c r="HZQ67" s="212"/>
      <c r="HZR67" s="212"/>
      <c r="HZS67" s="212"/>
      <c r="HZT67" s="212"/>
      <c r="HZU67" s="212"/>
      <c r="HZV67" s="212"/>
      <c r="HZW67" s="212"/>
      <c r="HZX67" s="212"/>
      <c r="HZY67" s="212"/>
      <c r="HZZ67" s="212"/>
      <c r="IAA67" s="212"/>
      <c r="IAB67" s="212"/>
      <c r="IAC67" s="212"/>
      <c r="IAD67" s="212"/>
      <c r="IAE67" s="212"/>
      <c r="IAF67" s="212"/>
      <c r="IAG67" s="212"/>
      <c r="IAH67" s="212"/>
      <c r="IAI67" s="212"/>
      <c r="IAJ67" s="212"/>
      <c r="IAK67" s="212"/>
      <c r="IAL67" s="212"/>
      <c r="IAM67" s="212"/>
      <c r="IAN67" s="212"/>
      <c r="IAO67" s="212"/>
      <c r="IAP67" s="212"/>
      <c r="IAQ67" s="212"/>
      <c r="IAR67" s="212"/>
      <c r="IAS67" s="212"/>
      <c r="IAT67" s="212"/>
      <c r="IAU67" s="212"/>
      <c r="IAV67" s="212"/>
      <c r="IAW67" s="212"/>
      <c r="IAX67" s="212"/>
      <c r="IAY67" s="212"/>
      <c r="IAZ67" s="212"/>
      <c r="IBA67" s="212"/>
      <c r="IBB67" s="212"/>
      <c r="IBC67" s="212"/>
      <c r="IBD67" s="212"/>
      <c r="IBE67" s="212"/>
      <c r="IBF67" s="212"/>
      <c r="IBG67" s="212"/>
      <c r="IBH67" s="212"/>
      <c r="IBI67" s="212"/>
      <c r="IBJ67" s="212"/>
      <c r="IBK67" s="212"/>
      <c r="IBL67" s="212"/>
      <c r="IBM67" s="212"/>
      <c r="IBN67" s="212"/>
      <c r="IBO67" s="212"/>
      <c r="IBP67" s="212"/>
      <c r="IBQ67" s="212"/>
      <c r="IBR67" s="212"/>
      <c r="IBS67" s="212"/>
      <c r="IBT67" s="212"/>
      <c r="IBU67" s="212"/>
      <c r="IBV67" s="212"/>
      <c r="IBW67" s="212"/>
      <c r="IBX67" s="212"/>
      <c r="IBY67" s="212"/>
      <c r="IBZ67" s="212"/>
      <c r="ICA67" s="212"/>
      <c r="ICB67" s="212"/>
      <c r="ICC67" s="212"/>
      <c r="ICD67" s="212"/>
      <c r="ICE67" s="212"/>
      <c r="ICF67" s="212"/>
      <c r="ICG67" s="212"/>
      <c r="ICH67" s="212"/>
      <c r="ICI67" s="212"/>
      <c r="ICJ67" s="212"/>
      <c r="ICK67" s="212"/>
      <c r="ICL67" s="212"/>
      <c r="ICM67" s="212"/>
      <c r="ICN67" s="212"/>
      <c r="ICO67" s="212"/>
      <c r="ICP67" s="212"/>
      <c r="ICQ67" s="212"/>
      <c r="ICR67" s="212"/>
      <c r="ICS67" s="212"/>
      <c r="ICT67" s="212"/>
      <c r="ICU67" s="212"/>
      <c r="ICV67" s="212"/>
      <c r="ICW67" s="212"/>
      <c r="ICX67" s="212"/>
      <c r="ICY67" s="212"/>
      <c r="ICZ67" s="212"/>
      <c r="IDA67" s="212"/>
      <c r="IDB67" s="212"/>
      <c r="IDC67" s="212"/>
      <c r="IDD67" s="212"/>
      <c r="IDE67" s="212"/>
      <c r="IDF67" s="212"/>
      <c r="IDG67" s="212"/>
      <c r="IDH67" s="212"/>
      <c r="IDI67" s="212"/>
      <c r="IDJ67" s="212"/>
      <c r="IDK67" s="212"/>
      <c r="IDL67" s="212"/>
      <c r="IDM67" s="212"/>
      <c r="IDN67" s="212"/>
      <c r="IDO67" s="212"/>
      <c r="IDP67" s="212"/>
      <c r="IDQ67" s="212"/>
      <c r="IDR67" s="212"/>
      <c r="IDS67" s="212"/>
      <c r="IDT67" s="212"/>
      <c r="IDU67" s="212"/>
      <c r="IDV67" s="212"/>
      <c r="IDW67" s="212"/>
      <c r="IDX67" s="212"/>
      <c r="IDY67" s="212"/>
      <c r="IDZ67" s="212"/>
      <c r="IEA67" s="212"/>
      <c r="IEB67" s="212"/>
      <c r="IEC67" s="212"/>
      <c r="IED67" s="212"/>
      <c r="IEE67" s="212"/>
      <c r="IEF67" s="212"/>
      <c r="IEG67" s="212"/>
      <c r="IEH67" s="212"/>
      <c r="IEI67" s="212"/>
      <c r="IEJ67" s="212"/>
      <c r="IEK67" s="212"/>
      <c r="IEL67" s="212"/>
      <c r="IEM67" s="212"/>
      <c r="IEN67" s="212"/>
      <c r="IEO67" s="212"/>
      <c r="IEP67" s="212"/>
      <c r="IEQ67" s="212"/>
      <c r="IER67" s="212"/>
      <c r="IES67" s="212"/>
      <c r="IET67" s="212"/>
      <c r="IEU67" s="212"/>
      <c r="IEV67" s="212"/>
      <c r="IEW67" s="212"/>
      <c r="IEX67" s="212"/>
      <c r="IEY67" s="212"/>
      <c r="IEZ67" s="212"/>
      <c r="IFA67" s="212"/>
      <c r="IFB67" s="212"/>
      <c r="IFC67" s="212"/>
      <c r="IFD67" s="212"/>
      <c r="IFE67" s="212"/>
      <c r="IFF67" s="212"/>
      <c r="IFG67" s="212"/>
      <c r="IFH67" s="212"/>
      <c r="IFI67" s="212"/>
      <c r="IFJ67" s="212"/>
      <c r="IFK67" s="212"/>
      <c r="IFL67" s="212"/>
      <c r="IFM67" s="212"/>
      <c r="IFN67" s="212"/>
      <c r="IFO67" s="212"/>
      <c r="IFP67" s="212"/>
      <c r="IFQ67" s="212"/>
      <c r="IFR67" s="212"/>
      <c r="IFS67" s="212"/>
      <c r="IFT67" s="212"/>
      <c r="IFU67" s="212"/>
      <c r="IFV67" s="212"/>
      <c r="IFW67" s="212"/>
      <c r="IFX67" s="212"/>
      <c r="IFY67" s="212"/>
      <c r="IFZ67" s="212"/>
      <c r="IGA67" s="212"/>
      <c r="IGB67" s="212"/>
      <c r="IGC67" s="212"/>
      <c r="IGD67" s="212"/>
      <c r="IGE67" s="212"/>
      <c r="IGF67" s="212"/>
      <c r="IGG67" s="212"/>
      <c r="IGH67" s="212"/>
      <c r="IGI67" s="212"/>
      <c r="IGJ67" s="212"/>
      <c r="IGK67" s="212"/>
      <c r="IGL67" s="212"/>
      <c r="IGM67" s="212"/>
      <c r="IGN67" s="212"/>
      <c r="IGO67" s="212"/>
      <c r="IGP67" s="212"/>
      <c r="IGQ67" s="212"/>
      <c r="IGR67" s="212"/>
      <c r="IGS67" s="212"/>
      <c r="IGT67" s="212"/>
      <c r="IGU67" s="212"/>
      <c r="IGV67" s="212"/>
      <c r="IGW67" s="212"/>
      <c r="IGX67" s="212"/>
      <c r="IGY67" s="212"/>
      <c r="IGZ67" s="212"/>
      <c r="IHA67" s="212"/>
      <c r="IHB67" s="212"/>
      <c r="IHC67" s="212"/>
      <c r="IHD67" s="212"/>
      <c r="IHE67" s="212"/>
      <c r="IHF67" s="212"/>
      <c r="IHG67" s="212"/>
      <c r="IHH67" s="212"/>
      <c r="IHI67" s="212"/>
      <c r="IHJ67" s="212"/>
      <c r="IHK67" s="212"/>
      <c r="IHL67" s="212"/>
      <c r="IHM67" s="212"/>
      <c r="IHN67" s="212"/>
      <c r="IHO67" s="212"/>
      <c r="IHP67" s="212"/>
      <c r="IHQ67" s="212"/>
      <c r="IHR67" s="212"/>
      <c r="IHS67" s="212"/>
      <c r="IHT67" s="212"/>
      <c r="IHU67" s="212"/>
      <c r="IHV67" s="212"/>
      <c r="IHW67" s="212"/>
      <c r="IHX67" s="212"/>
      <c r="IHY67" s="212"/>
      <c r="IHZ67" s="212"/>
      <c r="IIA67" s="212"/>
      <c r="IIB67" s="212"/>
      <c r="IIC67" s="212"/>
      <c r="IID67" s="212"/>
      <c r="IIE67" s="212"/>
      <c r="IIF67" s="212"/>
      <c r="IIG67" s="212"/>
      <c r="IIH67" s="212"/>
      <c r="III67" s="212"/>
      <c r="IIJ67" s="212"/>
      <c r="IIK67" s="212"/>
      <c r="IIL67" s="212"/>
      <c r="IIM67" s="212"/>
      <c r="IIN67" s="212"/>
      <c r="IIO67" s="212"/>
      <c r="IIP67" s="212"/>
      <c r="IIQ67" s="212"/>
      <c r="IIR67" s="212"/>
      <c r="IIS67" s="212"/>
      <c r="IIT67" s="212"/>
      <c r="IIU67" s="212"/>
      <c r="IIV67" s="212"/>
      <c r="IIW67" s="212"/>
      <c r="IIX67" s="212"/>
      <c r="IIY67" s="212"/>
      <c r="IIZ67" s="212"/>
      <c r="IJA67" s="212"/>
      <c r="IJB67" s="212"/>
      <c r="IJC67" s="212"/>
      <c r="IJD67" s="212"/>
      <c r="IJE67" s="212"/>
      <c r="IJF67" s="212"/>
      <c r="IJG67" s="212"/>
      <c r="IJH67" s="212"/>
      <c r="IJI67" s="212"/>
      <c r="IJJ67" s="212"/>
      <c r="IJK67" s="212"/>
      <c r="IJL67" s="212"/>
      <c r="IJM67" s="212"/>
      <c r="IJN67" s="212"/>
      <c r="IJO67" s="212"/>
      <c r="IJP67" s="212"/>
      <c r="IJQ67" s="212"/>
      <c r="IJR67" s="212"/>
      <c r="IJS67" s="212"/>
      <c r="IJT67" s="212"/>
      <c r="IJU67" s="212"/>
      <c r="IJV67" s="212"/>
      <c r="IJW67" s="212"/>
      <c r="IJX67" s="212"/>
      <c r="IJY67" s="212"/>
      <c r="IJZ67" s="212"/>
      <c r="IKA67" s="212"/>
      <c r="IKB67" s="212"/>
      <c r="IKC67" s="212"/>
      <c r="IKD67" s="212"/>
      <c r="IKE67" s="212"/>
      <c r="IKF67" s="212"/>
      <c r="IKG67" s="212"/>
      <c r="IKH67" s="212"/>
      <c r="IKI67" s="212"/>
      <c r="IKJ67" s="212"/>
      <c r="IKK67" s="212"/>
      <c r="IKL67" s="212"/>
      <c r="IKM67" s="212"/>
      <c r="IKN67" s="212"/>
      <c r="IKO67" s="212"/>
      <c r="IKP67" s="212"/>
      <c r="IKQ67" s="212"/>
      <c r="IKR67" s="212"/>
      <c r="IKS67" s="212"/>
      <c r="IKT67" s="212"/>
      <c r="IKU67" s="212"/>
      <c r="IKV67" s="212"/>
      <c r="IKW67" s="212"/>
      <c r="IKX67" s="212"/>
      <c r="IKY67" s="212"/>
      <c r="IKZ67" s="212"/>
      <c r="ILA67" s="212"/>
      <c r="ILB67" s="212"/>
      <c r="ILC67" s="212"/>
      <c r="ILD67" s="212"/>
      <c r="ILE67" s="212"/>
      <c r="ILF67" s="212"/>
      <c r="ILG67" s="212"/>
      <c r="ILH67" s="212"/>
      <c r="ILI67" s="212"/>
      <c r="ILJ67" s="212"/>
      <c r="ILK67" s="212"/>
      <c r="ILL67" s="212"/>
      <c r="ILM67" s="212"/>
      <c r="ILN67" s="212"/>
      <c r="ILO67" s="212"/>
      <c r="ILP67" s="212"/>
      <c r="ILQ67" s="212"/>
      <c r="ILR67" s="212"/>
      <c r="ILS67" s="212"/>
      <c r="ILT67" s="212"/>
      <c r="ILU67" s="212"/>
      <c r="ILV67" s="212"/>
      <c r="ILW67" s="212"/>
      <c r="ILX67" s="212"/>
      <c r="ILY67" s="212"/>
      <c r="ILZ67" s="212"/>
      <c r="IMA67" s="212"/>
      <c r="IMB67" s="212"/>
      <c r="IMC67" s="212"/>
      <c r="IMD67" s="212"/>
      <c r="IME67" s="212"/>
      <c r="IMF67" s="212"/>
      <c r="IMG67" s="212"/>
      <c r="IMH67" s="212"/>
      <c r="IMI67" s="212"/>
      <c r="IMJ67" s="212"/>
      <c r="IMK67" s="212"/>
      <c r="IML67" s="212"/>
      <c r="IMM67" s="212"/>
      <c r="IMN67" s="212"/>
      <c r="IMO67" s="212"/>
      <c r="IMP67" s="212"/>
      <c r="IMQ67" s="212"/>
      <c r="IMR67" s="212"/>
      <c r="IMS67" s="212"/>
      <c r="IMT67" s="212"/>
      <c r="IMU67" s="212"/>
      <c r="IMV67" s="212"/>
      <c r="IMW67" s="212"/>
      <c r="IMX67" s="212"/>
      <c r="IMY67" s="212"/>
      <c r="IMZ67" s="212"/>
      <c r="INA67" s="212"/>
      <c r="INB67" s="212"/>
      <c r="INC67" s="212"/>
      <c r="IND67" s="212"/>
      <c r="INE67" s="212"/>
      <c r="INF67" s="212"/>
      <c r="ING67" s="212"/>
      <c r="INH67" s="212"/>
      <c r="INI67" s="212"/>
      <c r="INJ67" s="212"/>
      <c r="INK67" s="212"/>
      <c r="INL67" s="212"/>
      <c r="INM67" s="212"/>
      <c r="INN67" s="212"/>
      <c r="INO67" s="212"/>
      <c r="INP67" s="212"/>
      <c r="INQ67" s="212"/>
      <c r="INR67" s="212"/>
      <c r="INS67" s="212"/>
      <c r="INT67" s="212"/>
      <c r="INU67" s="212"/>
      <c r="INV67" s="212"/>
      <c r="INW67" s="212"/>
      <c r="INX67" s="212"/>
      <c r="INY67" s="212"/>
      <c r="INZ67" s="212"/>
      <c r="IOA67" s="212"/>
      <c r="IOB67" s="212"/>
      <c r="IOC67" s="212"/>
      <c r="IOD67" s="212"/>
      <c r="IOE67" s="212"/>
      <c r="IOF67" s="212"/>
      <c r="IOG67" s="212"/>
      <c r="IOH67" s="212"/>
      <c r="IOI67" s="212"/>
      <c r="IOJ67" s="212"/>
      <c r="IOK67" s="212"/>
      <c r="IOL67" s="212"/>
      <c r="IOM67" s="212"/>
      <c r="ION67" s="212"/>
      <c r="IOO67" s="212"/>
      <c r="IOP67" s="212"/>
      <c r="IOQ67" s="212"/>
      <c r="IOR67" s="212"/>
      <c r="IOS67" s="212"/>
      <c r="IOT67" s="212"/>
      <c r="IOU67" s="212"/>
      <c r="IOV67" s="212"/>
      <c r="IOW67" s="212"/>
      <c r="IOX67" s="212"/>
      <c r="IOY67" s="212"/>
      <c r="IOZ67" s="212"/>
      <c r="IPA67" s="212"/>
      <c r="IPB67" s="212"/>
      <c r="IPC67" s="212"/>
      <c r="IPD67" s="212"/>
      <c r="IPE67" s="212"/>
      <c r="IPF67" s="212"/>
      <c r="IPG67" s="212"/>
      <c r="IPH67" s="212"/>
      <c r="IPI67" s="212"/>
      <c r="IPJ67" s="212"/>
      <c r="IPK67" s="212"/>
      <c r="IPL67" s="212"/>
      <c r="IPM67" s="212"/>
      <c r="IPN67" s="212"/>
      <c r="IPO67" s="212"/>
      <c r="IPP67" s="212"/>
      <c r="IPQ67" s="212"/>
      <c r="IPR67" s="212"/>
      <c r="IPS67" s="212"/>
      <c r="IPT67" s="212"/>
      <c r="IPU67" s="212"/>
      <c r="IPV67" s="212"/>
      <c r="IPW67" s="212"/>
      <c r="IPX67" s="212"/>
      <c r="IPY67" s="212"/>
      <c r="IPZ67" s="212"/>
      <c r="IQA67" s="212"/>
      <c r="IQB67" s="212"/>
      <c r="IQC67" s="212"/>
      <c r="IQD67" s="212"/>
      <c r="IQE67" s="212"/>
      <c r="IQF67" s="212"/>
      <c r="IQG67" s="212"/>
      <c r="IQH67" s="212"/>
      <c r="IQI67" s="212"/>
      <c r="IQJ67" s="212"/>
      <c r="IQK67" s="212"/>
      <c r="IQL67" s="212"/>
      <c r="IQM67" s="212"/>
      <c r="IQN67" s="212"/>
      <c r="IQO67" s="212"/>
      <c r="IQP67" s="212"/>
      <c r="IQQ67" s="212"/>
      <c r="IQR67" s="212"/>
      <c r="IQS67" s="212"/>
      <c r="IQT67" s="212"/>
      <c r="IQU67" s="212"/>
      <c r="IQV67" s="212"/>
      <c r="IQW67" s="212"/>
      <c r="IQX67" s="212"/>
      <c r="IQY67" s="212"/>
      <c r="IQZ67" s="212"/>
      <c r="IRA67" s="212"/>
      <c r="IRB67" s="212"/>
      <c r="IRC67" s="212"/>
      <c r="IRD67" s="212"/>
      <c r="IRE67" s="212"/>
      <c r="IRF67" s="212"/>
      <c r="IRG67" s="212"/>
      <c r="IRH67" s="212"/>
      <c r="IRI67" s="212"/>
      <c r="IRJ67" s="212"/>
      <c r="IRK67" s="212"/>
      <c r="IRL67" s="212"/>
      <c r="IRM67" s="212"/>
      <c r="IRN67" s="212"/>
      <c r="IRO67" s="212"/>
      <c r="IRP67" s="212"/>
      <c r="IRQ67" s="212"/>
      <c r="IRR67" s="212"/>
      <c r="IRS67" s="212"/>
      <c r="IRT67" s="212"/>
      <c r="IRU67" s="212"/>
      <c r="IRV67" s="212"/>
      <c r="IRW67" s="212"/>
      <c r="IRX67" s="212"/>
      <c r="IRY67" s="212"/>
      <c r="IRZ67" s="212"/>
      <c r="ISA67" s="212"/>
      <c r="ISB67" s="212"/>
      <c r="ISC67" s="212"/>
      <c r="ISD67" s="212"/>
      <c r="ISE67" s="212"/>
      <c r="ISF67" s="212"/>
      <c r="ISG67" s="212"/>
      <c r="ISH67" s="212"/>
      <c r="ISI67" s="212"/>
      <c r="ISJ67" s="212"/>
      <c r="ISK67" s="212"/>
      <c r="ISL67" s="212"/>
      <c r="ISM67" s="212"/>
      <c r="ISN67" s="212"/>
      <c r="ISO67" s="212"/>
      <c r="ISP67" s="212"/>
      <c r="ISQ67" s="212"/>
      <c r="ISR67" s="212"/>
      <c r="ISS67" s="212"/>
      <c r="IST67" s="212"/>
      <c r="ISU67" s="212"/>
      <c r="ISV67" s="212"/>
      <c r="ISW67" s="212"/>
      <c r="ISX67" s="212"/>
      <c r="ISY67" s="212"/>
      <c r="ISZ67" s="212"/>
      <c r="ITA67" s="212"/>
      <c r="ITB67" s="212"/>
      <c r="ITC67" s="212"/>
      <c r="ITD67" s="212"/>
      <c r="ITE67" s="212"/>
      <c r="ITF67" s="212"/>
      <c r="ITG67" s="212"/>
      <c r="ITH67" s="212"/>
      <c r="ITI67" s="212"/>
      <c r="ITJ67" s="212"/>
      <c r="ITK67" s="212"/>
      <c r="ITL67" s="212"/>
      <c r="ITM67" s="212"/>
      <c r="ITN67" s="212"/>
      <c r="ITO67" s="212"/>
      <c r="ITP67" s="212"/>
      <c r="ITQ67" s="212"/>
      <c r="ITR67" s="212"/>
      <c r="ITS67" s="212"/>
      <c r="ITT67" s="212"/>
      <c r="ITU67" s="212"/>
      <c r="ITV67" s="212"/>
      <c r="ITW67" s="212"/>
      <c r="ITX67" s="212"/>
      <c r="ITY67" s="212"/>
      <c r="ITZ67" s="212"/>
      <c r="IUA67" s="212"/>
      <c r="IUB67" s="212"/>
      <c r="IUC67" s="212"/>
      <c r="IUD67" s="212"/>
      <c r="IUE67" s="212"/>
      <c r="IUF67" s="212"/>
      <c r="IUG67" s="212"/>
      <c r="IUH67" s="212"/>
      <c r="IUI67" s="212"/>
      <c r="IUJ67" s="212"/>
      <c r="IUK67" s="212"/>
      <c r="IUL67" s="212"/>
      <c r="IUM67" s="212"/>
      <c r="IUN67" s="212"/>
      <c r="IUO67" s="212"/>
      <c r="IUP67" s="212"/>
      <c r="IUQ67" s="212"/>
      <c r="IUR67" s="212"/>
      <c r="IUS67" s="212"/>
      <c r="IUT67" s="212"/>
      <c r="IUU67" s="212"/>
      <c r="IUV67" s="212"/>
      <c r="IUW67" s="212"/>
      <c r="IUX67" s="212"/>
      <c r="IUY67" s="212"/>
      <c r="IUZ67" s="212"/>
      <c r="IVA67" s="212"/>
      <c r="IVB67" s="212"/>
      <c r="IVC67" s="212"/>
      <c r="IVD67" s="212"/>
      <c r="IVE67" s="212"/>
      <c r="IVF67" s="212"/>
      <c r="IVG67" s="212"/>
      <c r="IVH67" s="212"/>
      <c r="IVI67" s="212"/>
      <c r="IVJ67" s="212"/>
      <c r="IVK67" s="212"/>
      <c r="IVL67" s="212"/>
      <c r="IVM67" s="212"/>
      <c r="IVN67" s="212"/>
      <c r="IVO67" s="212"/>
      <c r="IVP67" s="212"/>
      <c r="IVQ67" s="212"/>
      <c r="IVR67" s="212"/>
      <c r="IVS67" s="212"/>
      <c r="IVT67" s="212"/>
      <c r="IVU67" s="212"/>
      <c r="IVV67" s="212"/>
      <c r="IVW67" s="212"/>
      <c r="IVX67" s="212"/>
      <c r="IVY67" s="212"/>
      <c r="IVZ67" s="212"/>
      <c r="IWA67" s="212"/>
      <c r="IWB67" s="212"/>
      <c r="IWC67" s="212"/>
      <c r="IWD67" s="212"/>
      <c r="IWE67" s="212"/>
      <c r="IWF67" s="212"/>
      <c r="IWG67" s="212"/>
      <c r="IWH67" s="212"/>
      <c r="IWI67" s="212"/>
      <c r="IWJ67" s="212"/>
      <c r="IWK67" s="212"/>
      <c r="IWL67" s="212"/>
      <c r="IWM67" s="212"/>
      <c r="IWN67" s="212"/>
      <c r="IWO67" s="212"/>
      <c r="IWP67" s="212"/>
      <c r="IWQ67" s="212"/>
      <c r="IWR67" s="212"/>
      <c r="IWS67" s="212"/>
      <c r="IWT67" s="212"/>
      <c r="IWU67" s="212"/>
      <c r="IWV67" s="212"/>
      <c r="IWW67" s="212"/>
      <c r="IWX67" s="212"/>
      <c r="IWY67" s="212"/>
      <c r="IWZ67" s="212"/>
      <c r="IXA67" s="212"/>
      <c r="IXB67" s="212"/>
      <c r="IXC67" s="212"/>
      <c r="IXD67" s="212"/>
      <c r="IXE67" s="212"/>
      <c r="IXF67" s="212"/>
      <c r="IXG67" s="212"/>
      <c r="IXH67" s="212"/>
      <c r="IXI67" s="212"/>
      <c r="IXJ67" s="212"/>
      <c r="IXK67" s="212"/>
      <c r="IXL67" s="212"/>
      <c r="IXM67" s="212"/>
      <c r="IXN67" s="212"/>
      <c r="IXO67" s="212"/>
      <c r="IXP67" s="212"/>
      <c r="IXQ67" s="212"/>
      <c r="IXR67" s="212"/>
      <c r="IXS67" s="212"/>
      <c r="IXT67" s="212"/>
      <c r="IXU67" s="212"/>
      <c r="IXV67" s="212"/>
      <c r="IXW67" s="212"/>
      <c r="IXX67" s="212"/>
      <c r="IXY67" s="212"/>
      <c r="IXZ67" s="212"/>
      <c r="IYA67" s="212"/>
      <c r="IYB67" s="212"/>
      <c r="IYC67" s="212"/>
      <c r="IYD67" s="212"/>
      <c r="IYE67" s="212"/>
      <c r="IYF67" s="212"/>
      <c r="IYG67" s="212"/>
      <c r="IYH67" s="212"/>
      <c r="IYI67" s="212"/>
      <c r="IYJ67" s="212"/>
      <c r="IYK67" s="212"/>
      <c r="IYL67" s="212"/>
      <c r="IYM67" s="212"/>
      <c r="IYN67" s="212"/>
      <c r="IYO67" s="212"/>
      <c r="IYP67" s="212"/>
      <c r="IYQ67" s="212"/>
      <c r="IYR67" s="212"/>
      <c r="IYS67" s="212"/>
      <c r="IYT67" s="212"/>
      <c r="IYU67" s="212"/>
      <c r="IYV67" s="212"/>
      <c r="IYW67" s="212"/>
      <c r="IYX67" s="212"/>
      <c r="IYY67" s="212"/>
      <c r="IYZ67" s="212"/>
      <c r="IZA67" s="212"/>
      <c r="IZB67" s="212"/>
      <c r="IZC67" s="212"/>
      <c r="IZD67" s="212"/>
      <c r="IZE67" s="212"/>
      <c r="IZF67" s="212"/>
      <c r="IZG67" s="212"/>
      <c r="IZH67" s="212"/>
      <c r="IZI67" s="212"/>
      <c r="IZJ67" s="212"/>
      <c r="IZK67" s="212"/>
      <c r="IZL67" s="212"/>
      <c r="IZM67" s="212"/>
      <c r="IZN67" s="212"/>
      <c r="IZO67" s="212"/>
      <c r="IZP67" s="212"/>
      <c r="IZQ67" s="212"/>
      <c r="IZR67" s="212"/>
      <c r="IZS67" s="212"/>
      <c r="IZT67" s="212"/>
      <c r="IZU67" s="212"/>
      <c r="IZV67" s="212"/>
      <c r="IZW67" s="212"/>
      <c r="IZX67" s="212"/>
      <c r="IZY67" s="212"/>
      <c r="IZZ67" s="212"/>
      <c r="JAA67" s="212"/>
      <c r="JAB67" s="212"/>
      <c r="JAC67" s="212"/>
      <c r="JAD67" s="212"/>
      <c r="JAE67" s="212"/>
      <c r="JAF67" s="212"/>
      <c r="JAG67" s="212"/>
      <c r="JAH67" s="212"/>
      <c r="JAI67" s="212"/>
      <c r="JAJ67" s="212"/>
      <c r="JAK67" s="212"/>
      <c r="JAL67" s="212"/>
      <c r="JAM67" s="212"/>
      <c r="JAN67" s="212"/>
      <c r="JAO67" s="212"/>
      <c r="JAP67" s="212"/>
      <c r="JAQ67" s="212"/>
      <c r="JAR67" s="212"/>
      <c r="JAS67" s="212"/>
      <c r="JAT67" s="212"/>
      <c r="JAU67" s="212"/>
      <c r="JAV67" s="212"/>
      <c r="JAW67" s="212"/>
      <c r="JAX67" s="212"/>
      <c r="JAY67" s="212"/>
      <c r="JAZ67" s="212"/>
      <c r="JBA67" s="212"/>
      <c r="JBB67" s="212"/>
      <c r="JBC67" s="212"/>
      <c r="JBD67" s="212"/>
      <c r="JBE67" s="212"/>
      <c r="JBF67" s="212"/>
      <c r="JBG67" s="212"/>
      <c r="JBH67" s="212"/>
      <c r="JBI67" s="212"/>
      <c r="JBJ67" s="212"/>
      <c r="JBK67" s="212"/>
      <c r="JBL67" s="212"/>
      <c r="JBM67" s="212"/>
      <c r="JBN67" s="212"/>
      <c r="JBO67" s="212"/>
      <c r="JBP67" s="212"/>
      <c r="JBQ67" s="212"/>
      <c r="JBR67" s="212"/>
      <c r="JBS67" s="212"/>
      <c r="JBT67" s="212"/>
      <c r="JBU67" s="212"/>
      <c r="JBV67" s="212"/>
      <c r="JBW67" s="212"/>
      <c r="JBX67" s="212"/>
      <c r="JBY67" s="212"/>
      <c r="JBZ67" s="212"/>
      <c r="JCA67" s="212"/>
      <c r="JCB67" s="212"/>
      <c r="JCC67" s="212"/>
      <c r="JCD67" s="212"/>
      <c r="JCE67" s="212"/>
      <c r="JCF67" s="212"/>
      <c r="JCG67" s="212"/>
      <c r="JCH67" s="212"/>
      <c r="JCI67" s="212"/>
      <c r="JCJ67" s="212"/>
      <c r="JCK67" s="212"/>
      <c r="JCL67" s="212"/>
      <c r="JCM67" s="212"/>
      <c r="JCN67" s="212"/>
      <c r="JCO67" s="212"/>
      <c r="JCP67" s="212"/>
      <c r="JCQ67" s="212"/>
      <c r="JCR67" s="212"/>
      <c r="JCS67" s="212"/>
      <c r="JCT67" s="212"/>
      <c r="JCU67" s="212"/>
      <c r="JCV67" s="212"/>
      <c r="JCW67" s="212"/>
      <c r="JCX67" s="212"/>
      <c r="JCY67" s="212"/>
      <c r="JCZ67" s="212"/>
      <c r="JDA67" s="212"/>
      <c r="JDB67" s="212"/>
      <c r="JDC67" s="212"/>
      <c r="JDD67" s="212"/>
      <c r="JDE67" s="212"/>
      <c r="JDF67" s="212"/>
      <c r="JDG67" s="212"/>
      <c r="JDH67" s="212"/>
      <c r="JDI67" s="212"/>
      <c r="JDJ67" s="212"/>
      <c r="JDK67" s="212"/>
      <c r="JDL67" s="212"/>
      <c r="JDM67" s="212"/>
      <c r="JDN67" s="212"/>
      <c r="JDO67" s="212"/>
      <c r="JDP67" s="212"/>
      <c r="JDQ67" s="212"/>
      <c r="JDR67" s="212"/>
      <c r="JDS67" s="212"/>
      <c r="JDT67" s="212"/>
      <c r="JDU67" s="212"/>
      <c r="JDV67" s="212"/>
      <c r="JDW67" s="212"/>
      <c r="JDX67" s="212"/>
      <c r="JDY67" s="212"/>
      <c r="JDZ67" s="212"/>
      <c r="JEA67" s="212"/>
      <c r="JEB67" s="212"/>
      <c r="JEC67" s="212"/>
      <c r="JED67" s="212"/>
      <c r="JEE67" s="212"/>
      <c r="JEF67" s="212"/>
      <c r="JEG67" s="212"/>
      <c r="JEH67" s="212"/>
      <c r="JEI67" s="212"/>
      <c r="JEJ67" s="212"/>
      <c r="JEK67" s="212"/>
      <c r="JEL67" s="212"/>
      <c r="JEM67" s="212"/>
      <c r="JEN67" s="212"/>
      <c r="JEO67" s="212"/>
      <c r="JEP67" s="212"/>
      <c r="JEQ67" s="212"/>
      <c r="JER67" s="212"/>
      <c r="JES67" s="212"/>
      <c r="JET67" s="212"/>
      <c r="JEU67" s="212"/>
      <c r="JEV67" s="212"/>
      <c r="JEW67" s="212"/>
      <c r="JEX67" s="212"/>
      <c r="JEY67" s="212"/>
      <c r="JEZ67" s="212"/>
      <c r="JFA67" s="212"/>
      <c r="JFB67" s="212"/>
      <c r="JFC67" s="212"/>
      <c r="JFD67" s="212"/>
      <c r="JFE67" s="212"/>
      <c r="JFF67" s="212"/>
      <c r="JFG67" s="212"/>
      <c r="JFH67" s="212"/>
      <c r="JFI67" s="212"/>
      <c r="JFJ67" s="212"/>
      <c r="JFK67" s="212"/>
      <c r="JFL67" s="212"/>
      <c r="JFM67" s="212"/>
      <c r="JFN67" s="212"/>
      <c r="JFO67" s="212"/>
      <c r="JFP67" s="212"/>
      <c r="JFQ67" s="212"/>
      <c r="JFR67" s="212"/>
      <c r="JFS67" s="212"/>
      <c r="JFT67" s="212"/>
      <c r="JFU67" s="212"/>
      <c r="JFV67" s="212"/>
      <c r="JFW67" s="212"/>
      <c r="JFX67" s="212"/>
      <c r="JFY67" s="212"/>
      <c r="JFZ67" s="212"/>
      <c r="JGA67" s="212"/>
      <c r="JGB67" s="212"/>
      <c r="JGC67" s="212"/>
      <c r="JGD67" s="212"/>
      <c r="JGE67" s="212"/>
      <c r="JGF67" s="212"/>
      <c r="JGG67" s="212"/>
      <c r="JGH67" s="212"/>
      <c r="JGI67" s="212"/>
      <c r="JGJ67" s="212"/>
      <c r="JGK67" s="212"/>
      <c r="JGL67" s="212"/>
      <c r="JGM67" s="212"/>
      <c r="JGN67" s="212"/>
      <c r="JGO67" s="212"/>
      <c r="JGP67" s="212"/>
      <c r="JGQ67" s="212"/>
      <c r="JGR67" s="212"/>
      <c r="JGS67" s="212"/>
      <c r="JGT67" s="212"/>
      <c r="JGU67" s="212"/>
      <c r="JGV67" s="212"/>
      <c r="JGW67" s="212"/>
      <c r="JGX67" s="212"/>
      <c r="JGY67" s="212"/>
      <c r="JGZ67" s="212"/>
      <c r="JHA67" s="212"/>
      <c r="JHB67" s="212"/>
      <c r="JHC67" s="212"/>
      <c r="JHD67" s="212"/>
      <c r="JHE67" s="212"/>
      <c r="JHF67" s="212"/>
      <c r="JHG67" s="212"/>
      <c r="JHH67" s="212"/>
      <c r="JHI67" s="212"/>
      <c r="JHJ67" s="212"/>
      <c r="JHK67" s="212"/>
      <c r="JHL67" s="212"/>
      <c r="JHM67" s="212"/>
      <c r="JHN67" s="212"/>
      <c r="JHO67" s="212"/>
      <c r="JHP67" s="212"/>
      <c r="JHQ67" s="212"/>
      <c r="JHR67" s="212"/>
      <c r="JHS67" s="212"/>
      <c r="JHT67" s="212"/>
      <c r="JHU67" s="212"/>
      <c r="JHV67" s="212"/>
      <c r="JHW67" s="212"/>
      <c r="JHX67" s="212"/>
      <c r="JHY67" s="212"/>
      <c r="JHZ67" s="212"/>
      <c r="JIA67" s="212"/>
      <c r="JIB67" s="212"/>
      <c r="JIC67" s="212"/>
      <c r="JID67" s="212"/>
      <c r="JIE67" s="212"/>
      <c r="JIF67" s="212"/>
      <c r="JIG67" s="212"/>
      <c r="JIH67" s="212"/>
      <c r="JII67" s="212"/>
      <c r="JIJ67" s="212"/>
      <c r="JIK67" s="212"/>
      <c r="JIL67" s="212"/>
      <c r="JIM67" s="212"/>
      <c r="JIN67" s="212"/>
      <c r="JIO67" s="212"/>
      <c r="JIP67" s="212"/>
      <c r="JIQ67" s="212"/>
      <c r="JIR67" s="212"/>
      <c r="JIS67" s="212"/>
      <c r="JIT67" s="212"/>
      <c r="JIU67" s="212"/>
      <c r="JIV67" s="212"/>
      <c r="JIW67" s="212"/>
      <c r="JIX67" s="212"/>
      <c r="JIY67" s="212"/>
      <c r="JIZ67" s="212"/>
      <c r="JJA67" s="212"/>
      <c r="JJB67" s="212"/>
      <c r="JJC67" s="212"/>
      <c r="JJD67" s="212"/>
      <c r="JJE67" s="212"/>
      <c r="JJF67" s="212"/>
      <c r="JJG67" s="212"/>
      <c r="JJH67" s="212"/>
      <c r="JJI67" s="212"/>
      <c r="JJJ67" s="212"/>
      <c r="JJK67" s="212"/>
      <c r="JJL67" s="212"/>
      <c r="JJM67" s="212"/>
      <c r="JJN67" s="212"/>
      <c r="JJO67" s="212"/>
      <c r="JJP67" s="212"/>
      <c r="JJQ67" s="212"/>
      <c r="JJR67" s="212"/>
      <c r="JJS67" s="212"/>
      <c r="JJT67" s="212"/>
      <c r="JJU67" s="212"/>
      <c r="JJV67" s="212"/>
      <c r="JJW67" s="212"/>
      <c r="JJX67" s="212"/>
      <c r="JJY67" s="212"/>
      <c r="JJZ67" s="212"/>
      <c r="JKA67" s="212"/>
      <c r="JKB67" s="212"/>
      <c r="JKC67" s="212"/>
      <c r="JKD67" s="212"/>
      <c r="JKE67" s="212"/>
      <c r="JKF67" s="212"/>
      <c r="JKG67" s="212"/>
      <c r="JKH67" s="212"/>
      <c r="JKI67" s="212"/>
      <c r="JKJ67" s="212"/>
      <c r="JKK67" s="212"/>
      <c r="JKL67" s="212"/>
      <c r="JKM67" s="212"/>
      <c r="JKN67" s="212"/>
      <c r="JKO67" s="212"/>
      <c r="JKP67" s="212"/>
      <c r="JKQ67" s="212"/>
      <c r="JKR67" s="212"/>
      <c r="JKS67" s="212"/>
      <c r="JKT67" s="212"/>
      <c r="JKU67" s="212"/>
      <c r="JKV67" s="212"/>
      <c r="JKW67" s="212"/>
      <c r="JKX67" s="212"/>
      <c r="JKY67" s="212"/>
      <c r="JKZ67" s="212"/>
      <c r="JLA67" s="212"/>
      <c r="JLB67" s="212"/>
      <c r="JLC67" s="212"/>
      <c r="JLD67" s="212"/>
      <c r="JLE67" s="212"/>
      <c r="JLF67" s="212"/>
      <c r="JLG67" s="212"/>
      <c r="JLH67" s="212"/>
      <c r="JLI67" s="212"/>
      <c r="JLJ67" s="212"/>
      <c r="JLK67" s="212"/>
      <c r="JLL67" s="212"/>
      <c r="JLM67" s="212"/>
      <c r="JLN67" s="212"/>
      <c r="JLO67" s="212"/>
      <c r="JLP67" s="212"/>
      <c r="JLQ67" s="212"/>
      <c r="JLR67" s="212"/>
      <c r="JLS67" s="212"/>
      <c r="JLT67" s="212"/>
      <c r="JLU67" s="212"/>
      <c r="JLV67" s="212"/>
      <c r="JLW67" s="212"/>
      <c r="JLX67" s="212"/>
      <c r="JLY67" s="212"/>
      <c r="JLZ67" s="212"/>
      <c r="JMA67" s="212"/>
      <c r="JMB67" s="212"/>
      <c r="JMC67" s="212"/>
      <c r="JMD67" s="212"/>
      <c r="JME67" s="212"/>
      <c r="JMF67" s="212"/>
      <c r="JMG67" s="212"/>
      <c r="JMH67" s="212"/>
      <c r="JMI67" s="212"/>
      <c r="JMJ67" s="212"/>
      <c r="JMK67" s="212"/>
      <c r="JML67" s="212"/>
      <c r="JMM67" s="212"/>
      <c r="JMN67" s="212"/>
      <c r="JMO67" s="212"/>
      <c r="JMP67" s="212"/>
      <c r="JMQ67" s="212"/>
      <c r="JMR67" s="212"/>
      <c r="JMS67" s="212"/>
      <c r="JMT67" s="212"/>
      <c r="JMU67" s="212"/>
      <c r="JMV67" s="212"/>
      <c r="JMW67" s="212"/>
      <c r="JMX67" s="212"/>
      <c r="JMY67" s="212"/>
      <c r="JMZ67" s="212"/>
      <c r="JNA67" s="212"/>
      <c r="JNB67" s="212"/>
      <c r="JNC67" s="212"/>
      <c r="JND67" s="212"/>
      <c r="JNE67" s="212"/>
      <c r="JNF67" s="212"/>
      <c r="JNG67" s="212"/>
      <c r="JNH67" s="212"/>
      <c r="JNI67" s="212"/>
      <c r="JNJ67" s="212"/>
      <c r="JNK67" s="212"/>
      <c r="JNL67" s="212"/>
      <c r="JNM67" s="212"/>
      <c r="JNN67" s="212"/>
      <c r="JNO67" s="212"/>
      <c r="JNP67" s="212"/>
      <c r="JNQ67" s="212"/>
      <c r="JNR67" s="212"/>
      <c r="JNS67" s="212"/>
      <c r="JNT67" s="212"/>
      <c r="JNU67" s="212"/>
      <c r="JNV67" s="212"/>
      <c r="JNW67" s="212"/>
      <c r="JNX67" s="212"/>
      <c r="JNY67" s="212"/>
      <c r="JNZ67" s="212"/>
      <c r="JOA67" s="212"/>
      <c r="JOB67" s="212"/>
      <c r="JOC67" s="212"/>
      <c r="JOD67" s="212"/>
      <c r="JOE67" s="212"/>
      <c r="JOF67" s="212"/>
      <c r="JOG67" s="212"/>
      <c r="JOH67" s="212"/>
      <c r="JOI67" s="212"/>
      <c r="JOJ67" s="212"/>
      <c r="JOK67" s="212"/>
      <c r="JOL67" s="212"/>
      <c r="JOM67" s="212"/>
      <c r="JON67" s="212"/>
      <c r="JOO67" s="212"/>
      <c r="JOP67" s="212"/>
      <c r="JOQ67" s="212"/>
      <c r="JOR67" s="212"/>
      <c r="JOS67" s="212"/>
      <c r="JOT67" s="212"/>
      <c r="JOU67" s="212"/>
      <c r="JOV67" s="212"/>
      <c r="JOW67" s="212"/>
      <c r="JOX67" s="212"/>
      <c r="JOY67" s="212"/>
      <c r="JOZ67" s="212"/>
      <c r="JPA67" s="212"/>
      <c r="JPB67" s="212"/>
      <c r="JPC67" s="212"/>
      <c r="JPD67" s="212"/>
      <c r="JPE67" s="212"/>
      <c r="JPF67" s="212"/>
      <c r="JPG67" s="212"/>
      <c r="JPH67" s="212"/>
      <c r="JPI67" s="212"/>
      <c r="JPJ67" s="212"/>
      <c r="JPK67" s="212"/>
      <c r="JPL67" s="212"/>
      <c r="JPM67" s="212"/>
      <c r="JPN67" s="212"/>
      <c r="JPO67" s="212"/>
      <c r="JPP67" s="212"/>
      <c r="JPQ67" s="212"/>
      <c r="JPR67" s="212"/>
      <c r="JPS67" s="212"/>
      <c r="JPT67" s="212"/>
      <c r="JPU67" s="212"/>
      <c r="JPV67" s="212"/>
      <c r="JPW67" s="212"/>
      <c r="JPX67" s="212"/>
      <c r="JPY67" s="212"/>
      <c r="JPZ67" s="212"/>
      <c r="JQA67" s="212"/>
      <c r="JQB67" s="212"/>
      <c r="JQC67" s="212"/>
      <c r="JQD67" s="212"/>
      <c r="JQE67" s="212"/>
      <c r="JQF67" s="212"/>
      <c r="JQG67" s="212"/>
      <c r="JQH67" s="212"/>
      <c r="JQI67" s="212"/>
      <c r="JQJ67" s="212"/>
      <c r="JQK67" s="212"/>
      <c r="JQL67" s="212"/>
      <c r="JQM67" s="212"/>
      <c r="JQN67" s="212"/>
      <c r="JQO67" s="212"/>
      <c r="JQP67" s="212"/>
      <c r="JQQ67" s="212"/>
      <c r="JQR67" s="212"/>
      <c r="JQS67" s="212"/>
      <c r="JQT67" s="212"/>
      <c r="JQU67" s="212"/>
      <c r="JQV67" s="212"/>
      <c r="JQW67" s="212"/>
      <c r="JQX67" s="212"/>
      <c r="JQY67" s="212"/>
      <c r="JQZ67" s="212"/>
      <c r="JRA67" s="212"/>
      <c r="JRB67" s="212"/>
      <c r="JRC67" s="212"/>
      <c r="JRD67" s="212"/>
      <c r="JRE67" s="212"/>
      <c r="JRF67" s="212"/>
      <c r="JRG67" s="212"/>
      <c r="JRH67" s="212"/>
      <c r="JRI67" s="212"/>
      <c r="JRJ67" s="212"/>
      <c r="JRK67" s="212"/>
      <c r="JRL67" s="212"/>
      <c r="JRM67" s="212"/>
      <c r="JRN67" s="212"/>
      <c r="JRO67" s="212"/>
      <c r="JRP67" s="212"/>
      <c r="JRQ67" s="212"/>
      <c r="JRR67" s="212"/>
      <c r="JRS67" s="212"/>
      <c r="JRT67" s="212"/>
      <c r="JRU67" s="212"/>
      <c r="JRV67" s="212"/>
      <c r="JRW67" s="212"/>
      <c r="JRX67" s="212"/>
      <c r="JRY67" s="212"/>
      <c r="JRZ67" s="212"/>
      <c r="JSA67" s="212"/>
      <c r="JSB67" s="212"/>
      <c r="JSC67" s="212"/>
      <c r="JSD67" s="212"/>
      <c r="JSE67" s="212"/>
      <c r="JSF67" s="212"/>
      <c r="JSG67" s="212"/>
      <c r="JSH67" s="212"/>
      <c r="JSI67" s="212"/>
      <c r="JSJ67" s="212"/>
      <c r="JSK67" s="212"/>
      <c r="JSL67" s="212"/>
      <c r="JSM67" s="212"/>
      <c r="JSN67" s="212"/>
      <c r="JSO67" s="212"/>
      <c r="JSP67" s="212"/>
      <c r="JSQ67" s="212"/>
      <c r="JSR67" s="212"/>
      <c r="JSS67" s="212"/>
      <c r="JST67" s="212"/>
      <c r="JSU67" s="212"/>
      <c r="JSV67" s="212"/>
      <c r="JSW67" s="212"/>
      <c r="JSX67" s="212"/>
      <c r="JSY67" s="212"/>
      <c r="JSZ67" s="212"/>
      <c r="JTA67" s="212"/>
      <c r="JTB67" s="212"/>
      <c r="JTC67" s="212"/>
      <c r="JTD67" s="212"/>
      <c r="JTE67" s="212"/>
      <c r="JTF67" s="212"/>
      <c r="JTG67" s="212"/>
      <c r="JTH67" s="212"/>
      <c r="JTI67" s="212"/>
      <c r="JTJ67" s="212"/>
      <c r="JTK67" s="212"/>
      <c r="JTL67" s="212"/>
      <c r="JTM67" s="212"/>
      <c r="JTN67" s="212"/>
      <c r="JTO67" s="212"/>
      <c r="JTP67" s="212"/>
      <c r="JTQ67" s="212"/>
      <c r="JTR67" s="212"/>
      <c r="JTS67" s="212"/>
      <c r="JTT67" s="212"/>
      <c r="JTU67" s="212"/>
      <c r="JTV67" s="212"/>
      <c r="JTW67" s="212"/>
      <c r="JTX67" s="212"/>
      <c r="JTY67" s="212"/>
      <c r="JTZ67" s="212"/>
      <c r="JUA67" s="212"/>
      <c r="JUB67" s="212"/>
      <c r="JUC67" s="212"/>
      <c r="JUD67" s="212"/>
      <c r="JUE67" s="212"/>
      <c r="JUF67" s="212"/>
      <c r="JUG67" s="212"/>
      <c r="JUH67" s="212"/>
      <c r="JUI67" s="212"/>
      <c r="JUJ67" s="212"/>
      <c r="JUK67" s="212"/>
      <c r="JUL67" s="212"/>
      <c r="JUM67" s="212"/>
      <c r="JUN67" s="212"/>
      <c r="JUO67" s="212"/>
      <c r="JUP67" s="212"/>
      <c r="JUQ67" s="212"/>
      <c r="JUR67" s="212"/>
      <c r="JUS67" s="212"/>
      <c r="JUT67" s="212"/>
      <c r="JUU67" s="212"/>
      <c r="JUV67" s="212"/>
      <c r="JUW67" s="212"/>
      <c r="JUX67" s="212"/>
      <c r="JUY67" s="212"/>
      <c r="JUZ67" s="212"/>
      <c r="JVA67" s="212"/>
      <c r="JVB67" s="212"/>
      <c r="JVC67" s="212"/>
      <c r="JVD67" s="212"/>
      <c r="JVE67" s="212"/>
      <c r="JVF67" s="212"/>
      <c r="JVG67" s="212"/>
      <c r="JVH67" s="212"/>
      <c r="JVI67" s="212"/>
      <c r="JVJ67" s="212"/>
      <c r="JVK67" s="212"/>
      <c r="JVL67" s="212"/>
      <c r="JVM67" s="212"/>
      <c r="JVN67" s="212"/>
      <c r="JVO67" s="212"/>
      <c r="JVP67" s="212"/>
      <c r="JVQ67" s="212"/>
      <c r="JVR67" s="212"/>
      <c r="JVS67" s="212"/>
      <c r="JVT67" s="212"/>
      <c r="JVU67" s="212"/>
      <c r="JVV67" s="212"/>
      <c r="JVW67" s="212"/>
      <c r="JVX67" s="212"/>
      <c r="JVY67" s="212"/>
      <c r="JVZ67" s="212"/>
      <c r="JWA67" s="212"/>
      <c r="JWB67" s="212"/>
      <c r="JWC67" s="212"/>
      <c r="JWD67" s="212"/>
      <c r="JWE67" s="212"/>
      <c r="JWF67" s="212"/>
      <c r="JWG67" s="212"/>
      <c r="JWH67" s="212"/>
      <c r="JWI67" s="212"/>
      <c r="JWJ67" s="212"/>
      <c r="JWK67" s="212"/>
      <c r="JWL67" s="212"/>
      <c r="JWM67" s="212"/>
      <c r="JWN67" s="212"/>
      <c r="JWO67" s="212"/>
      <c r="JWP67" s="212"/>
      <c r="JWQ67" s="212"/>
      <c r="JWR67" s="212"/>
      <c r="JWS67" s="212"/>
      <c r="JWT67" s="212"/>
      <c r="JWU67" s="212"/>
      <c r="JWV67" s="212"/>
      <c r="JWW67" s="212"/>
      <c r="JWX67" s="212"/>
      <c r="JWY67" s="212"/>
      <c r="JWZ67" s="212"/>
      <c r="JXA67" s="212"/>
      <c r="JXB67" s="212"/>
      <c r="JXC67" s="212"/>
      <c r="JXD67" s="212"/>
      <c r="JXE67" s="212"/>
      <c r="JXF67" s="212"/>
      <c r="JXG67" s="212"/>
      <c r="JXH67" s="212"/>
      <c r="JXI67" s="212"/>
      <c r="JXJ67" s="212"/>
      <c r="JXK67" s="212"/>
      <c r="JXL67" s="212"/>
      <c r="JXM67" s="212"/>
      <c r="JXN67" s="212"/>
      <c r="JXO67" s="212"/>
      <c r="JXP67" s="212"/>
      <c r="JXQ67" s="212"/>
      <c r="JXR67" s="212"/>
      <c r="JXS67" s="212"/>
      <c r="JXT67" s="212"/>
      <c r="JXU67" s="212"/>
      <c r="JXV67" s="212"/>
      <c r="JXW67" s="212"/>
      <c r="JXX67" s="212"/>
      <c r="JXY67" s="212"/>
      <c r="JXZ67" s="212"/>
      <c r="JYA67" s="212"/>
      <c r="JYB67" s="212"/>
      <c r="JYC67" s="212"/>
      <c r="JYD67" s="212"/>
      <c r="JYE67" s="212"/>
      <c r="JYF67" s="212"/>
      <c r="JYG67" s="212"/>
      <c r="JYH67" s="212"/>
      <c r="JYI67" s="212"/>
      <c r="JYJ67" s="212"/>
      <c r="JYK67" s="212"/>
      <c r="JYL67" s="212"/>
      <c r="JYM67" s="212"/>
      <c r="JYN67" s="212"/>
      <c r="JYO67" s="212"/>
      <c r="JYP67" s="212"/>
      <c r="JYQ67" s="212"/>
      <c r="JYR67" s="212"/>
      <c r="JYS67" s="212"/>
      <c r="JYT67" s="212"/>
      <c r="JYU67" s="212"/>
      <c r="JYV67" s="212"/>
      <c r="JYW67" s="212"/>
      <c r="JYX67" s="212"/>
      <c r="JYY67" s="212"/>
      <c r="JYZ67" s="212"/>
      <c r="JZA67" s="212"/>
      <c r="JZB67" s="212"/>
      <c r="JZC67" s="212"/>
      <c r="JZD67" s="212"/>
      <c r="JZE67" s="212"/>
      <c r="JZF67" s="212"/>
      <c r="JZG67" s="212"/>
      <c r="JZH67" s="212"/>
      <c r="JZI67" s="212"/>
      <c r="JZJ67" s="212"/>
      <c r="JZK67" s="212"/>
      <c r="JZL67" s="212"/>
      <c r="JZM67" s="212"/>
      <c r="JZN67" s="212"/>
      <c r="JZO67" s="212"/>
      <c r="JZP67" s="212"/>
      <c r="JZQ67" s="212"/>
      <c r="JZR67" s="212"/>
      <c r="JZS67" s="212"/>
      <c r="JZT67" s="212"/>
      <c r="JZU67" s="212"/>
      <c r="JZV67" s="212"/>
      <c r="JZW67" s="212"/>
      <c r="JZX67" s="212"/>
      <c r="JZY67" s="212"/>
      <c r="JZZ67" s="212"/>
      <c r="KAA67" s="212"/>
      <c r="KAB67" s="212"/>
      <c r="KAC67" s="212"/>
      <c r="KAD67" s="212"/>
      <c r="KAE67" s="212"/>
      <c r="KAF67" s="212"/>
      <c r="KAG67" s="212"/>
      <c r="KAH67" s="212"/>
      <c r="KAI67" s="212"/>
      <c r="KAJ67" s="212"/>
      <c r="KAK67" s="212"/>
      <c r="KAL67" s="212"/>
      <c r="KAM67" s="212"/>
      <c r="KAN67" s="212"/>
      <c r="KAO67" s="212"/>
      <c r="KAP67" s="212"/>
      <c r="KAQ67" s="212"/>
      <c r="KAR67" s="212"/>
      <c r="KAS67" s="212"/>
      <c r="KAT67" s="212"/>
      <c r="KAU67" s="212"/>
      <c r="KAV67" s="212"/>
      <c r="KAW67" s="212"/>
      <c r="KAX67" s="212"/>
      <c r="KAY67" s="212"/>
      <c r="KAZ67" s="212"/>
      <c r="KBA67" s="212"/>
      <c r="KBB67" s="212"/>
      <c r="KBC67" s="212"/>
      <c r="KBD67" s="212"/>
      <c r="KBE67" s="212"/>
      <c r="KBF67" s="212"/>
      <c r="KBG67" s="212"/>
      <c r="KBH67" s="212"/>
      <c r="KBI67" s="212"/>
      <c r="KBJ67" s="212"/>
      <c r="KBK67" s="212"/>
      <c r="KBL67" s="212"/>
      <c r="KBM67" s="212"/>
      <c r="KBN67" s="212"/>
      <c r="KBO67" s="212"/>
      <c r="KBP67" s="212"/>
      <c r="KBQ67" s="212"/>
      <c r="KBR67" s="212"/>
      <c r="KBS67" s="212"/>
      <c r="KBT67" s="212"/>
      <c r="KBU67" s="212"/>
      <c r="KBV67" s="212"/>
      <c r="KBW67" s="212"/>
      <c r="KBX67" s="212"/>
      <c r="KBY67" s="212"/>
      <c r="KBZ67" s="212"/>
      <c r="KCA67" s="212"/>
      <c r="KCB67" s="212"/>
      <c r="KCC67" s="212"/>
      <c r="KCD67" s="212"/>
      <c r="KCE67" s="212"/>
      <c r="KCF67" s="212"/>
      <c r="KCG67" s="212"/>
      <c r="KCH67" s="212"/>
      <c r="KCI67" s="212"/>
      <c r="KCJ67" s="212"/>
      <c r="KCK67" s="212"/>
      <c r="KCL67" s="212"/>
      <c r="KCM67" s="212"/>
      <c r="KCN67" s="212"/>
      <c r="KCO67" s="212"/>
      <c r="KCP67" s="212"/>
      <c r="KCQ67" s="212"/>
      <c r="KCR67" s="212"/>
      <c r="KCS67" s="212"/>
      <c r="KCT67" s="212"/>
      <c r="KCU67" s="212"/>
      <c r="KCV67" s="212"/>
      <c r="KCW67" s="212"/>
      <c r="KCX67" s="212"/>
      <c r="KCY67" s="212"/>
      <c r="KCZ67" s="212"/>
      <c r="KDA67" s="212"/>
      <c r="KDB67" s="212"/>
      <c r="KDC67" s="212"/>
      <c r="KDD67" s="212"/>
      <c r="KDE67" s="212"/>
      <c r="KDF67" s="212"/>
      <c r="KDG67" s="212"/>
      <c r="KDH67" s="212"/>
      <c r="KDI67" s="212"/>
      <c r="KDJ67" s="212"/>
      <c r="KDK67" s="212"/>
      <c r="KDL67" s="212"/>
      <c r="KDM67" s="212"/>
      <c r="KDN67" s="212"/>
      <c r="KDO67" s="212"/>
      <c r="KDP67" s="212"/>
      <c r="KDQ67" s="212"/>
      <c r="KDR67" s="212"/>
      <c r="KDS67" s="212"/>
      <c r="KDT67" s="212"/>
      <c r="KDU67" s="212"/>
      <c r="KDV67" s="212"/>
      <c r="KDW67" s="212"/>
      <c r="KDX67" s="212"/>
      <c r="KDY67" s="212"/>
      <c r="KDZ67" s="212"/>
      <c r="KEA67" s="212"/>
      <c r="KEB67" s="212"/>
      <c r="KEC67" s="212"/>
      <c r="KED67" s="212"/>
      <c r="KEE67" s="212"/>
      <c r="KEF67" s="212"/>
      <c r="KEG67" s="212"/>
      <c r="KEH67" s="212"/>
      <c r="KEI67" s="212"/>
      <c r="KEJ67" s="212"/>
      <c r="KEK67" s="212"/>
      <c r="KEL67" s="212"/>
      <c r="KEM67" s="212"/>
      <c r="KEN67" s="212"/>
      <c r="KEO67" s="212"/>
      <c r="KEP67" s="212"/>
      <c r="KEQ67" s="212"/>
      <c r="KER67" s="212"/>
      <c r="KES67" s="212"/>
      <c r="KET67" s="212"/>
      <c r="KEU67" s="212"/>
      <c r="KEV67" s="212"/>
      <c r="KEW67" s="212"/>
      <c r="KEX67" s="212"/>
      <c r="KEY67" s="212"/>
      <c r="KEZ67" s="212"/>
      <c r="KFA67" s="212"/>
      <c r="KFB67" s="212"/>
      <c r="KFC67" s="212"/>
      <c r="KFD67" s="212"/>
      <c r="KFE67" s="212"/>
      <c r="KFF67" s="212"/>
      <c r="KFG67" s="212"/>
      <c r="KFH67" s="212"/>
      <c r="KFI67" s="212"/>
      <c r="KFJ67" s="212"/>
      <c r="KFK67" s="212"/>
      <c r="KFL67" s="212"/>
      <c r="KFM67" s="212"/>
      <c r="KFN67" s="212"/>
      <c r="KFO67" s="212"/>
      <c r="KFP67" s="212"/>
      <c r="KFQ67" s="212"/>
      <c r="KFR67" s="212"/>
      <c r="KFS67" s="212"/>
      <c r="KFT67" s="212"/>
      <c r="KFU67" s="212"/>
      <c r="KFV67" s="212"/>
      <c r="KFW67" s="212"/>
      <c r="KFX67" s="212"/>
      <c r="KFY67" s="212"/>
      <c r="KFZ67" s="212"/>
      <c r="KGA67" s="212"/>
      <c r="KGB67" s="212"/>
      <c r="KGC67" s="212"/>
      <c r="KGD67" s="212"/>
      <c r="KGE67" s="212"/>
      <c r="KGF67" s="212"/>
      <c r="KGG67" s="212"/>
      <c r="KGH67" s="212"/>
      <c r="KGI67" s="212"/>
      <c r="KGJ67" s="212"/>
      <c r="KGK67" s="212"/>
      <c r="KGL67" s="212"/>
      <c r="KGM67" s="212"/>
      <c r="KGN67" s="212"/>
      <c r="KGO67" s="212"/>
      <c r="KGP67" s="212"/>
      <c r="KGQ67" s="212"/>
      <c r="KGR67" s="212"/>
      <c r="KGS67" s="212"/>
      <c r="KGT67" s="212"/>
      <c r="KGU67" s="212"/>
      <c r="KGV67" s="212"/>
      <c r="KGW67" s="212"/>
      <c r="KGX67" s="212"/>
      <c r="KGY67" s="212"/>
      <c r="KGZ67" s="212"/>
      <c r="KHA67" s="212"/>
      <c r="KHB67" s="212"/>
      <c r="KHC67" s="212"/>
      <c r="KHD67" s="212"/>
      <c r="KHE67" s="212"/>
      <c r="KHF67" s="212"/>
      <c r="KHG67" s="212"/>
      <c r="KHH67" s="212"/>
      <c r="KHI67" s="212"/>
      <c r="KHJ67" s="212"/>
      <c r="KHK67" s="212"/>
      <c r="KHL67" s="212"/>
      <c r="KHM67" s="212"/>
      <c r="KHN67" s="212"/>
      <c r="KHO67" s="212"/>
      <c r="KHP67" s="212"/>
      <c r="KHQ67" s="212"/>
      <c r="KHR67" s="212"/>
      <c r="KHS67" s="212"/>
      <c r="KHT67" s="212"/>
      <c r="KHU67" s="212"/>
      <c r="KHV67" s="212"/>
      <c r="KHW67" s="212"/>
      <c r="KHX67" s="212"/>
      <c r="KHY67" s="212"/>
      <c r="KHZ67" s="212"/>
      <c r="KIA67" s="212"/>
      <c r="KIB67" s="212"/>
      <c r="KIC67" s="212"/>
      <c r="KID67" s="212"/>
      <c r="KIE67" s="212"/>
      <c r="KIF67" s="212"/>
      <c r="KIG67" s="212"/>
      <c r="KIH67" s="212"/>
      <c r="KII67" s="212"/>
      <c r="KIJ67" s="212"/>
      <c r="KIK67" s="212"/>
      <c r="KIL67" s="212"/>
      <c r="KIM67" s="212"/>
      <c r="KIN67" s="212"/>
      <c r="KIO67" s="212"/>
      <c r="KIP67" s="212"/>
      <c r="KIQ67" s="212"/>
      <c r="KIR67" s="212"/>
      <c r="KIS67" s="212"/>
      <c r="KIT67" s="212"/>
      <c r="KIU67" s="212"/>
      <c r="KIV67" s="212"/>
      <c r="KIW67" s="212"/>
      <c r="KIX67" s="212"/>
      <c r="KIY67" s="212"/>
      <c r="KIZ67" s="212"/>
      <c r="KJA67" s="212"/>
      <c r="KJB67" s="212"/>
      <c r="KJC67" s="212"/>
      <c r="KJD67" s="212"/>
      <c r="KJE67" s="212"/>
      <c r="KJF67" s="212"/>
      <c r="KJG67" s="212"/>
      <c r="KJH67" s="212"/>
      <c r="KJI67" s="212"/>
      <c r="KJJ67" s="212"/>
      <c r="KJK67" s="212"/>
      <c r="KJL67" s="212"/>
      <c r="KJM67" s="212"/>
      <c r="KJN67" s="212"/>
      <c r="KJO67" s="212"/>
      <c r="KJP67" s="212"/>
      <c r="KJQ67" s="212"/>
      <c r="KJR67" s="212"/>
      <c r="KJS67" s="212"/>
      <c r="KJT67" s="212"/>
      <c r="KJU67" s="212"/>
      <c r="KJV67" s="212"/>
      <c r="KJW67" s="212"/>
      <c r="KJX67" s="212"/>
      <c r="KJY67" s="212"/>
      <c r="KJZ67" s="212"/>
      <c r="KKA67" s="212"/>
      <c r="KKB67" s="212"/>
      <c r="KKC67" s="212"/>
      <c r="KKD67" s="212"/>
      <c r="KKE67" s="212"/>
      <c r="KKF67" s="212"/>
      <c r="KKG67" s="212"/>
      <c r="KKH67" s="212"/>
      <c r="KKI67" s="212"/>
      <c r="KKJ67" s="212"/>
      <c r="KKK67" s="212"/>
      <c r="KKL67" s="212"/>
      <c r="KKM67" s="212"/>
      <c r="KKN67" s="212"/>
      <c r="KKO67" s="212"/>
      <c r="KKP67" s="212"/>
      <c r="KKQ67" s="212"/>
      <c r="KKR67" s="212"/>
      <c r="KKS67" s="212"/>
      <c r="KKT67" s="212"/>
      <c r="KKU67" s="212"/>
      <c r="KKV67" s="212"/>
      <c r="KKW67" s="212"/>
      <c r="KKX67" s="212"/>
      <c r="KKY67" s="212"/>
      <c r="KKZ67" s="212"/>
      <c r="KLA67" s="212"/>
      <c r="KLB67" s="212"/>
      <c r="KLC67" s="212"/>
      <c r="KLD67" s="212"/>
      <c r="KLE67" s="212"/>
      <c r="KLF67" s="212"/>
      <c r="KLG67" s="212"/>
      <c r="KLH67" s="212"/>
      <c r="KLI67" s="212"/>
      <c r="KLJ67" s="212"/>
      <c r="KLK67" s="212"/>
      <c r="KLL67" s="212"/>
      <c r="KLM67" s="212"/>
      <c r="KLN67" s="212"/>
      <c r="KLO67" s="212"/>
      <c r="KLP67" s="212"/>
      <c r="KLQ67" s="212"/>
      <c r="KLR67" s="212"/>
      <c r="KLS67" s="212"/>
      <c r="KLT67" s="212"/>
      <c r="KLU67" s="212"/>
      <c r="KLV67" s="212"/>
      <c r="KLW67" s="212"/>
      <c r="KLX67" s="212"/>
      <c r="KLY67" s="212"/>
      <c r="KLZ67" s="212"/>
      <c r="KMA67" s="212"/>
      <c r="KMB67" s="212"/>
      <c r="KMC67" s="212"/>
      <c r="KMD67" s="212"/>
      <c r="KME67" s="212"/>
      <c r="KMF67" s="212"/>
      <c r="KMG67" s="212"/>
      <c r="KMH67" s="212"/>
      <c r="KMI67" s="212"/>
      <c r="KMJ67" s="212"/>
      <c r="KMK67" s="212"/>
      <c r="KML67" s="212"/>
      <c r="KMM67" s="212"/>
      <c r="KMN67" s="212"/>
      <c r="KMO67" s="212"/>
      <c r="KMP67" s="212"/>
      <c r="KMQ67" s="212"/>
      <c r="KMR67" s="212"/>
      <c r="KMS67" s="212"/>
      <c r="KMT67" s="212"/>
      <c r="KMU67" s="212"/>
      <c r="KMV67" s="212"/>
      <c r="KMW67" s="212"/>
      <c r="KMX67" s="212"/>
      <c r="KMY67" s="212"/>
      <c r="KMZ67" s="212"/>
      <c r="KNA67" s="212"/>
      <c r="KNB67" s="212"/>
      <c r="KNC67" s="212"/>
      <c r="KND67" s="212"/>
      <c r="KNE67" s="212"/>
      <c r="KNF67" s="212"/>
      <c r="KNG67" s="212"/>
      <c r="KNH67" s="212"/>
      <c r="KNI67" s="212"/>
      <c r="KNJ67" s="212"/>
      <c r="KNK67" s="212"/>
      <c r="KNL67" s="212"/>
      <c r="KNM67" s="212"/>
      <c r="KNN67" s="212"/>
      <c r="KNO67" s="212"/>
      <c r="KNP67" s="212"/>
      <c r="KNQ67" s="212"/>
      <c r="KNR67" s="212"/>
      <c r="KNS67" s="212"/>
      <c r="KNT67" s="212"/>
      <c r="KNU67" s="212"/>
      <c r="KNV67" s="212"/>
      <c r="KNW67" s="212"/>
      <c r="KNX67" s="212"/>
      <c r="KNY67" s="212"/>
      <c r="KNZ67" s="212"/>
      <c r="KOA67" s="212"/>
      <c r="KOB67" s="212"/>
      <c r="KOC67" s="212"/>
      <c r="KOD67" s="212"/>
      <c r="KOE67" s="212"/>
      <c r="KOF67" s="212"/>
      <c r="KOG67" s="212"/>
      <c r="KOH67" s="212"/>
      <c r="KOI67" s="212"/>
      <c r="KOJ67" s="212"/>
      <c r="KOK67" s="212"/>
      <c r="KOL67" s="212"/>
      <c r="KOM67" s="212"/>
      <c r="KON67" s="212"/>
      <c r="KOO67" s="212"/>
      <c r="KOP67" s="212"/>
      <c r="KOQ67" s="212"/>
      <c r="KOR67" s="212"/>
      <c r="KOS67" s="212"/>
      <c r="KOT67" s="212"/>
      <c r="KOU67" s="212"/>
      <c r="KOV67" s="212"/>
      <c r="KOW67" s="212"/>
      <c r="KOX67" s="212"/>
      <c r="KOY67" s="212"/>
      <c r="KOZ67" s="212"/>
      <c r="KPA67" s="212"/>
      <c r="KPB67" s="212"/>
      <c r="KPC67" s="212"/>
      <c r="KPD67" s="212"/>
      <c r="KPE67" s="212"/>
      <c r="KPF67" s="212"/>
      <c r="KPG67" s="212"/>
      <c r="KPH67" s="212"/>
      <c r="KPI67" s="212"/>
      <c r="KPJ67" s="212"/>
      <c r="KPK67" s="212"/>
      <c r="KPL67" s="212"/>
      <c r="KPM67" s="212"/>
      <c r="KPN67" s="212"/>
      <c r="KPO67" s="212"/>
      <c r="KPP67" s="212"/>
      <c r="KPQ67" s="212"/>
      <c r="KPR67" s="212"/>
      <c r="KPS67" s="212"/>
      <c r="KPT67" s="212"/>
      <c r="KPU67" s="212"/>
      <c r="KPV67" s="212"/>
      <c r="KPW67" s="212"/>
      <c r="KPX67" s="212"/>
      <c r="KPY67" s="212"/>
      <c r="KPZ67" s="212"/>
      <c r="KQA67" s="212"/>
      <c r="KQB67" s="212"/>
      <c r="KQC67" s="212"/>
      <c r="KQD67" s="212"/>
      <c r="KQE67" s="212"/>
      <c r="KQF67" s="212"/>
      <c r="KQG67" s="212"/>
      <c r="KQH67" s="212"/>
      <c r="KQI67" s="212"/>
      <c r="KQJ67" s="212"/>
      <c r="KQK67" s="212"/>
      <c r="KQL67" s="212"/>
      <c r="KQM67" s="212"/>
      <c r="KQN67" s="212"/>
      <c r="KQO67" s="212"/>
      <c r="KQP67" s="212"/>
      <c r="KQQ67" s="212"/>
      <c r="KQR67" s="212"/>
      <c r="KQS67" s="212"/>
      <c r="KQT67" s="212"/>
      <c r="KQU67" s="212"/>
      <c r="KQV67" s="212"/>
      <c r="KQW67" s="212"/>
      <c r="KQX67" s="212"/>
      <c r="KQY67" s="212"/>
      <c r="KQZ67" s="212"/>
      <c r="KRA67" s="212"/>
      <c r="KRB67" s="212"/>
      <c r="KRC67" s="212"/>
      <c r="KRD67" s="212"/>
      <c r="KRE67" s="212"/>
      <c r="KRF67" s="212"/>
      <c r="KRG67" s="212"/>
      <c r="KRH67" s="212"/>
      <c r="KRI67" s="212"/>
      <c r="KRJ67" s="212"/>
      <c r="KRK67" s="212"/>
      <c r="KRL67" s="212"/>
      <c r="KRM67" s="212"/>
      <c r="KRN67" s="212"/>
      <c r="KRO67" s="212"/>
      <c r="KRP67" s="212"/>
      <c r="KRQ67" s="212"/>
      <c r="KRR67" s="212"/>
      <c r="KRS67" s="212"/>
      <c r="KRT67" s="212"/>
      <c r="KRU67" s="212"/>
      <c r="KRV67" s="212"/>
      <c r="KRW67" s="212"/>
      <c r="KRX67" s="212"/>
      <c r="KRY67" s="212"/>
      <c r="KRZ67" s="212"/>
      <c r="KSA67" s="212"/>
      <c r="KSB67" s="212"/>
      <c r="KSC67" s="212"/>
      <c r="KSD67" s="212"/>
      <c r="KSE67" s="212"/>
      <c r="KSF67" s="212"/>
      <c r="KSG67" s="212"/>
      <c r="KSH67" s="212"/>
      <c r="KSI67" s="212"/>
      <c r="KSJ67" s="212"/>
      <c r="KSK67" s="212"/>
      <c r="KSL67" s="212"/>
      <c r="KSM67" s="212"/>
      <c r="KSN67" s="212"/>
      <c r="KSO67" s="212"/>
      <c r="KSP67" s="212"/>
      <c r="KSQ67" s="212"/>
      <c r="KSR67" s="212"/>
      <c r="KSS67" s="212"/>
      <c r="KST67" s="212"/>
      <c r="KSU67" s="212"/>
      <c r="KSV67" s="212"/>
      <c r="KSW67" s="212"/>
      <c r="KSX67" s="212"/>
      <c r="KSY67" s="212"/>
      <c r="KSZ67" s="212"/>
      <c r="KTA67" s="212"/>
      <c r="KTB67" s="212"/>
      <c r="KTC67" s="212"/>
      <c r="KTD67" s="212"/>
      <c r="KTE67" s="212"/>
      <c r="KTF67" s="212"/>
      <c r="KTG67" s="212"/>
      <c r="KTH67" s="212"/>
      <c r="KTI67" s="212"/>
      <c r="KTJ67" s="212"/>
      <c r="KTK67" s="212"/>
      <c r="KTL67" s="212"/>
      <c r="KTM67" s="212"/>
      <c r="KTN67" s="212"/>
      <c r="KTO67" s="212"/>
      <c r="KTP67" s="212"/>
      <c r="KTQ67" s="212"/>
      <c r="KTR67" s="212"/>
      <c r="KTS67" s="212"/>
      <c r="KTT67" s="212"/>
      <c r="KTU67" s="212"/>
      <c r="KTV67" s="212"/>
      <c r="KTW67" s="212"/>
      <c r="KTX67" s="212"/>
      <c r="KTY67" s="212"/>
      <c r="KTZ67" s="212"/>
      <c r="KUA67" s="212"/>
      <c r="KUB67" s="212"/>
      <c r="KUC67" s="212"/>
      <c r="KUD67" s="212"/>
      <c r="KUE67" s="212"/>
      <c r="KUF67" s="212"/>
      <c r="KUG67" s="212"/>
      <c r="KUH67" s="212"/>
      <c r="KUI67" s="212"/>
      <c r="KUJ67" s="212"/>
      <c r="KUK67" s="212"/>
      <c r="KUL67" s="212"/>
      <c r="KUM67" s="212"/>
      <c r="KUN67" s="212"/>
      <c r="KUO67" s="212"/>
      <c r="KUP67" s="212"/>
      <c r="KUQ67" s="212"/>
      <c r="KUR67" s="212"/>
      <c r="KUS67" s="212"/>
      <c r="KUT67" s="212"/>
      <c r="KUU67" s="212"/>
      <c r="KUV67" s="212"/>
      <c r="KUW67" s="212"/>
      <c r="KUX67" s="212"/>
      <c r="KUY67" s="212"/>
      <c r="KUZ67" s="212"/>
      <c r="KVA67" s="212"/>
      <c r="KVB67" s="212"/>
      <c r="KVC67" s="212"/>
      <c r="KVD67" s="212"/>
      <c r="KVE67" s="212"/>
      <c r="KVF67" s="212"/>
      <c r="KVG67" s="212"/>
      <c r="KVH67" s="212"/>
      <c r="KVI67" s="212"/>
      <c r="KVJ67" s="212"/>
      <c r="KVK67" s="212"/>
      <c r="KVL67" s="212"/>
      <c r="KVM67" s="212"/>
      <c r="KVN67" s="212"/>
      <c r="KVO67" s="212"/>
      <c r="KVP67" s="212"/>
      <c r="KVQ67" s="212"/>
      <c r="KVR67" s="212"/>
      <c r="KVS67" s="212"/>
      <c r="KVT67" s="212"/>
      <c r="KVU67" s="212"/>
      <c r="KVV67" s="212"/>
      <c r="KVW67" s="212"/>
      <c r="KVX67" s="212"/>
      <c r="KVY67" s="212"/>
      <c r="KVZ67" s="212"/>
      <c r="KWA67" s="212"/>
      <c r="KWB67" s="212"/>
      <c r="KWC67" s="212"/>
      <c r="KWD67" s="212"/>
      <c r="KWE67" s="212"/>
      <c r="KWF67" s="212"/>
      <c r="KWG67" s="212"/>
      <c r="KWH67" s="212"/>
      <c r="KWI67" s="212"/>
      <c r="KWJ67" s="212"/>
      <c r="KWK67" s="212"/>
      <c r="KWL67" s="212"/>
      <c r="KWM67" s="212"/>
      <c r="KWN67" s="212"/>
      <c r="KWO67" s="212"/>
      <c r="KWP67" s="212"/>
      <c r="KWQ67" s="212"/>
      <c r="KWR67" s="212"/>
      <c r="KWS67" s="212"/>
      <c r="KWT67" s="212"/>
      <c r="KWU67" s="212"/>
      <c r="KWV67" s="212"/>
      <c r="KWW67" s="212"/>
      <c r="KWX67" s="212"/>
      <c r="KWY67" s="212"/>
      <c r="KWZ67" s="212"/>
      <c r="KXA67" s="212"/>
      <c r="KXB67" s="212"/>
      <c r="KXC67" s="212"/>
      <c r="KXD67" s="212"/>
      <c r="KXE67" s="212"/>
      <c r="KXF67" s="212"/>
      <c r="KXG67" s="212"/>
      <c r="KXH67" s="212"/>
      <c r="KXI67" s="212"/>
      <c r="KXJ67" s="212"/>
      <c r="KXK67" s="212"/>
      <c r="KXL67" s="212"/>
      <c r="KXM67" s="212"/>
      <c r="KXN67" s="212"/>
      <c r="KXO67" s="212"/>
      <c r="KXP67" s="212"/>
      <c r="KXQ67" s="212"/>
      <c r="KXR67" s="212"/>
      <c r="KXS67" s="212"/>
      <c r="KXT67" s="212"/>
      <c r="KXU67" s="212"/>
      <c r="KXV67" s="212"/>
      <c r="KXW67" s="212"/>
      <c r="KXX67" s="212"/>
      <c r="KXY67" s="212"/>
      <c r="KXZ67" s="212"/>
      <c r="KYA67" s="212"/>
      <c r="KYB67" s="212"/>
      <c r="KYC67" s="212"/>
      <c r="KYD67" s="212"/>
      <c r="KYE67" s="212"/>
      <c r="KYF67" s="212"/>
      <c r="KYG67" s="212"/>
      <c r="KYH67" s="212"/>
      <c r="KYI67" s="212"/>
      <c r="KYJ67" s="212"/>
      <c r="KYK67" s="212"/>
      <c r="KYL67" s="212"/>
      <c r="KYM67" s="212"/>
      <c r="KYN67" s="212"/>
      <c r="KYO67" s="212"/>
      <c r="KYP67" s="212"/>
      <c r="KYQ67" s="212"/>
      <c r="KYR67" s="212"/>
      <c r="KYS67" s="212"/>
      <c r="KYT67" s="212"/>
      <c r="KYU67" s="212"/>
      <c r="KYV67" s="212"/>
      <c r="KYW67" s="212"/>
      <c r="KYX67" s="212"/>
      <c r="KYY67" s="212"/>
      <c r="KYZ67" s="212"/>
      <c r="KZA67" s="212"/>
      <c r="KZB67" s="212"/>
      <c r="KZC67" s="212"/>
      <c r="KZD67" s="212"/>
      <c r="KZE67" s="212"/>
      <c r="KZF67" s="212"/>
      <c r="KZG67" s="212"/>
      <c r="KZH67" s="212"/>
      <c r="KZI67" s="212"/>
      <c r="KZJ67" s="212"/>
      <c r="KZK67" s="212"/>
      <c r="KZL67" s="212"/>
      <c r="KZM67" s="212"/>
      <c r="KZN67" s="212"/>
      <c r="KZO67" s="212"/>
      <c r="KZP67" s="212"/>
      <c r="KZQ67" s="212"/>
      <c r="KZR67" s="212"/>
      <c r="KZS67" s="212"/>
      <c r="KZT67" s="212"/>
      <c r="KZU67" s="212"/>
      <c r="KZV67" s="212"/>
      <c r="KZW67" s="212"/>
      <c r="KZX67" s="212"/>
      <c r="KZY67" s="212"/>
      <c r="KZZ67" s="212"/>
      <c r="LAA67" s="212"/>
      <c r="LAB67" s="212"/>
      <c r="LAC67" s="212"/>
      <c r="LAD67" s="212"/>
      <c r="LAE67" s="212"/>
      <c r="LAF67" s="212"/>
      <c r="LAG67" s="212"/>
      <c r="LAH67" s="212"/>
      <c r="LAI67" s="212"/>
      <c r="LAJ67" s="212"/>
      <c r="LAK67" s="212"/>
      <c r="LAL67" s="212"/>
      <c r="LAM67" s="212"/>
      <c r="LAN67" s="212"/>
      <c r="LAO67" s="212"/>
      <c r="LAP67" s="212"/>
      <c r="LAQ67" s="212"/>
      <c r="LAR67" s="212"/>
      <c r="LAS67" s="212"/>
      <c r="LAT67" s="212"/>
      <c r="LAU67" s="212"/>
      <c r="LAV67" s="212"/>
      <c r="LAW67" s="212"/>
      <c r="LAX67" s="212"/>
      <c r="LAY67" s="212"/>
      <c r="LAZ67" s="212"/>
      <c r="LBA67" s="212"/>
      <c r="LBB67" s="212"/>
      <c r="LBC67" s="212"/>
      <c r="LBD67" s="212"/>
      <c r="LBE67" s="212"/>
      <c r="LBF67" s="212"/>
      <c r="LBG67" s="212"/>
      <c r="LBH67" s="212"/>
      <c r="LBI67" s="212"/>
      <c r="LBJ67" s="212"/>
      <c r="LBK67" s="212"/>
      <c r="LBL67" s="212"/>
      <c r="LBM67" s="212"/>
      <c r="LBN67" s="212"/>
      <c r="LBO67" s="212"/>
      <c r="LBP67" s="212"/>
      <c r="LBQ67" s="212"/>
      <c r="LBR67" s="212"/>
      <c r="LBS67" s="212"/>
      <c r="LBT67" s="212"/>
      <c r="LBU67" s="212"/>
      <c r="LBV67" s="212"/>
      <c r="LBW67" s="212"/>
      <c r="LBX67" s="212"/>
      <c r="LBY67" s="212"/>
      <c r="LBZ67" s="212"/>
      <c r="LCA67" s="212"/>
      <c r="LCB67" s="212"/>
      <c r="LCC67" s="212"/>
      <c r="LCD67" s="212"/>
      <c r="LCE67" s="212"/>
      <c r="LCF67" s="212"/>
      <c r="LCG67" s="212"/>
      <c r="LCH67" s="212"/>
      <c r="LCI67" s="212"/>
      <c r="LCJ67" s="212"/>
      <c r="LCK67" s="212"/>
      <c r="LCL67" s="212"/>
      <c r="LCM67" s="212"/>
      <c r="LCN67" s="212"/>
      <c r="LCO67" s="212"/>
      <c r="LCP67" s="212"/>
      <c r="LCQ67" s="212"/>
      <c r="LCR67" s="212"/>
      <c r="LCS67" s="212"/>
      <c r="LCT67" s="212"/>
      <c r="LCU67" s="212"/>
      <c r="LCV67" s="212"/>
      <c r="LCW67" s="212"/>
      <c r="LCX67" s="212"/>
      <c r="LCY67" s="212"/>
      <c r="LCZ67" s="212"/>
      <c r="LDA67" s="212"/>
      <c r="LDB67" s="212"/>
      <c r="LDC67" s="212"/>
      <c r="LDD67" s="212"/>
      <c r="LDE67" s="212"/>
      <c r="LDF67" s="212"/>
      <c r="LDG67" s="212"/>
      <c r="LDH67" s="212"/>
      <c r="LDI67" s="212"/>
      <c r="LDJ67" s="212"/>
      <c r="LDK67" s="212"/>
      <c r="LDL67" s="212"/>
      <c r="LDM67" s="212"/>
      <c r="LDN67" s="212"/>
      <c r="LDO67" s="212"/>
      <c r="LDP67" s="212"/>
      <c r="LDQ67" s="212"/>
      <c r="LDR67" s="212"/>
      <c r="LDS67" s="212"/>
      <c r="LDT67" s="212"/>
      <c r="LDU67" s="212"/>
      <c r="LDV67" s="212"/>
      <c r="LDW67" s="212"/>
      <c r="LDX67" s="212"/>
      <c r="LDY67" s="212"/>
      <c r="LDZ67" s="212"/>
      <c r="LEA67" s="212"/>
      <c r="LEB67" s="212"/>
      <c r="LEC67" s="212"/>
      <c r="LED67" s="212"/>
      <c r="LEE67" s="212"/>
      <c r="LEF67" s="212"/>
      <c r="LEG67" s="212"/>
      <c r="LEH67" s="212"/>
      <c r="LEI67" s="212"/>
      <c r="LEJ67" s="212"/>
      <c r="LEK67" s="212"/>
      <c r="LEL67" s="212"/>
      <c r="LEM67" s="212"/>
      <c r="LEN67" s="212"/>
      <c r="LEO67" s="212"/>
      <c r="LEP67" s="212"/>
      <c r="LEQ67" s="212"/>
      <c r="LER67" s="212"/>
      <c r="LES67" s="212"/>
      <c r="LET67" s="212"/>
      <c r="LEU67" s="212"/>
      <c r="LEV67" s="212"/>
      <c r="LEW67" s="212"/>
      <c r="LEX67" s="212"/>
      <c r="LEY67" s="212"/>
      <c r="LEZ67" s="212"/>
      <c r="LFA67" s="212"/>
      <c r="LFB67" s="212"/>
      <c r="LFC67" s="212"/>
      <c r="LFD67" s="212"/>
      <c r="LFE67" s="212"/>
      <c r="LFF67" s="212"/>
      <c r="LFG67" s="212"/>
      <c r="LFH67" s="212"/>
      <c r="LFI67" s="212"/>
      <c r="LFJ67" s="212"/>
      <c r="LFK67" s="212"/>
      <c r="LFL67" s="212"/>
      <c r="LFM67" s="212"/>
      <c r="LFN67" s="212"/>
      <c r="LFO67" s="212"/>
      <c r="LFP67" s="212"/>
      <c r="LFQ67" s="212"/>
      <c r="LFR67" s="212"/>
      <c r="LFS67" s="212"/>
      <c r="LFT67" s="212"/>
      <c r="LFU67" s="212"/>
      <c r="LFV67" s="212"/>
      <c r="LFW67" s="212"/>
      <c r="LFX67" s="212"/>
      <c r="LFY67" s="212"/>
      <c r="LFZ67" s="212"/>
      <c r="LGA67" s="212"/>
      <c r="LGB67" s="212"/>
      <c r="LGC67" s="212"/>
      <c r="LGD67" s="212"/>
      <c r="LGE67" s="212"/>
      <c r="LGF67" s="212"/>
      <c r="LGG67" s="212"/>
      <c r="LGH67" s="212"/>
      <c r="LGI67" s="212"/>
      <c r="LGJ67" s="212"/>
      <c r="LGK67" s="212"/>
      <c r="LGL67" s="212"/>
      <c r="LGM67" s="212"/>
      <c r="LGN67" s="212"/>
      <c r="LGO67" s="212"/>
      <c r="LGP67" s="212"/>
      <c r="LGQ67" s="212"/>
      <c r="LGR67" s="212"/>
      <c r="LGS67" s="212"/>
      <c r="LGT67" s="212"/>
      <c r="LGU67" s="212"/>
      <c r="LGV67" s="212"/>
      <c r="LGW67" s="212"/>
      <c r="LGX67" s="212"/>
      <c r="LGY67" s="212"/>
      <c r="LGZ67" s="212"/>
      <c r="LHA67" s="212"/>
      <c r="LHB67" s="212"/>
      <c r="LHC67" s="212"/>
      <c r="LHD67" s="212"/>
      <c r="LHE67" s="212"/>
      <c r="LHF67" s="212"/>
      <c r="LHG67" s="212"/>
      <c r="LHH67" s="212"/>
      <c r="LHI67" s="212"/>
      <c r="LHJ67" s="212"/>
      <c r="LHK67" s="212"/>
      <c r="LHL67" s="212"/>
      <c r="LHM67" s="212"/>
      <c r="LHN67" s="212"/>
      <c r="LHO67" s="212"/>
      <c r="LHP67" s="212"/>
      <c r="LHQ67" s="212"/>
      <c r="LHR67" s="212"/>
      <c r="LHS67" s="212"/>
      <c r="LHT67" s="212"/>
      <c r="LHU67" s="212"/>
      <c r="LHV67" s="212"/>
      <c r="LHW67" s="212"/>
      <c r="LHX67" s="212"/>
      <c r="LHY67" s="212"/>
      <c r="LHZ67" s="212"/>
      <c r="LIA67" s="212"/>
      <c r="LIB67" s="212"/>
      <c r="LIC67" s="212"/>
      <c r="LID67" s="212"/>
      <c r="LIE67" s="212"/>
      <c r="LIF67" s="212"/>
      <c r="LIG67" s="212"/>
      <c r="LIH67" s="212"/>
      <c r="LII67" s="212"/>
      <c r="LIJ67" s="212"/>
      <c r="LIK67" s="212"/>
      <c r="LIL67" s="212"/>
      <c r="LIM67" s="212"/>
      <c r="LIN67" s="212"/>
      <c r="LIO67" s="212"/>
      <c r="LIP67" s="212"/>
      <c r="LIQ67" s="212"/>
      <c r="LIR67" s="212"/>
      <c r="LIS67" s="212"/>
      <c r="LIT67" s="212"/>
      <c r="LIU67" s="212"/>
      <c r="LIV67" s="212"/>
      <c r="LIW67" s="212"/>
      <c r="LIX67" s="212"/>
      <c r="LIY67" s="212"/>
      <c r="LIZ67" s="212"/>
      <c r="LJA67" s="212"/>
      <c r="LJB67" s="212"/>
      <c r="LJC67" s="212"/>
      <c r="LJD67" s="212"/>
      <c r="LJE67" s="212"/>
      <c r="LJF67" s="212"/>
      <c r="LJG67" s="212"/>
      <c r="LJH67" s="212"/>
      <c r="LJI67" s="212"/>
      <c r="LJJ67" s="212"/>
      <c r="LJK67" s="212"/>
      <c r="LJL67" s="212"/>
      <c r="LJM67" s="212"/>
      <c r="LJN67" s="212"/>
      <c r="LJO67" s="212"/>
      <c r="LJP67" s="212"/>
      <c r="LJQ67" s="212"/>
      <c r="LJR67" s="212"/>
      <c r="LJS67" s="212"/>
      <c r="LJT67" s="212"/>
      <c r="LJU67" s="212"/>
      <c r="LJV67" s="212"/>
      <c r="LJW67" s="212"/>
      <c r="LJX67" s="212"/>
      <c r="LJY67" s="212"/>
      <c r="LJZ67" s="212"/>
      <c r="LKA67" s="212"/>
      <c r="LKB67" s="212"/>
      <c r="LKC67" s="212"/>
      <c r="LKD67" s="212"/>
      <c r="LKE67" s="212"/>
      <c r="LKF67" s="212"/>
      <c r="LKG67" s="212"/>
      <c r="LKH67" s="212"/>
      <c r="LKI67" s="212"/>
      <c r="LKJ67" s="212"/>
      <c r="LKK67" s="212"/>
      <c r="LKL67" s="212"/>
      <c r="LKM67" s="212"/>
      <c r="LKN67" s="212"/>
      <c r="LKO67" s="212"/>
      <c r="LKP67" s="212"/>
      <c r="LKQ67" s="212"/>
      <c r="LKR67" s="212"/>
      <c r="LKS67" s="212"/>
      <c r="LKT67" s="212"/>
      <c r="LKU67" s="212"/>
      <c r="LKV67" s="212"/>
      <c r="LKW67" s="212"/>
      <c r="LKX67" s="212"/>
      <c r="LKY67" s="212"/>
      <c r="LKZ67" s="212"/>
      <c r="LLA67" s="212"/>
      <c r="LLB67" s="212"/>
      <c r="LLC67" s="212"/>
      <c r="LLD67" s="212"/>
      <c r="LLE67" s="212"/>
      <c r="LLF67" s="212"/>
      <c r="LLG67" s="212"/>
      <c r="LLH67" s="212"/>
      <c r="LLI67" s="212"/>
      <c r="LLJ67" s="212"/>
      <c r="LLK67" s="212"/>
      <c r="LLL67" s="212"/>
      <c r="LLM67" s="212"/>
      <c r="LLN67" s="212"/>
      <c r="LLO67" s="212"/>
      <c r="LLP67" s="212"/>
      <c r="LLQ67" s="212"/>
      <c r="LLR67" s="212"/>
      <c r="LLS67" s="212"/>
      <c r="LLT67" s="212"/>
      <c r="LLU67" s="212"/>
      <c r="LLV67" s="212"/>
      <c r="LLW67" s="212"/>
      <c r="LLX67" s="212"/>
      <c r="LLY67" s="212"/>
      <c r="LLZ67" s="212"/>
      <c r="LMA67" s="212"/>
      <c r="LMB67" s="212"/>
      <c r="LMC67" s="212"/>
      <c r="LMD67" s="212"/>
      <c r="LME67" s="212"/>
      <c r="LMF67" s="212"/>
      <c r="LMG67" s="212"/>
      <c r="LMH67" s="212"/>
      <c r="LMI67" s="212"/>
      <c r="LMJ67" s="212"/>
      <c r="LMK67" s="212"/>
      <c r="LML67" s="212"/>
      <c r="LMM67" s="212"/>
      <c r="LMN67" s="212"/>
      <c r="LMO67" s="212"/>
      <c r="LMP67" s="212"/>
      <c r="LMQ67" s="212"/>
      <c r="LMR67" s="212"/>
      <c r="LMS67" s="212"/>
      <c r="LMT67" s="212"/>
      <c r="LMU67" s="212"/>
      <c r="LMV67" s="212"/>
      <c r="LMW67" s="212"/>
      <c r="LMX67" s="212"/>
      <c r="LMY67" s="212"/>
      <c r="LMZ67" s="212"/>
      <c r="LNA67" s="212"/>
      <c r="LNB67" s="212"/>
      <c r="LNC67" s="212"/>
      <c r="LND67" s="212"/>
      <c r="LNE67" s="212"/>
      <c r="LNF67" s="212"/>
      <c r="LNG67" s="212"/>
      <c r="LNH67" s="212"/>
      <c r="LNI67" s="212"/>
      <c r="LNJ67" s="212"/>
      <c r="LNK67" s="212"/>
      <c r="LNL67" s="212"/>
      <c r="LNM67" s="212"/>
      <c r="LNN67" s="212"/>
      <c r="LNO67" s="212"/>
      <c r="LNP67" s="212"/>
      <c r="LNQ67" s="212"/>
      <c r="LNR67" s="212"/>
      <c r="LNS67" s="212"/>
      <c r="LNT67" s="212"/>
      <c r="LNU67" s="212"/>
      <c r="LNV67" s="212"/>
      <c r="LNW67" s="212"/>
      <c r="LNX67" s="212"/>
      <c r="LNY67" s="212"/>
      <c r="LNZ67" s="212"/>
      <c r="LOA67" s="212"/>
      <c r="LOB67" s="212"/>
      <c r="LOC67" s="212"/>
      <c r="LOD67" s="212"/>
      <c r="LOE67" s="212"/>
      <c r="LOF67" s="212"/>
      <c r="LOG67" s="212"/>
      <c r="LOH67" s="212"/>
      <c r="LOI67" s="212"/>
      <c r="LOJ67" s="212"/>
      <c r="LOK67" s="212"/>
      <c r="LOL67" s="212"/>
      <c r="LOM67" s="212"/>
      <c r="LON67" s="212"/>
      <c r="LOO67" s="212"/>
      <c r="LOP67" s="212"/>
      <c r="LOQ67" s="212"/>
      <c r="LOR67" s="212"/>
      <c r="LOS67" s="212"/>
      <c r="LOT67" s="212"/>
      <c r="LOU67" s="212"/>
      <c r="LOV67" s="212"/>
      <c r="LOW67" s="212"/>
      <c r="LOX67" s="212"/>
      <c r="LOY67" s="212"/>
      <c r="LOZ67" s="212"/>
      <c r="LPA67" s="212"/>
      <c r="LPB67" s="212"/>
      <c r="LPC67" s="212"/>
      <c r="LPD67" s="212"/>
      <c r="LPE67" s="212"/>
      <c r="LPF67" s="212"/>
      <c r="LPG67" s="212"/>
      <c r="LPH67" s="212"/>
      <c r="LPI67" s="212"/>
      <c r="LPJ67" s="212"/>
      <c r="LPK67" s="212"/>
      <c r="LPL67" s="212"/>
      <c r="LPM67" s="212"/>
      <c r="LPN67" s="212"/>
      <c r="LPO67" s="212"/>
      <c r="LPP67" s="212"/>
      <c r="LPQ67" s="212"/>
      <c r="LPR67" s="212"/>
      <c r="LPS67" s="212"/>
      <c r="LPT67" s="212"/>
      <c r="LPU67" s="212"/>
      <c r="LPV67" s="212"/>
      <c r="LPW67" s="212"/>
      <c r="LPX67" s="212"/>
      <c r="LPY67" s="212"/>
      <c r="LPZ67" s="212"/>
      <c r="LQA67" s="212"/>
      <c r="LQB67" s="212"/>
      <c r="LQC67" s="212"/>
      <c r="LQD67" s="212"/>
      <c r="LQE67" s="212"/>
      <c r="LQF67" s="212"/>
      <c r="LQG67" s="212"/>
      <c r="LQH67" s="212"/>
      <c r="LQI67" s="212"/>
      <c r="LQJ67" s="212"/>
      <c r="LQK67" s="212"/>
      <c r="LQL67" s="212"/>
      <c r="LQM67" s="212"/>
      <c r="LQN67" s="212"/>
      <c r="LQO67" s="212"/>
      <c r="LQP67" s="212"/>
      <c r="LQQ67" s="212"/>
      <c r="LQR67" s="212"/>
      <c r="LQS67" s="212"/>
      <c r="LQT67" s="212"/>
      <c r="LQU67" s="212"/>
      <c r="LQV67" s="212"/>
      <c r="LQW67" s="212"/>
      <c r="LQX67" s="212"/>
      <c r="LQY67" s="212"/>
      <c r="LQZ67" s="212"/>
      <c r="LRA67" s="212"/>
      <c r="LRB67" s="212"/>
      <c r="LRC67" s="212"/>
      <c r="LRD67" s="212"/>
      <c r="LRE67" s="212"/>
      <c r="LRF67" s="212"/>
      <c r="LRG67" s="212"/>
      <c r="LRH67" s="212"/>
      <c r="LRI67" s="212"/>
      <c r="LRJ67" s="212"/>
      <c r="LRK67" s="212"/>
      <c r="LRL67" s="212"/>
      <c r="LRM67" s="212"/>
      <c r="LRN67" s="212"/>
      <c r="LRO67" s="212"/>
      <c r="LRP67" s="212"/>
      <c r="LRQ67" s="212"/>
      <c r="LRR67" s="212"/>
      <c r="LRS67" s="212"/>
      <c r="LRT67" s="212"/>
      <c r="LRU67" s="212"/>
      <c r="LRV67" s="212"/>
      <c r="LRW67" s="212"/>
      <c r="LRX67" s="212"/>
      <c r="LRY67" s="212"/>
      <c r="LRZ67" s="212"/>
      <c r="LSA67" s="212"/>
      <c r="LSB67" s="212"/>
      <c r="LSC67" s="212"/>
      <c r="LSD67" s="212"/>
      <c r="LSE67" s="212"/>
      <c r="LSF67" s="212"/>
      <c r="LSG67" s="212"/>
      <c r="LSH67" s="212"/>
      <c r="LSI67" s="212"/>
      <c r="LSJ67" s="212"/>
      <c r="LSK67" s="212"/>
      <c r="LSL67" s="212"/>
      <c r="LSM67" s="212"/>
      <c r="LSN67" s="212"/>
      <c r="LSO67" s="212"/>
      <c r="LSP67" s="212"/>
      <c r="LSQ67" s="212"/>
      <c r="LSR67" s="212"/>
      <c r="LSS67" s="212"/>
      <c r="LST67" s="212"/>
      <c r="LSU67" s="212"/>
      <c r="LSV67" s="212"/>
      <c r="LSW67" s="212"/>
      <c r="LSX67" s="212"/>
      <c r="LSY67" s="212"/>
      <c r="LSZ67" s="212"/>
      <c r="LTA67" s="212"/>
      <c r="LTB67" s="212"/>
      <c r="LTC67" s="212"/>
      <c r="LTD67" s="212"/>
      <c r="LTE67" s="212"/>
      <c r="LTF67" s="212"/>
      <c r="LTG67" s="212"/>
      <c r="LTH67" s="212"/>
      <c r="LTI67" s="212"/>
      <c r="LTJ67" s="212"/>
      <c r="LTK67" s="212"/>
      <c r="LTL67" s="212"/>
      <c r="LTM67" s="212"/>
      <c r="LTN67" s="212"/>
      <c r="LTO67" s="212"/>
      <c r="LTP67" s="212"/>
      <c r="LTQ67" s="212"/>
      <c r="LTR67" s="212"/>
      <c r="LTS67" s="212"/>
      <c r="LTT67" s="212"/>
      <c r="LTU67" s="212"/>
      <c r="LTV67" s="212"/>
      <c r="LTW67" s="212"/>
      <c r="LTX67" s="212"/>
      <c r="LTY67" s="212"/>
      <c r="LTZ67" s="212"/>
      <c r="LUA67" s="212"/>
      <c r="LUB67" s="212"/>
      <c r="LUC67" s="212"/>
      <c r="LUD67" s="212"/>
      <c r="LUE67" s="212"/>
      <c r="LUF67" s="212"/>
      <c r="LUG67" s="212"/>
      <c r="LUH67" s="212"/>
      <c r="LUI67" s="212"/>
      <c r="LUJ67" s="212"/>
      <c r="LUK67" s="212"/>
      <c r="LUL67" s="212"/>
      <c r="LUM67" s="212"/>
      <c r="LUN67" s="212"/>
      <c r="LUO67" s="212"/>
      <c r="LUP67" s="212"/>
      <c r="LUQ67" s="212"/>
      <c r="LUR67" s="212"/>
      <c r="LUS67" s="212"/>
      <c r="LUT67" s="212"/>
      <c r="LUU67" s="212"/>
      <c r="LUV67" s="212"/>
      <c r="LUW67" s="212"/>
      <c r="LUX67" s="212"/>
      <c r="LUY67" s="212"/>
      <c r="LUZ67" s="212"/>
      <c r="LVA67" s="212"/>
      <c r="LVB67" s="212"/>
      <c r="LVC67" s="212"/>
      <c r="LVD67" s="212"/>
      <c r="LVE67" s="212"/>
      <c r="LVF67" s="212"/>
      <c r="LVG67" s="212"/>
      <c r="LVH67" s="212"/>
      <c r="LVI67" s="212"/>
      <c r="LVJ67" s="212"/>
      <c r="LVK67" s="212"/>
      <c r="LVL67" s="212"/>
      <c r="LVM67" s="212"/>
      <c r="LVN67" s="212"/>
      <c r="LVO67" s="212"/>
      <c r="LVP67" s="212"/>
      <c r="LVQ67" s="212"/>
      <c r="LVR67" s="212"/>
      <c r="LVS67" s="212"/>
      <c r="LVT67" s="212"/>
      <c r="LVU67" s="212"/>
      <c r="LVV67" s="212"/>
      <c r="LVW67" s="212"/>
      <c r="LVX67" s="212"/>
      <c r="LVY67" s="212"/>
      <c r="LVZ67" s="212"/>
      <c r="LWA67" s="212"/>
      <c r="LWB67" s="212"/>
      <c r="LWC67" s="212"/>
      <c r="LWD67" s="212"/>
      <c r="LWE67" s="212"/>
      <c r="LWF67" s="212"/>
      <c r="LWG67" s="212"/>
      <c r="LWH67" s="212"/>
      <c r="LWI67" s="212"/>
      <c r="LWJ67" s="212"/>
      <c r="LWK67" s="212"/>
      <c r="LWL67" s="212"/>
      <c r="LWM67" s="212"/>
      <c r="LWN67" s="212"/>
      <c r="LWO67" s="212"/>
      <c r="LWP67" s="212"/>
      <c r="LWQ67" s="212"/>
      <c r="LWR67" s="212"/>
      <c r="LWS67" s="212"/>
      <c r="LWT67" s="212"/>
      <c r="LWU67" s="212"/>
      <c r="LWV67" s="212"/>
      <c r="LWW67" s="212"/>
      <c r="LWX67" s="212"/>
      <c r="LWY67" s="212"/>
      <c r="LWZ67" s="212"/>
      <c r="LXA67" s="212"/>
      <c r="LXB67" s="212"/>
      <c r="LXC67" s="212"/>
      <c r="LXD67" s="212"/>
      <c r="LXE67" s="212"/>
      <c r="LXF67" s="212"/>
      <c r="LXG67" s="212"/>
      <c r="LXH67" s="212"/>
      <c r="LXI67" s="212"/>
      <c r="LXJ67" s="212"/>
      <c r="LXK67" s="212"/>
      <c r="LXL67" s="212"/>
      <c r="LXM67" s="212"/>
      <c r="LXN67" s="212"/>
      <c r="LXO67" s="212"/>
      <c r="LXP67" s="212"/>
      <c r="LXQ67" s="212"/>
      <c r="LXR67" s="212"/>
      <c r="LXS67" s="212"/>
      <c r="LXT67" s="212"/>
      <c r="LXU67" s="212"/>
      <c r="LXV67" s="212"/>
      <c r="LXW67" s="212"/>
      <c r="LXX67" s="212"/>
      <c r="LXY67" s="212"/>
      <c r="LXZ67" s="212"/>
      <c r="LYA67" s="212"/>
      <c r="LYB67" s="212"/>
      <c r="LYC67" s="212"/>
      <c r="LYD67" s="212"/>
      <c r="LYE67" s="212"/>
      <c r="LYF67" s="212"/>
      <c r="LYG67" s="212"/>
      <c r="LYH67" s="212"/>
      <c r="LYI67" s="212"/>
      <c r="LYJ67" s="212"/>
      <c r="LYK67" s="212"/>
      <c r="LYL67" s="212"/>
      <c r="LYM67" s="212"/>
      <c r="LYN67" s="212"/>
      <c r="LYO67" s="212"/>
      <c r="LYP67" s="212"/>
      <c r="LYQ67" s="212"/>
      <c r="LYR67" s="212"/>
      <c r="LYS67" s="212"/>
      <c r="LYT67" s="212"/>
      <c r="LYU67" s="212"/>
      <c r="LYV67" s="212"/>
      <c r="LYW67" s="212"/>
      <c r="LYX67" s="212"/>
      <c r="LYY67" s="212"/>
      <c r="LYZ67" s="212"/>
      <c r="LZA67" s="212"/>
      <c r="LZB67" s="212"/>
      <c r="LZC67" s="212"/>
      <c r="LZD67" s="212"/>
      <c r="LZE67" s="212"/>
      <c r="LZF67" s="212"/>
      <c r="LZG67" s="212"/>
      <c r="LZH67" s="212"/>
      <c r="LZI67" s="212"/>
      <c r="LZJ67" s="212"/>
      <c r="LZK67" s="212"/>
      <c r="LZL67" s="212"/>
      <c r="LZM67" s="212"/>
      <c r="LZN67" s="212"/>
      <c r="LZO67" s="212"/>
      <c r="LZP67" s="212"/>
      <c r="LZQ67" s="212"/>
      <c r="LZR67" s="212"/>
      <c r="LZS67" s="212"/>
      <c r="LZT67" s="212"/>
      <c r="LZU67" s="212"/>
      <c r="LZV67" s="212"/>
      <c r="LZW67" s="212"/>
      <c r="LZX67" s="212"/>
      <c r="LZY67" s="212"/>
      <c r="LZZ67" s="212"/>
      <c r="MAA67" s="212"/>
      <c r="MAB67" s="212"/>
      <c r="MAC67" s="212"/>
      <c r="MAD67" s="212"/>
      <c r="MAE67" s="212"/>
      <c r="MAF67" s="212"/>
      <c r="MAG67" s="212"/>
      <c r="MAH67" s="212"/>
      <c r="MAI67" s="212"/>
      <c r="MAJ67" s="212"/>
      <c r="MAK67" s="212"/>
      <c r="MAL67" s="212"/>
      <c r="MAM67" s="212"/>
      <c r="MAN67" s="212"/>
      <c r="MAO67" s="212"/>
      <c r="MAP67" s="212"/>
      <c r="MAQ67" s="212"/>
      <c r="MAR67" s="212"/>
      <c r="MAS67" s="212"/>
      <c r="MAT67" s="212"/>
      <c r="MAU67" s="212"/>
      <c r="MAV67" s="212"/>
      <c r="MAW67" s="212"/>
      <c r="MAX67" s="212"/>
      <c r="MAY67" s="212"/>
      <c r="MAZ67" s="212"/>
      <c r="MBA67" s="212"/>
      <c r="MBB67" s="212"/>
      <c r="MBC67" s="212"/>
      <c r="MBD67" s="212"/>
      <c r="MBE67" s="212"/>
      <c r="MBF67" s="212"/>
      <c r="MBG67" s="212"/>
      <c r="MBH67" s="212"/>
      <c r="MBI67" s="212"/>
      <c r="MBJ67" s="212"/>
      <c r="MBK67" s="212"/>
      <c r="MBL67" s="212"/>
      <c r="MBM67" s="212"/>
      <c r="MBN67" s="212"/>
      <c r="MBO67" s="212"/>
      <c r="MBP67" s="212"/>
      <c r="MBQ67" s="212"/>
      <c r="MBR67" s="212"/>
      <c r="MBS67" s="212"/>
      <c r="MBT67" s="212"/>
      <c r="MBU67" s="212"/>
      <c r="MBV67" s="212"/>
      <c r="MBW67" s="212"/>
      <c r="MBX67" s="212"/>
      <c r="MBY67" s="212"/>
      <c r="MBZ67" s="212"/>
      <c r="MCA67" s="212"/>
      <c r="MCB67" s="212"/>
      <c r="MCC67" s="212"/>
      <c r="MCD67" s="212"/>
      <c r="MCE67" s="212"/>
      <c r="MCF67" s="212"/>
      <c r="MCG67" s="212"/>
      <c r="MCH67" s="212"/>
      <c r="MCI67" s="212"/>
      <c r="MCJ67" s="212"/>
      <c r="MCK67" s="212"/>
      <c r="MCL67" s="212"/>
      <c r="MCM67" s="212"/>
      <c r="MCN67" s="212"/>
      <c r="MCO67" s="212"/>
      <c r="MCP67" s="212"/>
      <c r="MCQ67" s="212"/>
      <c r="MCR67" s="212"/>
      <c r="MCS67" s="212"/>
      <c r="MCT67" s="212"/>
      <c r="MCU67" s="212"/>
      <c r="MCV67" s="212"/>
      <c r="MCW67" s="212"/>
      <c r="MCX67" s="212"/>
      <c r="MCY67" s="212"/>
      <c r="MCZ67" s="212"/>
      <c r="MDA67" s="212"/>
      <c r="MDB67" s="212"/>
      <c r="MDC67" s="212"/>
      <c r="MDD67" s="212"/>
      <c r="MDE67" s="212"/>
      <c r="MDF67" s="212"/>
      <c r="MDG67" s="212"/>
      <c r="MDH67" s="212"/>
      <c r="MDI67" s="212"/>
      <c r="MDJ67" s="212"/>
      <c r="MDK67" s="212"/>
      <c r="MDL67" s="212"/>
      <c r="MDM67" s="212"/>
      <c r="MDN67" s="212"/>
      <c r="MDO67" s="212"/>
      <c r="MDP67" s="212"/>
      <c r="MDQ67" s="212"/>
      <c r="MDR67" s="212"/>
      <c r="MDS67" s="212"/>
      <c r="MDT67" s="212"/>
      <c r="MDU67" s="212"/>
      <c r="MDV67" s="212"/>
      <c r="MDW67" s="212"/>
      <c r="MDX67" s="212"/>
      <c r="MDY67" s="212"/>
      <c r="MDZ67" s="212"/>
      <c r="MEA67" s="212"/>
      <c r="MEB67" s="212"/>
      <c r="MEC67" s="212"/>
      <c r="MED67" s="212"/>
      <c r="MEE67" s="212"/>
      <c r="MEF67" s="212"/>
      <c r="MEG67" s="212"/>
      <c r="MEH67" s="212"/>
      <c r="MEI67" s="212"/>
      <c r="MEJ67" s="212"/>
      <c r="MEK67" s="212"/>
      <c r="MEL67" s="212"/>
      <c r="MEM67" s="212"/>
      <c r="MEN67" s="212"/>
      <c r="MEO67" s="212"/>
      <c r="MEP67" s="212"/>
      <c r="MEQ67" s="212"/>
      <c r="MER67" s="212"/>
      <c r="MES67" s="212"/>
      <c r="MET67" s="212"/>
      <c r="MEU67" s="212"/>
      <c r="MEV67" s="212"/>
      <c r="MEW67" s="212"/>
      <c r="MEX67" s="212"/>
      <c r="MEY67" s="212"/>
      <c r="MEZ67" s="212"/>
      <c r="MFA67" s="212"/>
      <c r="MFB67" s="212"/>
      <c r="MFC67" s="212"/>
      <c r="MFD67" s="212"/>
      <c r="MFE67" s="212"/>
      <c r="MFF67" s="212"/>
      <c r="MFG67" s="212"/>
      <c r="MFH67" s="212"/>
      <c r="MFI67" s="212"/>
      <c r="MFJ67" s="212"/>
      <c r="MFK67" s="212"/>
      <c r="MFL67" s="212"/>
      <c r="MFM67" s="212"/>
      <c r="MFN67" s="212"/>
      <c r="MFO67" s="212"/>
      <c r="MFP67" s="212"/>
      <c r="MFQ67" s="212"/>
      <c r="MFR67" s="212"/>
      <c r="MFS67" s="212"/>
      <c r="MFT67" s="212"/>
      <c r="MFU67" s="212"/>
      <c r="MFV67" s="212"/>
      <c r="MFW67" s="212"/>
      <c r="MFX67" s="212"/>
      <c r="MFY67" s="212"/>
      <c r="MFZ67" s="212"/>
      <c r="MGA67" s="212"/>
      <c r="MGB67" s="212"/>
      <c r="MGC67" s="212"/>
      <c r="MGD67" s="212"/>
      <c r="MGE67" s="212"/>
      <c r="MGF67" s="212"/>
      <c r="MGG67" s="212"/>
      <c r="MGH67" s="212"/>
      <c r="MGI67" s="212"/>
      <c r="MGJ67" s="212"/>
      <c r="MGK67" s="212"/>
      <c r="MGL67" s="212"/>
      <c r="MGM67" s="212"/>
      <c r="MGN67" s="212"/>
      <c r="MGO67" s="212"/>
      <c r="MGP67" s="212"/>
      <c r="MGQ67" s="212"/>
      <c r="MGR67" s="212"/>
      <c r="MGS67" s="212"/>
      <c r="MGT67" s="212"/>
      <c r="MGU67" s="212"/>
      <c r="MGV67" s="212"/>
      <c r="MGW67" s="212"/>
      <c r="MGX67" s="212"/>
      <c r="MGY67" s="212"/>
      <c r="MGZ67" s="212"/>
      <c r="MHA67" s="212"/>
      <c r="MHB67" s="212"/>
      <c r="MHC67" s="212"/>
      <c r="MHD67" s="212"/>
      <c r="MHE67" s="212"/>
      <c r="MHF67" s="212"/>
      <c r="MHG67" s="212"/>
      <c r="MHH67" s="212"/>
      <c r="MHI67" s="212"/>
      <c r="MHJ67" s="212"/>
      <c r="MHK67" s="212"/>
      <c r="MHL67" s="212"/>
      <c r="MHM67" s="212"/>
      <c r="MHN67" s="212"/>
      <c r="MHO67" s="212"/>
      <c r="MHP67" s="212"/>
      <c r="MHQ67" s="212"/>
      <c r="MHR67" s="212"/>
      <c r="MHS67" s="212"/>
      <c r="MHT67" s="212"/>
      <c r="MHU67" s="212"/>
      <c r="MHV67" s="212"/>
      <c r="MHW67" s="212"/>
      <c r="MHX67" s="212"/>
      <c r="MHY67" s="212"/>
      <c r="MHZ67" s="212"/>
      <c r="MIA67" s="212"/>
      <c r="MIB67" s="212"/>
      <c r="MIC67" s="212"/>
      <c r="MID67" s="212"/>
      <c r="MIE67" s="212"/>
      <c r="MIF67" s="212"/>
      <c r="MIG67" s="212"/>
      <c r="MIH67" s="212"/>
      <c r="MII67" s="212"/>
      <c r="MIJ67" s="212"/>
      <c r="MIK67" s="212"/>
      <c r="MIL67" s="212"/>
      <c r="MIM67" s="212"/>
      <c r="MIN67" s="212"/>
      <c r="MIO67" s="212"/>
      <c r="MIP67" s="212"/>
      <c r="MIQ67" s="212"/>
      <c r="MIR67" s="212"/>
      <c r="MIS67" s="212"/>
      <c r="MIT67" s="212"/>
      <c r="MIU67" s="212"/>
      <c r="MIV67" s="212"/>
      <c r="MIW67" s="212"/>
      <c r="MIX67" s="212"/>
      <c r="MIY67" s="212"/>
      <c r="MIZ67" s="212"/>
      <c r="MJA67" s="212"/>
      <c r="MJB67" s="212"/>
      <c r="MJC67" s="212"/>
      <c r="MJD67" s="212"/>
      <c r="MJE67" s="212"/>
      <c r="MJF67" s="212"/>
      <c r="MJG67" s="212"/>
      <c r="MJH67" s="212"/>
      <c r="MJI67" s="212"/>
      <c r="MJJ67" s="212"/>
      <c r="MJK67" s="212"/>
      <c r="MJL67" s="212"/>
      <c r="MJM67" s="212"/>
      <c r="MJN67" s="212"/>
      <c r="MJO67" s="212"/>
      <c r="MJP67" s="212"/>
      <c r="MJQ67" s="212"/>
      <c r="MJR67" s="212"/>
      <c r="MJS67" s="212"/>
      <c r="MJT67" s="212"/>
      <c r="MJU67" s="212"/>
      <c r="MJV67" s="212"/>
      <c r="MJW67" s="212"/>
      <c r="MJX67" s="212"/>
      <c r="MJY67" s="212"/>
      <c r="MJZ67" s="212"/>
      <c r="MKA67" s="212"/>
      <c r="MKB67" s="212"/>
      <c r="MKC67" s="212"/>
      <c r="MKD67" s="212"/>
      <c r="MKE67" s="212"/>
      <c r="MKF67" s="212"/>
      <c r="MKG67" s="212"/>
      <c r="MKH67" s="212"/>
      <c r="MKI67" s="212"/>
      <c r="MKJ67" s="212"/>
      <c r="MKK67" s="212"/>
      <c r="MKL67" s="212"/>
      <c r="MKM67" s="212"/>
      <c r="MKN67" s="212"/>
      <c r="MKO67" s="212"/>
      <c r="MKP67" s="212"/>
      <c r="MKQ67" s="212"/>
      <c r="MKR67" s="212"/>
      <c r="MKS67" s="212"/>
      <c r="MKT67" s="212"/>
      <c r="MKU67" s="212"/>
      <c r="MKV67" s="212"/>
      <c r="MKW67" s="212"/>
      <c r="MKX67" s="212"/>
      <c r="MKY67" s="212"/>
      <c r="MKZ67" s="212"/>
      <c r="MLA67" s="212"/>
      <c r="MLB67" s="212"/>
      <c r="MLC67" s="212"/>
      <c r="MLD67" s="212"/>
      <c r="MLE67" s="212"/>
      <c r="MLF67" s="212"/>
      <c r="MLG67" s="212"/>
      <c r="MLH67" s="212"/>
      <c r="MLI67" s="212"/>
      <c r="MLJ67" s="212"/>
      <c r="MLK67" s="212"/>
      <c r="MLL67" s="212"/>
      <c r="MLM67" s="212"/>
      <c r="MLN67" s="212"/>
      <c r="MLO67" s="212"/>
      <c r="MLP67" s="212"/>
      <c r="MLQ67" s="212"/>
      <c r="MLR67" s="212"/>
      <c r="MLS67" s="212"/>
      <c r="MLT67" s="212"/>
      <c r="MLU67" s="212"/>
      <c r="MLV67" s="212"/>
      <c r="MLW67" s="212"/>
      <c r="MLX67" s="212"/>
      <c r="MLY67" s="212"/>
      <c r="MLZ67" s="212"/>
      <c r="MMA67" s="212"/>
      <c r="MMB67" s="212"/>
      <c r="MMC67" s="212"/>
      <c r="MMD67" s="212"/>
      <c r="MME67" s="212"/>
      <c r="MMF67" s="212"/>
      <c r="MMG67" s="212"/>
      <c r="MMH67" s="212"/>
      <c r="MMI67" s="212"/>
      <c r="MMJ67" s="212"/>
      <c r="MMK67" s="212"/>
      <c r="MML67" s="212"/>
      <c r="MMM67" s="212"/>
      <c r="MMN67" s="212"/>
      <c r="MMO67" s="212"/>
      <c r="MMP67" s="212"/>
      <c r="MMQ67" s="212"/>
      <c r="MMR67" s="212"/>
      <c r="MMS67" s="212"/>
      <c r="MMT67" s="212"/>
      <c r="MMU67" s="212"/>
      <c r="MMV67" s="212"/>
      <c r="MMW67" s="212"/>
      <c r="MMX67" s="212"/>
      <c r="MMY67" s="212"/>
      <c r="MMZ67" s="212"/>
      <c r="MNA67" s="212"/>
      <c r="MNB67" s="212"/>
      <c r="MNC67" s="212"/>
      <c r="MND67" s="212"/>
      <c r="MNE67" s="212"/>
      <c r="MNF67" s="212"/>
      <c r="MNG67" s="212"/>
      <c r="MNH67" s="212"/>
      <c r="MNI67" s="212"/>
      <c r="MNJ67" s="212"/>
      <c r="MNK67" s="212"/>
      <c r="MNL67" s="212"/>
      <c r="MNM67" s="212"/>
      <c r="MNN67" s="212"/>
      <c r="MNO67" s="212"/>
      <c r="MNP67" s="212"/>
      <c r="MNQ67" s="212"/>
      <c r="MNR67" s="212"/>
      <c r="MNS67" s="212"/>
      <c r="MNT67" s="212"/>
      <c r="MNU67" s="212"/>
      <c r="MNV67" s="212"/>
      <c r="MNW67" s="212"/>
      <c r="MNX67" s="212"/>
      <c r="MNY67" s="212"/>
      <c r="MNZ67" s="212"/>
      <c r="MOA67" s="212"/>
      <c r="MOB67" s="212"/>
      <c r="MOC67" s="212"/>
      <c r="MOD67" s="212"/>
      <c r="MOE67" s="212"/>
      <c r="MOF67" s="212"/>
      <c r="MOG67" s="212"/>
      <c r="MOH67" s="212"/>
      <c r="MOI67" s="212"/>
      <c r="MOJ67" s="212"/>
      <c r="MOK67" s="212"/>
      <c r="MOL67" s="212"/>
      <c r="MOM67" s="212"/>
      <c r="MON67" s="212"/>
      <c r="MOO67" s="212"/>
      <c r="MOP67" s="212"/>
      <c r="MOQ67" s="212"/>
      <c r="MOR67" s="212"/>
      <c r="MOS67" s="212"/>
      <c r="MOT67" s="212"/>
      <c r="MOU67" s="212"/>
      <c r="MOV67" s="212"/>
      <c r="MOW67" s="212"/>
      <c r="MOX67" s="212"/>
      <c r="MOY67" s="212"/>
      <c r="MOZ67" s="212"/>
      <c r="MPA67" s="212"/>
      <c r="MPB67" s="212"/>
      <c r="MPC67" s="212"/>
      <c r="MPD67" s="212"/>
      <c r="MPE67" s="212"/>
      <c r="MPF67" s="212"/>
      <c r="MPG67" s="212"/>
      <c r="MPH67" s="212"/>
      <c r="MPI67" s="212"/>
      <c r="MPJ67" s="212"/>
      <c r="MPK67" s="212"/>
      <c r="MPL67" s="212"/>
      <c r="MPM67" s="212"/>
      <c r="MPN67" s="212"/>
      <c r="MPO67" s="212"/>
      <c r="MPP67" s="212"/>
      <c r="MPQ67" s="212"/>
      <c r="MPR67" s="212"/>
      <c r="MPS67" s="212"/>
      <c r="MPT67" s="212"/>
      <c r="MPU67" s="212"/>
      <c r="MPV67" s="212"/>
      <c r="MPW67" s="212"/>
      <c r="MPX67" s="212"/>
      <c r="MPY67" s="212"/>
      <c r="MPZ67" s="212"/>
      <c r="MQA67" s="212"/>
      <c r="MQB67" s="212"/>
      <c r="MQC67" s="212"/>
      <c r="MQD67" s="212"/>
      <c r="MQE67" s="212"/>
      <c r="MQF67" s="212"/>
      <c r="MQG67" s="212"/>
      <c r="MQH67" s="212"/>
      <c r="MQI67" s="212"/>
      <c r="MQJ67" s="212"/>
      <c r="MQK67" s="212"/>
      <c r="MQL67" s="212"/>
      <c r="MQM67" s="212"/>
      <c r="MQN67" s="212"/>
      <c r="MQO67" s="212"/>
      <c r="MQP67" s="212"/>
      <c r="MQQ67" s="212"/>
      <c r="MQR67" s="212"/>
      <c r="MQS67" s="212"/>
      <c r="MQT67" s="212"/>
      <c r="MQU67" s="212"/>
      <c r="MQV67" s="212"/>
      <c r="MQW67" s="212"/>
      <c r="MQX67" s="212"/>
      <c r="MQY67" s="212"/>
      <c r="MQZ67" s="212"/>
      <c r="MRA67" s="212"/>
      <c r="MRB67" s="212"/>
      <c r="MRC67" s="212"/>
      <c r="MRD67" s="212"/>
      <c r="MRE67" s="212"/>
      <c r="MRF67" s="212"/>
      <c r="MRG67" s="212"/>
      <c r="MRH67" s="212"/>
      <c r="MRI67" s="212"/>
      <c r="MRJ67" s="212"/>
      <c r="MRK67" s="212"/>
      <c r="MRL67" s="212"/>
      <c r="MRM67" s="212"/>
      <c r="MRN67" s="212"/>
      <c r="MRO67" s="212"/>
      <c r="MRP67" s="212"/>
      <c r="MRQ67" s="212"/>
      <c r="MRR67" s="212"/>
      <c r="MRS67" s="212"/>
      <c r="MRT67" s="212"/>
      <c r="MRU67" s="212"/>
      <c r="MRV67" s="212"/>
      <c r="MRW67" s="212"/>
      <c r="MRX67" s="212"/>
      <c r="MRY67" s="212"/>
      <c r="MRZ67" s="212"/>
      <c r="MSA67" s="212"/>
      <c r="MSB67" s="212"/>
      <c r="MSC67" s="212"/>
      <c r="MSD67" s="212"/>
      <c r="MSE67" s="212"/>
      <c r="MSF67" s="212"/>
      <c r="MSG67" s="212"/>
      <c r="MSH67" s="212"/>
      <c r="MSI67" s="212"/>
      <c r="MSJ67" s="212"/>
      <c r="MSK67" s="212"/>
      <c r="MSL67" s="212"/>
      <c r="MSM67" s="212"/>
      <c r="MSN67" s="212"/>
      <c r="MSO67" s="212"/>
      <c r="MSP67" s="212"/>
      <c r="MSQ67" s="212"/>
      <c r="MSR67" s="212"/>
      <c r="MSS67" s="212"/>
      <c r="MST67" s="212"/>
      <c r="MSU67" s="212"/>
      <c r="MSV67" s="212"/>
      <c r="MSW67" s="212"/>
      <c r="MSX67" s="212"/>
      <c r="MSY67" s="212"/>
      <c r="MSZ67" s="212"/>
      <c r="MTA67" s="212"/>
      <c r="MTB67" s="212"/>
      <c r="MTC67" s="212"/>
      <c r="MTD67" s="212"/>
      <c r="MTE67" s="212"/>
      <c r="MTF67" s="212"/>
      <c r="MTG67" s="212"/>
      <c r="MTH67" s="212"/>
      <c r="MTI67" s="212"/>
      <c r="MTJ67" s="212"/>
      <c r="MTK67" s="212"/>
      <c r="MTL67" s="212"/>
      <c r="MTM67" s="212"/>
      <c r="MTN67" s="212"/>
      <c r="MTO67" s="212"/>
      <c r="MTP67" s="212"/>
      <c r="MTQ67" s="212"/>
      <c r="MTR67" s="212"/>
      <c r="MTS67" s="212"/>
      <c r="MTT67" s="212"/>
      <c r="MTU67" s="212"/>
      <c r="MTV67" s="212"/>
      <c r="MTW67" s="212"/>
      <c r="MTX67" s="212"/>
      <c r="MTY67" s="212"/>
      <c r="MTZ67" s="212"/>
      <c r="MUA67" s="212"/>
      <c r="MUB67" s="212"/>
      <c r="MUC67" s="212"/>
      <c r="MUD67" s="212"/>
      <c r="MUE67" s="212"/>
      <c r="MUF67" s="212"/>
      <c r="MUG67" s="212"/>
      <c r="MUH67" s="212"/>
      <c r="MUI67" s="212"/>
      <c r="MUJ67" s="212"/>
      <c r="MUK67" s="212"/>
      <c r="MUL67" s="212"/>
      <c r="MUM67" s="212"/>
      <c r="MUN67" s="212"/>
      <c r="MUO67" s="212"/>
      <c r="MUP67" s="212"/>
      <c r="MUQ67" s="212"/>
      <c r="MUR67" s="212"/>
      <c r="MUS67" s="212"/>
      <c r="MUT67" s="212"/>
      <c r="MUU67" s="212"/>
      <c r="MUV67" s="212"/>
      <c r="MUW67" s="212"/>
      <c r="MUX67" s="212"/>
      <c r="MUY67" s="212"/>
      <c r="MUZ67" s="212"/>
      <c r="MVA67" s="212"/>
      <c r="MVB67" s="212"/>
      <c r="MVC67" s="212"/>
      <c r="MVD67" s="212"/>
      <c r="MVE67" s="212"/>
      <c r="MVF67" s="212"/>
      <c r="MVG67" s="212"/>
      <c r="MVH67" s="212"/>
      <c r="MVI67" s="212"/>
      <c r="MVJ67" s="212"/>
      <c r="MVK67" s="212"/>
      <c r="MVL67" s="212"/>
      <c r="MVM67" s="212"/>
      <c r="MVN67" s="212"/>
      <c r="MVO67" s="212"/>
      <c r="MVP67" s="212"/>
      <c r="MVQ67" s="212"/>
      <c r="MVR67" s="212"/>
      <c r="MVS67" s="212"/>
      <c r="MVT67" s="212"/>
      <c r="MVU67" s="212"/>
      <c r="MVV67" s="212"/>
      <c r="MVW67" s="212"/>
      <c r="MVX67" s="212"/>
      <c r="MVY67" s="212"/>
      <c r="MVZ67" s="212"/>
      <c r="MWA67" s="212"/>
      <c r="MWB67" s="212"/>
      <c r="MWC67" s="212"/>
      <c r="MWD67" s="212"/>
      <c r="MWE67" s="212"/>
      <c r="MWF67" s="212"/>
      <c r="MWG67" s="212"/>
      <c r="MWH67" s="212"/>
      <c r="MWI67" s="212"/>
      <c r="MWJ67" s="212"/>
      <c r="MWK67" s="212"/>
      <c r="MWL67" s="212"/>
      <c r="MWM67" s="212"/>
      <c r="MWN67" s="212"/>
      <c r="MWO67" s="212"/>
      <c r="MWP67" s="212"/>
      <c r="MWQ67" s="212"/>
      <c r="MWR67" s="212"/>
      <c r="MWS67" s="212"/>
      <c r="MWT67" s="212"/>
      <c r="MWU67" s="212"/>
      <c r="MWV67" s="212"/>
      <c r="MWW67" s="212"/>
      <c r="MWX67" s="212"/>
      <c r="MWY67" s="212"/>
      <c r="MWZ67" s="212"/>
      <c r="MXA67" s="212"/>
      <c r="MXB67" s="212"/>
      <c r="MXC67" s="212"/>
      <c r="MXD67" s="212"/>
      <c r="MXE67" s="212"/>
      <c r="MXF67" s="212"/>
      <c r="MXG67" s="212"/>
      <c r="MXH67" s="212"/>
      <c r="MXI67" s="212"/>
      <c r="MXJ67" s="212"/>
      <c r="MXK67" s="212"/>
      <c r="MXL67" s="212"/>
      <c r="MXM67" s="212"/>
      <c r="MXN67" s="212"/>
      <c r="MXO67" s="212"/>
      <c r="MXP67" s="212"/>
      <c r="MXQ67" s="212"/>
      <c r="MXR67" s="212"/>
      <c r="MXS67" s="212"/>
      <c r="MXT67" s="212"/>
      <c r="MXU67" s="212"/>
      <c r="MXV67" s="212"/>
      <c r="MXW67" s="212"/>
      <c r="MXX67" s="212"/>
      <c r="MXY67" s="212"/>
      <c r="MXZ67" s="212"/>
      <c r="MYA67" s="212"/>
      <c r="MYB67" s="212"/>
      <c r="MYC67" s="212"/>
      <c r="MYD67" s="212"/>
      <c r="MYE67" s="212"/>
      <c r="MYF67" s="212"/>
      <c r="MYG67" s="212"/>
      <c r="MYH67" s="212"/>
      <c r="MYI67" s="212"/>
      <c r="MYJ67" s="212"/>
      <c r="MYK67" s="212"/>
      <c r="MYL67" s="212"/>
      <c r="MYM67" s="212"/>
      <c r="MYN67" s="212"/>
      <c r="MYO67" s="212"/>
      <c r="MYP67" s="212"/>
      <c r="MYQ67" s="212"/>
      <c r="MYR67" s="212"/>
      <c r="MYS67" s="212"/>
      <c r="MYT67" s="212"/>
      <c r="MYU67" s="212"/>
      <c r="MYV67" s="212"/>
      <c r="MYW67" s="212"/>
      <c r="MYX67" s="212"/>
      <c r="MYY67" s="212"/>
      <c r="MYZ67" s="212"/>
      <c r="MZA67" s="212"/>
      <c r="MZB67" s="212"/>
      <c r="MZC67" s="212"/>
      <c r="MZD67" s="212"/>
      <c r="MZE67" s="212"/>
      <c r="MZF67" s="212"/>
      <c r="MZG67" s="212"/>
      <c r="MZH67" s="212"/>
      <c r="MZI67" s="212"/>
      <c r="MZJ67" s="212"/>
      <c r="MZK67" s="212"/>
      <c r="MZL67" s="212"/>
      <c r="MZM67" s="212"/>
      <c r="MZN67" s="212"/>
      <c r="MZO67" s="212"/>
      <c r="MZP67" s="212"/>
      <c r="MZQ67" s="212"/>
      <c r="MZR67" s="212"/>
      <c r="MZS67" s="212"/>
      <c r="MZT67" s="212"/>
      <c r="MZU67" s="212"/>
      <c r="MZV67" s="212"/>
      <c r="MZW67" s="212"/>
      <c r="MZX67" s="212"/>
      <c r="MZY67" s="212"/>
      <c r="MZZ67" s="212"/>
      <c r="NAA67" s="212"/>
      <c r="NAB67" s="212"/>
      <c r="NAC67" s="212"/>
      <c r="NAD67" s="212"/>
      <c r="NAE67" s="212"/>
      <c r="NAF67" s="212"/>
      <c r="NAG67" s="212"/>
      <c r="NAH67" s="212"/>
      <c r="NAI67" s="212"/>
      <c r="NAJ67" s="212"/>
      <c r="NAK67" s="212"/>
      <c r="NAL67" s="212"/>
      <c r="NAM67" s="212"/>
      <c r="NAN67" s="212"/>
      <c r="NAO67" s="212"/>
      <c r="NAP67" s="212"/>
      <c r="NAQ67" s="212"/>
      <c r="NAR67" s="212"/>
      <c r="NAS67" s="212"/>
      <c r="NAT67" s="212"/>
      <c r="NAU67" s="212"/>
      <c r="NAV67" s="212"/>
      <c r="NAW67" s="212"/>
      <c r="NAX67" s="212"/>
      <c r="NAY67" s="212"/>
      <c r="NAZ67" s="212"/>
      <c r="NBA67" s="212"/>
      <c r="NBB67" s="212"/>
      <c r="NBC67" s="212"/>
      <c r="NBD67" s="212"/>
      <c r="NBE67" s="212"/>
      <c r="NBF67" s="212"/>
      <c r="NBG67" s="212"/>
      <c r="NBH67" s="212"/>
      <c r="NBI67" s="212"/>
      <c r="NBJ67" s="212"/>
      <c r="NBK67" s="212"/>
      <c r="NBL67" s="212"/>
      <c r="NBM67" s="212"/>
      <c r="NBN67" s="212"/>
      <c r="NBO67" s="212"/>
      <c r="NBP67" s="212"/>
      <c r="NBQ67" s="212"/>
      <c r="NBR67" s="212"/>
      <c r="NBS67" s="212"/>
      <c r="NBT67" s="212"/>
      <c r="NBU67" s="212"/>
      <c r="NBV67" s="212"/>
      <c r="NBW67" s="212"/>
      <c r="NBX67" s="212"/>
      <c r="NBY67" s="212"/>
      <c r="NBZ67" s="212"/>
      <c r="NCA67" s="212"/>
      <c r="NCB67" s="212"/>
      <c r="NCC67" s="212"/>
      <c r="NCD67" s="212"/>
      <c r="NCE67" s="212"/>
      <c r="NCF67" s="212"/>
      <c r="NCG67" s="212"/>
      <c r="NCH67" s="212"/>
      <c r="NCI67" s="212"/>
      <c r="NCJ67" s="212"/>
      <c r="NCK67" s="212"/>
      <c r="NCL67" s="212"/>
      <c r="NCM67" s="212"/>
      <c r="NCN67" s="212"/>
      <c r="NCO67" s="212"/>
      <c r="NCP67" s="212"/>
      <c r="NCQ67" s="212"/>
      <c r="NCR67" s="212"/>
      <c r="NCS67" s="212"/>
      <c r="NCT67" s="212"/>
      <c r="NCU67" s="212"/>
      <c r="NCV67" s="212"/>
      <c r="NCW67" s="212"/>
      <c r="NCX67" s="212"/>
      <c r="NCY67" s="212"/>
      <c r="NCZ67" s="212"/>
      <c r="NDA67" s="212"/>
      <c r="NDB67" s="212"/>
      <c r="NDC67" s="212"/>
      <c r="NDD67" s="212"/>
      <c r="NDE67" s="212"/>
      <c r="NDF67" s="212"/>
      <c r="NDG67" s="212"/>
      <c r="NDH67" s="212"/>
      <c r="NDI67" s="212"/>
      <c r="NDJ67" s="212"/>
      <c r="NDK67" s="212"/>
      <c r="NDL67" s="212"/>
      <c r="NDM67" s="212"/>
      <c r="NDN67" s="212"/>
      <c r="NDO67" s="212"/>
      <c r="NDP67" s="212"/>
      <c r="NDQ67" s="212"/>
      <c r="NDR67" s="212"/>
      <c r="NDS67" s="212"/>
      <c r="NDT67" s="212"/>
      <c r="NDU67" s="212"/>
      <c r="NDV67" s="212"/>
      <c r="NDW67" s="212"/>
      <c r="NDX67" s="212"/>
      <c r="NDY67" s="212"/>
      <c r="NDZ67" s="212"/>
      <c r="NEA67" s="212"/>
      <c r="NEB67" s="212"/>
      <c r="NEC67" s="212"/>
      <c r="NED67" s="212"/>
      <c r="NEE67" s="212"/>
      <c r="NEF67" s="212"/>
      <c r="NEG67" s="212"/>
      <c r="NEH67" s="212"/>
      <c r="NEI67" s="212"/>
      <c r="NEJ67" s="212"/>
      <c r="NEK67" s="212"/>
      <c r="NEL67" s="212"/>
      <c r="NEM67" s="212"/>
      <c r="NEN67" s="212"/>
      <c r="NEO67" s="212"/>
      <c r="NEP67" s="212"/>
      <c r="NEQ67" s="212"/>
      <c r="NER67" s="212"/>
      <c r="NES67" s="212"/>
      <c r="NET67" s="212"/>
      <c r="NEU67" s="212"/>
      <c r="NEV67" s="212"/>
      <c r="NEW67" s="212"/>
      <c r="NEX67" s="212"/>
      <c r="NEY67" s="212"/>
      <c r="NEZ67" s="212"/>
      <c r="NFA67" s="212"/>
      <c r="NFB67" s="212"/>
      <c r="NFC67" s="212"/>
      <c r="NFD67" s="212"/>
      <c r="NFE67" s="212"/>
      <c r="NFF67" s="212"/>
      <c r="NFG67" s="212"/>
      <c r="NFH67" s="212"/>
      <c r="NFI67" s="212"/>
      <c r="NFJ67" s="212"/>
      <c r="NFK67" s="212"/>
      <c r="NFL67" s="212"/>
      <c r="NFM67" s="212"/>
      <c r="NFN67" s="212"/>
      <c r="NFO67" s="212"/>
      <c r="NFP67" s="212"/>
      <c r="NFQ67" s="212"/>
      <c r="NFR67" s="212"/>
      <c r="NFS67" s="212"/>
      <c r="NFT67" s="212"/>
      <c r="NFU67" s="212"/>
      <c r="NFV67" s="212"/>
      <c r="NFW67" s="212"/>
      <c r="NFX67" s="212"/>
      <c r="NFY67" s="212"/>
      <c r="NFZ67" s="212"/>
      <c r="NGA67" s="212"/>
      <c r="NGB67" s="212"/>
      <c r="NGC67" s="212"/>
      <c r="NGD67" s="212"/>
      <c r="NGE67" s="212"/>
      <c r="NGF67" s="212"/>
      <c r="NGG67" s="212"/>
      <c r="NGH67" s="212"/>
      <c r="NGI67" s="212"/>
      <c r="NGJ67" s="212"/>
      <c r="NGK67" s="212"/>
      <c r="NGL67" s="212"/>
      <c r="NGM67" s="212"/>
      <c r="NGN67" s="212"/>
      <c r="NGO67" s="212"/>
      <c r="NGP67" s="212"/>
      <c r="NGQ67" s="212"/>
      <c r="NGR67" s="212"/>
      <c r="NGS67" s="212"/>
      <c r="NGT67" s="212"/>
      <c r="NGU67" s="212"/>
      <c r="NGV67" s="212"/>
      <c r="NGW67" s="212"/>
      <c r="NGX67" s="212"/>
      <c r="NGY67" s="212"/>
      <c r="NGZ67" s="212"/>
      <c r="NHA67" s="212"/>
      <c r="NHB67" s="212"/>
      <c r="NHC67" s="212"/>
      <c r="NHD67" s="212"/>
      <c r="NHE67" s="212"/>
      <c r="NHF67" s="212"/>
      <c r="NHG67" s="212"/>
      <c r="NHH67" s="212"/>
      <c r="NHI67" s="212"/>
      <c r="NHJ67" s="212"/>
      <c r="NHK67" s="212"/>
      <c r="NHL67" s="212"/>
      <c r="NHM67" s="212"/>
      <c r="NHN67" s="212"/>
      <c r="NHO67" s="212"/>
      <c r="NHP67" s="212"/>
      <c r="NHQ67" s="212"/>
      <c r="NHR67" s="212"/>
      <c r="NHS67" s="212"/>
      <c r="NHT67" s="212"/>
      <c r="NHU67" s="212"/>
      <c r="NHV67" s="212"/>
      <c r="NHW67" s="212"/>
      <c r="NHX67" s="212"/>
      <c r="NHY67" s="212"/>
      <c r="NHZ67" s="212"/>
      <c r="NIA67" s="212"/>
      <c r="NIB67" s="212"/>
      <c r="NIC67" s="212"/>
      <c r="NID67" s="212"/>
      <c r="NIE67" s="212"/>
      <c r="NIF67" s="212"/>
      <c r="NIG67" s="212"/>
      <c r="NIH67" s="212"/>
      <c r="NII67" s="212"/>
      <c r="NIJ67" s="212"/>
      <c r="NIK67" s="212"/>
      <c r="NIL67" s="212"/>
      <c r="NIM67" s="212"/>
      <c r="NIN67" s="212"/>
      <c r="NIO67" s="212"/>
      <c r="NIP67" s="212"/>
      <c r="NIQ67" s="212"/>
      <c r="NIR67" s="212"/>
      <c r="NIS67" s="212"/>
      <c r="NIT67" s="212"/>
      <c r="NIU67" s="212"/>
      <c r="NIV67" s="212"/>
      <c r="NIW67" s="212"/>
      <c r="NIX67" s="212"/>
      <c r="NIY67" s="212"/>
      <c r="NIZ67" s="212"/>
      <c r="NJA67" s="212"/>
      <c r="NJB67" s="212"/>
      <c r="NJC67" s="212"/>
      <c r="NJD67" s="212"/>
      <c r="NJE67" s="212"/>
      <c r="NJF67" s="212"/>
      <c r="NJG67" s="212"/>
      <c r="NJH67" s="212"/>
      <c r="NJI67" s="212"/>
      <c r="NJJ67" s="212"/>
      <c r="NJK67" s="212"/>
      <c r="NJL67" s="212"/>
      <c r="NJM67" s="212"/>
      <c r="NJN67" s="212"/>
      <c r="NJO67" s="212"/>
      <c r="NJP67" s="212"/>
      <c r="NJQ67" s="212"/>
      <c r="NJR67" s="212"/>
      <c r="NJS67" s="212"/>
      <c r="NJT67" s="212"/>
      <c r="NJU67" s="212"/>
      <c r="NJV67" s="212"/>
      <c r="NJW67" s="212"/>
      <c r="NJX67" s="212"/>
      <c r="NJY67" s="212"/>
      <c r="NJZ67" s="212"/>
      <c r="NKA67" s="212"/>
      <c r="NKB67" s="212"/>
      <c r="NKC67" s="212"/>
      <c r="NKD67" s="212"/>
      <c r="NKE67" s="212"/>
      <c r="NKF67" s="212"/>
      <c r="NKG67" s="212"/>
      <c r="NKH67" s="212"/>
      <c r="NKI67" s="212"/>
      <c r="NKJ67" s="212"/>
      <c r="NKK67" s="212"/>
      <c r="NKL67" s="212"/>
      <c r="NKM67" s="212"/>
      <c r="NKN67" s="212"/>
      <c r="NKO67" s="212"/>
      <c r="NKP67" s="212"/>
      <c r="NKQ67" s="212"/>
      <c r="NKR67" s="212"/>
      <c r="NKS67" s="212"/>
      <c r="NKT67" s="212"/>
      <c r="NKU67" s="212"/>
      <c r="NKV67" s="212"/>
      <c r="NKW67" s="212"/>
      <c r="NKX67" s="212"/>
      <c r="NKY67" s="212"/>
      <c r="NKZ67" s="212"/>
      <c r="NLA67" s="212"/>
      <c r="NLB67" s="212"/>
      <c r="NLC67" s="212"/>
      <c r="NLD67" s="212"/>
      <c r="NLE67" s="212"/>
      <c r="NLF67" s="212"/>
      <c r="NLG67" s="212"/>
      <c r="NLH67" s="212"/>
      <c r="NLI67" s="212"/>
      <c r="NLJ67" s="212"/>
      <c r="NLK67" s="212"/>
      <c r="NLL67" s="212"/>
      <c r="NLM67" s="212"/>
      <c r="NLN67" s="212"/>
      <c r="NLO67" s="212"/>
      <c r="NLP67" s="212"/>
      <c r="NLQ67" s="212"/>
      <c r="NLR67" s="212"/>
      <c r="NLS67" s="212"/>
      <c r="NLT67" s="212"/>
      <c r="NLU67" s="212"/>
      <c r="NLV67" s="212"/>
      <c r="NLW67" s="212"/>
      <c r="NLX67" s="212"/>
      <c r="NLY67" s="212"/>
      <c r="NLZ67" s="212"/>
      <c r="NMA67" s="212"/>
      <c r="NMB67" s="212"/>
      <c r="NMC67" s="212"/>
      <c r="NMD67" s="212"/>
      <c r="NME67" s="212"/>
      <c r="NMF67" s="212"/>
      <c r="NMG67" s="212"/>
      <c r="NMH67" s="212"/>
      <c r="NMI67" s="212"/>
      <c r="NMJ67" s="212"/>
      <c r="NMK67" s="212"/>
      <c r="NML67" s="212"/>
      <c r="NMM67" s="212"/>
      <c r="NMN67" s="212"/>
      <c r="NMO67" s="212"/>
      <c r="NMP67" s="212"/>
      <c r="NMQ67" s="212"/>
      <c r="NMR67" s="212"/>
      <c r="NMS67" s="212"/>
      <c r="NMT67" s="212"/>
      <c r="NMU67" s="212"/>
      <c r="NMV67" s="212"/>
      <c r="NMW67" s="212"/>
      <c r="NMX67" s="212"/>
      <c r="NMY67" s="212"/>
      <c r="NMZ67" s="212"/>
      <c r="NNA67" s="212"/>
      <c r="NNB67" s="212"/>
      <c r="NNC67" s="212"/>
      <c r="NND67" s="212"/>
      <c r="NNE67" s="212"/>
      <c r="NNF67" s="212"/>
      <c r="NNG67" s="212"/>
      <c r="NNH67" s="212"/>
      <c r="NNI67" s="212"/>
      <c r="NNJ67" s="212"/>
      <c r="NNK67" s="212"/>
      <c r="NNL67" s="212"/>
      <c r="NNM67" s="212"/>
      <c r="NNN67" s="212"/>
      <c r="NNO67" s="212"/>
      <c r="NNP67" s="212"/>
      <c r="NNQ67" s="212"/>
      <c r="NNR67" s="212"/>
      <c r="NNS67" s="212"/>
      <c r="NNT67" s="212"/>
      <c r="NNU67" s="212"/>
      <c r="NNV67" s="212"/>
      <c r="NNW67" s="212"/>
      <c r="NNX67" s="212"/>
      <c r="NNY67" s="212"/>
      <c r="NNZ67" s="212"/>
      <c r="NOA67" s="212"/>
      <c r="NOB67" s="212"/>
      <c r="NOC67" s="212"/>
      <c r="NOD67" s="212"/>
      <c r="NOE67" s="212"/>
      <c r="NOF67" s="212"/>
      <c r="NOG67" s="212"/>
      <c r="NOH67" s="212"/>
      <c r="NOI67" s="212"/>
      <c r="NOJ67" s="212"/>
      <c r="NOK67" s="212"/>
      <c r="NOL67" s="212"/>
      <c r="NOM67" s="212"/>
      <c r="NON67" s="212"/>
      <c r="NOO67" s="212"/>
      <c r="NOP67" s="212"/>
      <c r="NOQ67" s="212"/>
      <c r="NOR67" s="212"/>
      <c r="NOS67" s="212"/>
      <c r="NOT67" s="212"/>
      <c r="NOU67" s="212"/>
      <c r="NOV67" s="212"/>
      <c r="NOW67" s="212"/>
      <c r="NOX67" s="212"/>
      <c r="NOY67" s="212"/>
      <c r="NOZ67" s="212"/>
      <c r="NPA67" s="212"/>
      <c r="NPB67" s="212"/>
      <c r="NPC67" s="212"/>
      <c r="NPD67" s="212"/>
      <c r="NPE67" s="212"/>
      <c r="NPF67" s="212"/>
      <c r="NPG67" s="212"/>
      <c r="NPH67" s="212"/>
      <c r="NPI67" s="212"/>
      <c r="NPJ67" s="212"/>
      <c r="NPK67" s="212"/>
      <c r="NPL67" s="212"/>
      <c r="NPM67" s="212"/>
      <c r="NPN67" s="212"/>
      <c r="NPO67" s="212"/>
      <c r="NPP67" s="212"/>
      <c r="NPQ67" s="212"/>
      <c r="NPR67" s="212"/>
      <c r="NPS67" s="212"/>
      <c r="NPT67" s="212"/>
      <c r="NPU67" s="212"/>
      <c r="NPV67" s="212"/>
      <c r="NPW67" s="212"/>
      <c r="NPX67" s="212"/>
      <c r="NPY67" s="212"/>
      <c r="NPZ67" s="212"/>
      <c r="NQA67" s="212"/>
      <c r="NQB67" s="212"/>
      <c r="NQC67" s="212"/>
      <c r="NQD67" s="212"/>
      <c r="NQE67" s="212"/>
      <c r="NQF67" s="212"/>
      <c r="NQG67" s="212"/>
      <c r="NQH67" s="212"/>
      <c r="NQI67" s="212"/>
      <c r="NQJ67" s="212"/>
      <c r="NQK67" s="212"/>
      <c r="NQL67" s="212"/>
      <c r="NQM67" s="212"/>
      <c r="NQN67" s="212"/>
      <c r="NQO67" s="212"/>
      <c r="NQP67" s="212"/>
      <c r="NQQ67" s="212"/>
      <c r="NQR67" s="212"/>
      <c r="NQS67" s="212"/>
      <c r="NQT67" s="212"/>
      <c r="NQU67" s="212"/>
      <c r="NQV67" s="212"/>
      <c r="NQW67" s="212"/>
      <c r="NQX67" s="212"/>
      <c r="NQY67" s="212"/>
      <c r="NQZ67" s="212"/>
      <c r="NRA67" s="212"/>
      <c r="NRB67" s="212"/>
      <c r="NRC67" s="212"/>
      <c r="NRD67" s="212"/>
      <c r="NRE67" s="212"/>
      <c r="NRF67" s="212"/>
      <c r="NRG67" s="212"/>
      <c r="NRH67" s="212"/>
      <c r="NRI67" s="212"/>
      <c r="NRJ67" s="212"/>
      <c r="NRK67" s="212"/>
      <c r="NRL67" s="212"/>
      <c r="NRM67" s="212"/>
      <c r="NRN67" s="212"/>
      <c r="NRO67" s="212"/>
      <c r="NRP67" s="212"/>
      <c r="NRQ67" s="212"/>
      <c r="NRR67" s="212"/>
      <c r="NRS67" s="212"/>
      <c r="NRT67" s="212"/>
      <c r="NRU67" s="212"/>
      <c r="NRV67" s="212"/>
      <c r="NRW67" s="212"/>
      <c r="NRX67" s="212"/>
      <c r="NRY67" s="212"/>
      <c r="NRZ67" s="212"/>
      <c r="NSA67" s="212"/>
      <c r="NSB67" s="212"/>
      <c r="NSC67" s="212"/>
      <c r="NSD67" s="212"/>
      <c r="NSE67" s="212"/>
      <c r="NSF67" s="212"/>
      <c r="NSG67" s="212"/>
      <c r="NSH67" s="212"/>
      <c r="NSI67" s="212"/>
      <c r="NSJ67" s="212"/>
      <c r="NSK67" s="212"/>
      <c r="NSL67" s="212"/>
      <c r="NSM67" s="212"/>
      <c r="NSN67" s="212"/>
      <c r="NSO67" s="212"/>
      <c r="NSP67" s="212"/>
      <c r="NSQ67" s="212"/>
      <c r="NSR67" s="212"/>
      <c r="NSS67" s="212"/>
      <c r="NST67" s="212"/>
      <c r="NSU67" s="212"/>
      <c r="NSV67" s="212"/>
      <c r="NSW67" s="212"/>
      <c r="NSX67" s="212"/>
      <c r="NSY67" s="212"/>
      <c r="NSZ67" s="212"/>
      <c r="NTA67" s="212"/>
      <c r="NTB67" s="212"/>
      <c r="NTC67" s="212"/>
      <c r="NTD67" s="212"/>
      <c r="NTE67" s="212"/>
      <c r="NTF67" s="212"/>
      <c r="NTG67" s="212"/>
      <c r="NTH67" s="212"/>
      <c r="NTI67" s="212"/>
      <c r="NTJ67" s="212"/>
      <c r="NTK67" s="212"/>
      <c r="NTL67" s="212"/>
      <c r="NTM67" s="212"/>
      <c r="NTN67" s="212"/>
      <c r="NTO67" s="212"/>
      <c r="NTP67" s="212"/>
      <c r="NTQ67" s="212"/>
      <c r="NTR67" s="212"/>
      <c r="NTS67" s="212"/>
      <c r="NTT67" s="212"/>
      <c r="NTU67" s="212"/>
      <c r="NTV67" s="212"/>
      <c r="NTW67" s="212"/>
      <c r="NTX67" s="212"/>
      <c r="NTY67" s="212"/>
      <c r="NTZ67" s="212"/>
      <c r="NUA67" s="212"/>
      <c r="NUB67" s="212"/>
      <c r="NUC67" s="212"/>
      <c r="NUD67" s="212"/>
      <c r="NUE67" s="212"/>
      <c r="NUF67" s="212"/>
      <c r="NUG67" s="212"/>
      <c r="NUH67" s="212"/>
      <c r="NUI67" s="212"/>
      <c r="NUJ67" s="212"/>
      <c r="NUK67" s="212"/>
      <c r="NUL67" s="212"/>
      <c r="NUM67" s="212"/>
      <c r="NUN67" s="212"/>
      <c r="NUO67" s="212"/>
      <c r="NUP67" s="212"/>
      <c r="NUQ67" s="212"/>
      <c r="NUR67" s="212"/>
      <c r="NUS67" s="212"/>
      <c r="NUT67" s="212"/>
      <c r="NUU67" s="212"/>
      <c r="NUV67" s="212"/>
      <c r="NUW67" s="212"/>
      <c r="NUX67" s="212"/>
      <c r="NUY67" s="212"/>
      <c r="NUZ67" s="212"/>
      <c r="NVA67" s="212"/>
      <c r="NVB67" s="212"/>
      <c r="NVC67" s="212"/>
      <c r="NVD67" s="212"/>
      <c r="NVE67" s="212"/>
      <c r="NVF67" s="212"/>
      <c r="NVG67" s="212"/>
      <c r="NVH67" s="212"/>
      <c r="NVI67" s="212"/>
      <c r="NVJ67" s="212"/>
      <c r="NVK67" s="212"/>
      <c r="NVL67" s="212"/>
      <c r="NVM67" s="212"/>
      <c r="NVN67" s="212"/>
      <c r="NVO67" s="212"/>
      <c r="NVP67" s="212"/>
      <c r="NVQ67" s="212"/>
      <c r="NVR67" s="212"/>
      <c r="NVS67" s="212"/>
      <c r="NVT67" s="212"/>
      <c r="NVU67" s="212"/>
      <c r="NVV67" s="212"/>
      <c r="NVW67" s="212"/>
      <c r="NVX67" s="212"/>
      <c r="NVY67" s="212"/>
      <c r="NVZ67" s="212"/>
      <c r="NWA67" s="212"/>
      <c r="NWB67" s="212"/>
      <c r="NWC67" s="212"/>
      <c r="NWD67" s="212"/>
      <c r="NWE67" s="212"/>
      <c r="NWF67" s="212"/>
      <c r="NWG67" s="212"/>
      <c r="NWH67" s="212"/>
      <c r="NWI67" s="212"/>
      <c r="NWJ67" s="212"/>
      <c r="NWK67" s="212"/>
      <c r="NWL67" s="212"/>
      <c r="NWM67" s="212"/>
      <c r="NWN67" s="212"/>
      <c r="NWO67" s="212"/>
      <c r="NWP67" s="212"/>
      <c r="NWQ67" s="212"/>
      <c r="NWR67" s="212"/>
      <c r="NWS67" s="212"/>
      <c r="NWT67" s="212"/>
      <c r="NWU67" s="212"/>
      <c r="NWV67" s="212"/>
      <c r="NWW67" s="212"/>
      <c r="NWX67" s="212"/>
      <c r="NWY67" s="212"/>
      <c r="NWZ67" s="212"/>
      <c r="NXA67" s="212"/>
      <c r="NXB67" s="212"/>
      <c r="NXC67" s="212"/>
      <c r="NXD67" s="212"/>
      <c r="NXE67" s="212"/>
      <c r="NXF67" s="212"/>
      <c r="NXG67" s="212"/>
      <c r="NXH67" s="212"/>
      <c r="NXI67" s="212"/>
      <c r="NXJ67" s="212"/>
      <c r="NXK67" s="212"/>
      <c r="NXL67" s="212"/>
      <c r="NXM67" s="212"/>
      <c r="NXN67" s="212"/>
      <c r="NXO67" s="212"/>
      <c r="NXP67" s="212"/>
      <c r="NXQ67" s="212"/>
      <c r="NXR67" s="212"/>
      <c r="NXS67" s="212"/>
      <c r="NXT67" s="212"/>
      <c r="NXU67" s="212"/>
      <c r="NXV67" s="212"/>
      <c r="NXW67" s="212"/>
      <c r="NXX67" s="212"/>
      <c r="NXY67" s="212"/>
      <c r="NXZ67" s="212"/>
      <c r="NYA67" s="212"/>
      <c r="NYB67" s="212"/>
      <c r="NYC67" s="212"/>
      <c r="NYD67" s="212"/>
      <c r="NYE67" s="212"/>
      <c r="NYF67" s="212"/>
      <c r="NYG67" s="212"/>
      <c r="NYH67" s="212"/>
      <c r="NYI67" s="212"/>
      <c r="NYJ67" s="212"/>
      <c r="NYK67" s="212"/>
      <c r="NYL67" s="212"/>
      <c r="NYM67" s="212"/>
      <c r="NYN67" s="212"/>
      <c r="NYO67" s="212"/>
      <c r="NYP67" s="212"/>
      <c r="NYQ67" s="212"/>
      <c r="NYR67" s="212"/>
      <c r="NYS67" s="212"/>
      <c r="NYT67" s="212"/>
      <c r="NYU67" s="212"/>
      <c r="NYV67" s="212"/>
      <c r="NYW67" s="212"/>
      <c r="NYX67" s="212"/>
      <c r="NYY67" s="212"/>
      <c r="NYZ67" s="212"/>
      <c r="NZA67" s="212"/>
      <c r="NZB67" s="212"/>
      <c r="NZC67" s="212"/>
      <c r="NZD67" s="212"/>
      <c r="NZE67" s="212"/>
      <c r="NZF67" s="212"/>
      <c r="NZG67" s="212"/>
      <c r="NZH67" s="212"/>
      <c r="NZI67" s="212"/>
      <c r="NZJ67" s="212"/>
      <c r="NZK67" s="212"/>
      <c r="NZL67" s="212"/>
      <c r="NZM67" s="212"/>
      <c r="NZN67" s="212"/>
      <c r="NZO67" s="212"/>
      <c r="NZP67" s="212"/>
      <c r="NZQ67" s="212"/>
      <c r="NZR67" s="212"/>
      <c r="NZS67" s="212"/>
      <c r="NZT67" s="212"/>
      <c r="NZU67" s="212"/>
      <c r="NZV67" s="212"/>
      <c r="NZW67" s="212"/>
      <c r="NZX67" s="212"/>
      <c r="NZY67" s="212"/>
      <c r="NZZ67" s="212"/>
      <c r="OAA67" s="212"/>
      <c r="OAB67" s="212"/>
      <c r="OAC67" s="212"/>
      <c r="OAD67" s="212"/>
      <c r="OAE67" s="212"/>
      <c r="OAF67" s="212"/>
      <c r="OAG67" s="212"/>
      <c r="OAH67" s="212"/>
      <c r="OAI67" s="212"/>
      <c r="OAJ67" s="212"/>
      <c r="OAK67" s="212"/>
      <c r="OAL67" s="212"/>
      <c r="OAM67" s="212"/>
      <c r="OAN67" s="212"/>
      <c r="OAO67" s="212"/>
      <c r="OAP67" s="212"/>
      <c r="OAQ67" s="212"/>
      <c r="OAR67" s="212"/>
      <c r="OAS67" s="212"/>
      <c r="OAT67" s="212"/>
      <c r="OAU67" s="212"/>
      <c r="OAV67" s="212"/>
      <c r="OAW67" s="212"/>
      <c r="OAX67" s="212"/>
      <c r="OAY67" s="212"/>
      <c r="OAZ67" s="212"/>
      <c r="OBA67" s="212"/>
      <c r="OBB67" s="212"/>
      <c r="OBC67" s="212"/>
      <c r="OBD67" s="212"/>
      <c r="OBE67" s="212"/>
      <c r="OBF67" s="212"/>
      <c r="OBG67" s="212"/>
      <c r="OBH67" s="212"/>
      <c r="OBI67" s="212"/>
      <c r="OBJ67" s="212"/>
      <c r="OBK67" s="212"/>
      <c r="OBL67" s="212"/>
      <c r="OBM67" s="212"/>
      <c r="OBN67" s="212"/>
      <c r="OBO67" s="212"/>
      <c r="OBP67" s="212"/>
      <c r="OBQ67" s="212"/>
      <c r="OBR67" s="212"/>
      <c r="OBS67" s="212"/>
      <c r="OBT67" s="212"/>
      <c r="OBU67" s="212"/>
      <c r="OBV67" s="212"/>
      <c r="OBW67" s="212"/>
      <c r="OBX67" s="212"/>
      <c r="OBY67" s="212"/>
      <c r="OBZ67" s="212"/>
      <c r="OCA67" s="212"/>
      <c r="OCB67" s="212"/>
      <c r="OCC67" s="212"/>
      <c r="OCD67" s="212"/>
      <c r="OCE67" s="212"/>
      <c r="OCF67" s="212"/>
      <c r="OCG67" s="212"/>
      <c r="OCH67" s="212"/>
      <c r="OCI67" s="212"/>
      <c r="OCJ67" s="212"/>
      <c r="OCK67" s="212"/>
      <c r="OCL67" s="212"/>
      <c r="OCM67" s="212"/>
      <c r="OCN67" s="212"/>
      <c r="OCO67" s="212"/>
      <c r="OCP67" s="212"/>
      <c r="OCQ67" s="212"/>
      <c r="OCR67" s="212"/>
      <c r="OCS67" s="212"/>
      <c r="OCT67" s="212"/>
      <c r="OCU67" s="212"/>
      <c r="OCV67" s="212"/>
      <c r="OCW67" s="212"/>
      <c r="OCX67" s="212"/>
      <c r="OCY67" s="212"/>
      <c r="OCZ67" s="212"/>
      <c r="ODA67" s="212"/>
      <c r="ODB67" s="212"/>
      <c r="ODC67" s="212"/>
      <c r="ODD67" s="212"/>
      <c r="ODE67" s="212"/>
      <c r="ODF67" s="212"/>
      <c r="ODG67" s="212"/>
      <c r="ODH67" s="212"/>
      <c r="ODI67" s="212"/>
      <c r="ODJ67" s="212"/>
      <c r="ODK67" s="212"/>
      <c r="ODL67" s="212"/>
      <c r="ODM67" s="212"/>
      <c r="ODN67" s="212"/>
      <c r="ODO67" s="212"/>
      <c r="ODP67" s="212"/>
      <c r="ODQ67" s="212"/>
      <c r="ODR67" s="212"/>
      <c r="ODS67" s="212"/>
      <c r="ODT67" s="212"/>
      <c r="ODU67" s="212"/>
      <c r="ODV67" s="212"/>
      <c r="ODW67" s="212"/>
      <c r="ODX67" s="212"/>
      <c r="ODY67" s="212"/>
      <c r="ODZ67" s="212"/>
      <c r="OEA67" s="212"/>
      <c r="OEB67" s="212"/>
      <c r="OEC67" s="212"/>
      <c r="OED67" s="212"/>
      <c r="OEE67" s="212"/>
      <c r="OEF67" s="212"/>
      <c r="OEG67" s="212"/>
      <c r="OEH67" s="212"/>
      <c r="OEI67" s="212"/>
      <c r="OEJ67" s="212"/>
      <c r="OEK67" s="212"/>
      <c r="OEL67" s="212"/>
      <c r="OEM67" s="212"/>
      <c r="OEN67" s="212"/>
      <c r="OEO67" s="212"/>
      <c r="OEP67" s="212"/>
      <c r="OEQ67" s="212"/>
      <c r="OER67" s="212"/>
      <c r="OES67" s="212"/>
      <c r="OET67" s="212"/>
      <c r="OEU67" s="212"/>
      <c r="OEV67" s="212"/>
      <c r="OEW67" s="212"/>
      <c r="OEX67" s="212"/>
      <c r="OEY67" s="212"/>
      <c r="OEZ67" s="212"/>
      <c r="OFA67" s="212"/>
      <c r="OFB67" s="212"/>
      <c r="OFC67" s="212"/>
      <c r="OFD67" s="212"/>
      <c r="OFE67" s="212"/>
      <c r="OFF67" s="212"/>
      <c r="OFG67" s="212"/>
      <c r="OFH67" s="212"/>
      <c r="OFI67" s="212"/>
      <c r="OFJ67" s="212"/>
      <c r="OFK67" s="212"/>
      <c r="OFL67" s="212"/>
      <c r="OFM67" s="212"/>
      <c r="OFN67" s="212"/>
      <c r="OFO67" s="212"/>
      <c r="OFP67" s="212"/>
      <c r="OFQ67" s="212"/>
      <c r="OFR67" s="212"/>
      <c r="OFS67" s="212"/>
      <c r="OFT67" s="212"/>
      <c r="OFU67" s="212"/>
      <c r="OFV67" s="212"/>
      <c r="OFW67" s="212"/>
      <c r="OFX67" s="212"/>
      <c r="OFY67" s="212"/>
      <c r="OFZ67" s="212"/>
      <c r="OGA67" s="212"/>
      <c r="OGB67" s="212"/>
      <c r="OGC67" s="212"/>
      <c r="OGD67" s="212"/>
      <c r="OGE67" s="212"/>
      <c r="OGF67" s="212"/>
      <c r="OGG67" s="212"/>
      <c r="OGH67" s="212"/>
      <c r="OGI67" s="212"/>
      <c r="OGJ67" s="212"/>
      <c r="OGK67" s="212"/>
      <c r="OGL67" s="212"/>
      <c r="OGM67" s="212"/>
      <c r="OGN67" s="212"/>
      <c r="OGO67" s="212"/>
      <c r="OGP67" s="212"/>
      <c r="OGQ67" s="212"/>
      <c r="OGR67" s="212"/>
      <c r="OGS67" s="212"/>
      <c r="OGT67" s="212"/>
      <c r="OGU67" s="212"/>
      <c r="OGV67" s="212"/>
      <c r="OGW67" s="212"/>
      <c r="OGX67" s="212"/>
      <c r="OGY67" s="212"/>
      <c r="OGZ67" s="212"/>
      <c r="OHA67" s="212"/>
      <c r="OHB67" s="212"/>
      <c r="OHC67" s="212"/>
      <c r="OHD67" s="212"/>
      <c r="OHE67" s="212"/>
      <c r="OHF67" s="212"/>
      <c r="OHG67" s="212"/>
      <c r="OHH67" s="212"/>
      <c r="OHI67" s="212"/>
      <c r="OHJ67" s="212"/>
      <c r="OHK67" s="212"/>
      <c r="OHL67" s="212"/>
      <c r="OHM67" s="212"/>
      <c r="OHN67" s="212"/>
      <c r="OHO67" s="212"/>
      <c r="OHP67" s="212"/>
      <c r="OHQ67" s="212"/>
      <c r="OHR67" s="212"/>
      <c r="OHS67" s="212"/>
      <c r="OHT67" s="212"/>
      <c r="OHU67" s="212"/>
      <c r="OHV67" s="212"/>
      <c r="OHW67" s="212"/>
      <c r="OHX67" s="212"/>
      <c r="OHY67" s="212"/>
      <c r="OHZ67" s="212"/>
      <c r="OIA67" s="212"/>
      <c r="OIB67" s="212"/>
      <c r="OIC67" s="212"/>
      <c r="OID67" s="212"/>
      <c r="OIE67" s="212"/>
      <c r="OIF67" s="212"/>
      <c r="OIG67" s="212"/>
      <c r="OIH67" s="212"/>
      <c r="OII67" s="212"/>
      <c r="OIJ67" s="212"/>
      <c r="OIK67" s="212"/>
      <c r="OIL67" s="212"/>
      <c r="OIM67" s="212"/>
      <c r="OIN67" s="212"/>
      <c r="OIO67" s="212"/>
      <c r="OIP67" s="212"/>
      <c r="OIQ67" s="212"/>
      <c r="OIR67" s="212"/>
      <c r="OIS67" s="212"/>
      <c r="OIT67" s="212"/>
      <c r="OIU67" s="212"/>
      <c r="OIV67" s="212"/>
      <c r="OIW67" s="212"/>
      <c r="OIX67" s="212"/>
      <c r="OIY67" s="212"/>
      <c r="OIZ67" s="212"/>
      <c r="OJA67" s="212"/>
      <c r="OJB67" s="212"/>
      <c r="OJC67" s="212"/>
      <c r="OJD67" s="212"/>
      <c r="OJE67" s="212"/>
      <c r="OJF67" s="212"/>
      <c r="OJG67" s="212"/>
      <c r="OJH67" s="212"/>
      <c r="OJI67" s="212"/>
      <c r="OJJ67" s="212"/>
      <c r="OJK67" s="212"/>
      <c r="OJL67" s="212"/>
      <c r="OJM67" s="212"/>
      <c r="OJN67" s="212"/>
      <c r="OJO67" s="212"/>
      <c r="OJP67" s="212"/>
      <c r="OJQ67" s="212"/>
      <c r="OJR67" s="212"/>
      <c r="OJS67" s="212"/>
      <c r="OJT67" s="212"/>
      <c r="OJU67" s="212"/>
      <c r="OJV67" s="212"/>
      <c r="OJW67" s="212"/>
      <c r="OJX67" s="212"/>
      <c r="OJY67" s="212"/>
      <c r="OJZ67" s="212"/>
      <c r="OKA67" s="212"/>
      <c r="OKB67" s="212"/>
      <c r="OKC67" s="212"/>
      <c r="OKD67" s="212"/>
      <c r="OKE67" s="212"/>
      <c r="OKF67" s="212"/>
      <c r="OKG67" s="212"/>
      <c r="OKH67" s="212"/>
      <c r="OKI67" s="212"/>
      <c r="OKJ67" s="212"/>
      <c r="OKK67" s="212"/>
      <c r="OKL67" s="212"/>
      <c r="OKM67" s="212"/>
      <c r="OKN67" s="212"/>
      <c r="OKO67" s="212"/>
      <c r="OKP67" s="212"/>
      <c r="OKQ67" s="212"/>
      <c r="OKR67" s="212"/>
      <c r="OKS67" s="212"/>
      <c r="OKT67" s="212"/>
      <c r="OKU67" s="212"/>
      <c r="OKV67" s="212"/>
      <c r="OKW67" s="212"/>
      <c r="OKX67" s="212"/>
      <c r="OKY67" s="212"/>
      <c r="OKZ67" s="212"/>
      <c r="OLA67" s="212"/>
      <c r="OLB67" s="212"/>
      <c r="OLC67" s="212"/>
      <c r="OLD67" s="212"/>
      <c r="OLE67" s="212"/>
      <c r="OLF67" s="212"/>
      <c r="OLG67" s="212"/>
      <c r="OLH67" s="212"/>
      <c r="OLI67" s="212"/>
      <c r="OLJ67" s="212"/>
      <c r="OLK67" s="212"/>
      <c r="OLL67" s="212"/>
      <c r="OLM67" s="212"/>
      <c r="OLN67" s="212"/>
      <c r="OLO67" s="212"/>
      <c r="OLP67" s="212"/>
      <c r="OLQ67" s="212"/>
      <c r="OLR67" s="212"/>
      <c r="OLS67" s="212"/>
      <c r="OLT67" s="212"/>
      <c r="OLU67" s="212"/>
      <c r="OLV67" s="212"/>
      <c r="OLW67" s="212"/>
      <c r="OLX67" s="212"/>
      <c r="OLY67" s="212"/>
      <c r="OLZ67" s="212"/>
      <c r="OMA67" s="212"/>
      <c r="OMB67" s="212"/>
      <c r="OMC67" s="212"/>
      <c r="OMD67" s="212"/>
      <c r="OME67" s="212"/>
      <c r="OMF67" s="212"/>
      <c r="OMG67" s="212"/>
      <c r="OMH67" s="212"/>
      <c r="OMI67" s="212"/>
      <c r="OMJ67" s="212"/>
      <c r="OMK67" s="212"/>
      <c r="OML67" s="212"/>
      <c r="OMM67" s="212"/>
      <c r="OMN67" s="212"/>
      <c r="OMO67" s="212"/>
      <c r="OMP67" s="212"/>
      <c r="OMQ67" s="212"/>
      <c r="OMR67" s="212"/>
      <c r="OMS67" s="212"/>
      <c r="OMT67" s="212"/>
      <c r="OMU67" s="212"/>
      <c r="OMV67" s="212"/>
      <c r="OMW67" s="212"/>
      <c r="OMX67" s="212"/>
      <c r="OMY67" s="212"/>
      <c r="OMZ67" s="212"/>
      <c r="ONA67" s="212"/>
      <c r="ONB67" s="212"/>
      <c r="ONC67" s="212"/>
      <c r="OND67" s="212"/>
      <c r="ONE67" s="212"/>
      <c r="ONF67" s="212"/>
      <c r="ONG67" s="212"/>
      <c r="ONH67" s="212"/>
      <c r="ONI67" s="212"/>
      <c r="ONJ67" s="212"/>
      <c r="ONK67" s="212"/>
      <c r="ONL67" s="212"/>
      <c r="ONM67" s="212"/>
      <c r="ONN67" s="212"/>
      <c r="ONO67" s="212"/>
      <c r="ONP67" s="212"/>
      <c r="ONQ67" s="212"/>
      <c r="ONR67" s="212"/>
      <c r="ONS67" s="212"/>
      <c r="ONT67" s="212"/>
      <c r="ONU67" s="212"/>
      <c r="ONV67" s="212"/>
      <c r="ONW67" s="212"/>
      <c r="ONX67" s="212"/>
      <c r="ONY67" s="212"/>
      <c r="ONZ67" s="212"/>
      <c r="OOA67" s="212"/>
      <c r="OOB67" s="212"/>
      <c r="OOC67" s="212"/>
      <c r="OOD67" s="212"/>
      <c r="OOE67" s="212"/>
      <c r="OOF67" s="212"/>
      <c r="OOG67" s="212"/>
      <c r="OOH67" s="212"/>
      <c r="OOI67" s="212"/>
      <c r="OOJ67" s="212"/>
      <c r="OOK67" s="212"/>
      <c r="OOL67" s="212"/>
      <c r="OOM67" s="212"/>
      <c r="OON67" s="212"/>
      <c r="OOO67" s="212"/>
      <c r="OOP67" s="212"/>
      <c r="OOQ67" s="212"/>
      <c r="OOR67" s="212"/>
      <c r="OOS67" s="212"/>
      <c r="OOT67" s="212"/>
      <c r="OOU67" s="212"/>
      <c r="OOV67" s="212"/>
      <c r="OOW67" s="212"/>
      <c r="OOX67" s="212"/>
      <c r="OOY67" s="212"/>
      <c r="OOZ67" s="212"/>
      <c r="OPA67" s="212"/>
      <c r="OPB67" s="212"/>
      <c r="OPC67" s="212"/>
      <c r="OPD67" s="212"/>
      <c r="OPE67" s="212"/>
      <c r="OPF67" s="212"/>
      <c r="OPG67" s="212"/>
      <c r="OPH67" s="212"/>
      <c r="OPI67" s="212"/>
      <c r="OPJ67" s="212"/>
      <c r="OPK67" s="212"/>
      <c r="OPL67" s="212"/>
      <c r="OPM67" s="212"/>
      <c r="OPN67" s="212"/>
      <c r="OPO67" s="212"/>
      <c r="OPP67" s="212"/>
      <c r="OPQ67" s="212"/>
      <c r="OPR67" s="212"/>
      <c r="OPS67" s="212"/>
      <c r="OPT67" s="212"/>
      <c r="OPU67" s="212"/>
      <c r="OPV67" s="212"/>
      <c r="OPW67" s="212"/>
      <c r="OPX67" s="212"/>
      <c r="OPY67" s="212"/>
      <c r="OPZ67" s="212"/>
      <c r="OQA67" s="212"/>
      <c r="OQB67" s="212"/>
      <c r="OQC67" s="212"/>
      <c r="OQD67" s="212"/>
      <c r="OQE67" s="212"/>
      <c r="OQF67" s="212"/>
      <c r="OQG67" s="212"/>
      <c r="OQH67" s="212"/>
      <c r="OQI67" s="212"/>
      <c r="OQJ67" s="212"/>
      <c r="OQK67" s="212"/>
      <c r="OQL67" s="212"/>
      <c r="OQM67" s="212"/>
      <c r="OQN67" s="212"/>
      <c r="OQO67" s="212"/>
      <c r="OQP67" s="212"/>
      <c r="OQQ67" s="212"/>
      <c r="OQR67" s="212"/>
      <c r="OQS67" s="212"/>
      <c r="OQT67" s="212"/>
      <c r="OQU67" s="212"/>
      <c r="OQV67" s="212"/>
      <c r="OQW67" s="212"/>
      <c r="OQX67" s="212"/>
      <c r="OQY67" s="212"/>
      <c r="OQZ67" s="212"/>
      <c r="ORA67" s="212"/>
      <c r="ORB67" s="212"/>
      <c r="ORC67" s="212"/>
      <c r="ORD67" s="212"/>
      <c r="ORE67" s="212"/>
      <c r="ORF67" s="212"/>
      <c r="ORG67" s="212"/>
      <c r="ORH67" s="212"/>
      <c r="ORI67" s="212"/>
      <c r="ORJ67" s="212"/>
      <c r="ORK67" s="212"/>
      <c r="ORL67" s="212"/>
      <c r="ORM67" s="212"/>
      <c r="ORN67" s="212"/>
      <c r="ORO67" s="212"/>
      <c r="ORP67" s="212"/>
      <c r="ORQ67" s="212"/>
      <c r="ORR67" s="212"/>
      <c r="ORS67" s="212"/>
      <c r="ORT67" s="212"/>
      <c r="ORU67" s="212"/>
      <c r="ORV67" s="212"/>
      <c r="ORW67" s="212"/>
      <c r="ORX67" s="212"/>
      <c r="ORY67" s="212"/>
      <c r="ORZ67" s="212"/>
      <c r="OSA67" s="212"/>
      <c r="OSB67" s="212"/>
      <c r="OSC67" s="212"/>
      <c r="OSD67" s="212"/>
      <c r="OSE67" s="212"/>
      <c r="OSF67" s="212"/>
      <c r="OSG67" s="212"/>
      <c r="OSH67" s="212"/>
      <c r="OSI67" s="212"/>
      <c r="OSJ67" s="212"/>
      <c r="OSK67" s="212"/>
      <c r="OSL67" s="212"/>
      <c r="OSM67" s="212"/>
      <c r="OSN67" s="212"/>
      <c r="OSO67" s="212"/>
      <c r="OSP67" s="212"/>
      <c r="OSQ67" s="212"/>
      <c r="OSR67" s="212"/>
      <c r="OSS67" s="212"/>
      <c r="OST67" s="212"/>
      <c r="OSU67" s="212"/>
      <c r="OSV67" s="212"/>
      <c r="OSW67" s="212"/>
      <c r="OSX67" s="212"/>
      <c r="OSY67" s="212"/>
      <c r="OSZ67" s="212"/>
      <c r="OTA67" s="212"/>
      <c r="OTB67" s="212"/>
      <c r="OTC67" s="212"/>
      <c r="OTD67" s="212"/>
      <c r="OTE67" s="212"/>
      <c r="OTF67" s="212"/>
      <c r="OTG67" s="212"/>
      <c r="OTH67" s="212"/>
      <c r="OTI67" s="212"/>
      <c r="OTJ67" s="212"/>
      <c r="OTK67" s="212"/>
      <c r="OTL67" s="212"/>
      <c r="OTM67" s="212"/>
      <c r="OTN67" s="212"/>
      <c r="OTO67" s="212"/>
      <c r="OTP67" s="212"/>
      <c r="OTQ67" s="212"/>
      <c r="OTR67" s="212"/>
      <c r="OTS67" s="212"/>
      <c r="OTT67" s="212"/>
      <c r="OTU67" s="212"/>
      <c r="OTV67" s="212"/>
      <c r="OTW67" s="212"/>
      <c r="OTX67" s="212"/>
      <c r="OTY67" s="212"/>
      <c r="OTZ67" s="212"/>
      <c r="OUA67" s="212"/>
      <c r="OUB67" s="212"/>
      <c r="OUC67" s="212"/>
      <c r="OUD67" s="212"/>
      <c r="OUE67" s="212"/>
      <c r="OUF67" s="212"/>
      <c r="OUG67" s="212"/>
      <c r="OUH67" s="212"/>
      <c r="OUI67" s="212"/>
      <c r="OUJ67" s="212"/>
      <c r="OUK67" s="212"/>
      <c r="OUL67" s="212"/>
      <c r="OUM67" s="212"/>
      <c r="OUN67" s="212"/>
      <c r="OUO67" s="212"/>
      <c r="OUP67" s="212"/>
      <c r="OUQ67" s="212"/>
      <c r="OUR67" s="212"/>
      <c r="OUS67" s="212"/>
      <c r="OUT67" s="212"/>
      <c r="OUU67" s="212"/>
      <c r="OUV67" s="212"/>
      <c r="OUW67" s="212"/>
      <c r="OUX67" s="212"/>
      <c r="OUY67" s="212"/>
      <c r="OUZ67" s="212"/>
      <c r="OVA67" s="212"/>
      <c r="OVB67" s="212"/>
      <c r="OVC67" s="212"/>
      <c r="OVD67" s="212"/>
      <c r="OVE67" s="212"/>
      <c r="OVF67" s="212"/>
      <c r="OVG67" s="212"/>
      <c r="OVH67" s="212"/>
      <c r="OVI67" s="212"/>
      <c r="OVJ67" s="212"/>
      <c r="OVK67" s="212"/>
      <c r="OVL67" s="212"/>
      <c r="OVM67" s="212"/>
      <c r="OVN67" s="212"/>
      <c r="OVO67" s="212"/>
      <c r="OVP67" s="212"/>
      <c r="OVQ67" s="212"/>
      <c r="OVR67" s="212"/>
      <c r="OVS67" s="212"/>
      <c r="OVT67" s="212"/>
      <c r="OVU67" s="212"/>
      <c r="OVV67" s="212"/>
      <c r="OVW67" s="212"/>
      <c r="OVX67" s="212"/>
      <c r="OVY67" s="212"/>
      <c r="OVZ67" s="212"/>
      <c r="OWA67" s="212"/>
      <c r="OWB67" s="212"/>
      <c r="OWC67" s="212"/>
      <c r="OWD67" s="212"/>
      <c r="OWE67" s="212"/>
      <c r="OWF67" s="212"/>
      <c r="OWG67" s="212"/>
      <c r="OWH67" s="212"/>
      <c r="OWI67" s="212"/>
      <c r="OWJ67" s="212"/>
      <c r="OWK67" s="212"/>
      <c r="OWL67" s="212"/>
      <c r="OWM67" s="212"/>
      <c r="OWN67" s="212"/>
      <c r="OWO67" s="212"/>
      <c r="OWP67" s="212"/>
      <c r="OWQ67" s="212"/>
      <c r="OWR67" s="212"/>
      <c r="OWS67" s="212"/>
      <c r="OWT67" s="212"/>
      <c r="OWU67" s="212"/>
      <c r="OWV67" s="212"/>
      <c r="OWW67" s="212"/>
      <c r="OWX67" s="212"/>
      <c r="OWY67" s="212"/>
      <c r="OWZ67" s="212"/>
      <c r="OXA67" s="212"/>
      <c r="OXB67" s="212"/>
      <c r="OXC67" s="212"/>
      <c r="OXD67" s="212"/>
      <c r="OXE67" s="212"/>
      <c r="OXF67" s="212"/>
      <c r="OXG67" s="212"/>
      <c r="OXH67" s="212"/>
      <c r="OXI67" s="212"/>
      <c r="OXJ67" s="212"/>
      <c r="OXK67" s="212"/>
      <c r="OXL67" s="212"/>
      <c r="OXM67" s="212"/>
      <c r="OXN67" s="212"/>
      <c r="OXO67" s="212"/>
      <c r="OXP67" s="212"/>
      <c r="OXQ67" s="212"/>
      <c r="OXR67" s="212"/>
      <c r="OXS67" s="212"/>
      <c r="OXT67" s="212"/>
      <c r="OXU67" s="212"/>
      <c r="OXV67" s="212"/>
      <c r="OXW67" s="212"/>
      <c r="OXX67" s="212"/>
      <c r="OXY67" s="212"/>
      <c r="OXZ67" s="212"/>
      <c r="OYA67" s="212"/>
      <c r="OYB67" s="212"/>
      <c r="OYC67" s="212"/>
      <c r="OYD67" s="212"/>
      <c r="OYE67" s="212"/>
      <c r="OYF67" s="212"/>
      <c r="OYG67" s="212"/>
      <c r="OYH67" s="212"/>
      <c r="OYI67" s="212"/>
      <c r="OYJ67" s="212"/>
      <c r="OYK67" s="212"/>
      <c r="OYL67" s="212"/>
      <c r="OYM67" s="212"/>
      <c r="OYN67" s="212"/>
      <c r="OYO67" s="212"/>
      <c r="OYP67" s="212"/>
      <c r="OYQ67" s="212"/>
      <c r="OYR67" s="212"/>
      <c r="OYS67" s="212"/>
      <c r="OYT67" s="212"/>
      <c r="OYU67" s="212"/>
      <c r="OYV67" s="212"/>
      <c r="OYW67" s="212"/>
      <c r="OYX67" s="212"/>
      <c r="OYY67" s="212"/>
      <c r="OYZ67" s="212"/>
      <c r="OZA67" s="212"/>
      <c r="OZB67" s="212"/>
      <c r="OZC67" s="212"/>
      <c r="OZD67" s="212"/>
      <c r="OZE67" s="212"/>
      <c r="OZF67" s="212"/>
      <c r="OZG67" s="212"/>
      <c r="OZH67" s="212"/>
      <c r="OZI67" s="212"/>
      <c r="OZJ67" s="212"/>
      <c r="OZK67" s="212"/>
      <c r="OZL67" s="212"/>
      <c r="OZM67" s="212"/>
      <c r="OZN67" s="212"/>
      <c r="OZO67" s="212"/>
      <c r="OZP67" s="212"/>
      <c r="OZQ67" s="212"/>
      <c r="OZR67" s="212"/>
      <c r="OZS67" s="212"/>
      <c r="OZT67" s="212"/>
      <c r="OZU67" s="212"/>
      <c r="OZV67" s="212"/>
      <c r="OZW67" s="212"/>
      <c r="OZX67" s="212"/>
      <c r="OZY67" s="212"/>
      <c r="OZZ67" s="212"/>
      <c r="PAA67" s="212"/>
      <c r="PAB67" s="212"/>
      <c r="PAC67" s="212"/>
      <c r="PAD67" s="212"/>
      <c r="PAE67" s="212"/>
      <c r="PAF67" s="212"/>
      <c r="PAG67" s="212"/>
      <c r="PAH67" s="212"/>
      <c r="PAI67" s="212"/>
      <c r="PAJ67" s="212"/>
      <c r="PAK67" s="212"/>
      <c r="PAL67" s="212"/>
      <c r="PAM67" s="212"/>
      <c r="PAN67" s="212"/>
      <c r="PAO67" s="212"/>
      <c r="PAP67" s="212"/>
      <c r="PAQ67" s="212"/>
      <c r="PAR67" s="212"/>
      <c r="PAS67" s="212"/>
      <c r="PAT67" s="212"/>
      <c r="PAU67" s="212"/>
      <c r="PAV67" s="212"/>
      <c r="PAW67" s="212"/>
      <c r="PAX67" s="212"/>
      <c r="PAY67" s="212"/>
      <c r="PAZ67" s="212"/>
      <c r="PBA67" s="212"/>
      <c r="PBB67" s="212"/>
      <c r="PBC67" s="212"/>
      <c r="PBD67" s="212"/>
      <c r="PBE67" s="212"/>
      <c r="PBF67" s="212"/>
      <c r="PBG67" s="212"/>
      <c r="PBH67" s="212"/>
      <c r="PBI67" s="212"/>
      <c r="PBJ67" s="212"/>
      <c r="PBK67" s="212"/>
      <c r="PBL67" s="212"/>
      <c r="PBM67" s="212"/>
      <c r="PBN67" s="212"/>
      <c r="PBO67" s="212"/>
      <c r="PBP67" s="212"/>
      <c r="PBQ67" s="212"/>
      <c r="PBR67" s="212"/>
      <c r="PBS67" s="212"/>
      <c r="PBT67" s="212"/>
      <c r="PBU67" s="212"/>
      <c r="PBV67" s="212"/>
      <c r="PBW67" s="212"/>
      <c r="PBX67" s="212"/>
      <c r="PBY67" s="212"/>
      <c r="PBZ67" s="212"/>
      <c r="PCA67" s="212"/>
      <c r="PCB67" s="212"/>
      <c r="PCC67" s="212"/>
      <c r="PCD67" s="212"/>
      <c r="PCE67" s="212"/>
      <c r="PCF67" s="212"/>
      <c r="PCG67" s="212"/>
      <c r="PCH67" s="212"/>
      <c r="PCI67" s="212"/>
      <c r="PCJ67" s="212"/>
      <c r="PCK67" s="212"/>
      <c r="PCL67" s="212"/>
      <c r="PCM67" s="212"/>
      <c r="PCN67" s="212"/>
      <c r="PCO67" s="212"/>
      <c r="PCP67" s="212"/>
      <c r="PCQ67" s="212"/>
      <c r="PCR67" s="212"/>
      <c r="PCS67" s="212"/>
      <c r="PCT67" s="212"/>
      <c r="PCU67" s="212"/>
      <c r="PCV67" s="212"/>
      <c r="PCW67" s="212"/>
      <c r="PCX67" s="212"/>
      <c r="PCY67" s="212"/>
      <c r="PCZ67" s="212"/>
      <c r="PDA67" s="212"/>
      <c r="PDB67" s="212"/>
      <c r="PDC67" s="212"/>
      <c r="PDD67" s="212"/>
      <c r="PDE67" s="212"/>
      <c r="PDF67" s="212"/>
      <c r="PDG67" s="212"/>
      <c r="PDH67" s="212"/>
      <c r="PDI67" s="212"/>
      <c r="PDJ67" s="212"/>
      <c r="PDK67" s="212"/>
      <c r="PDL67" s="212"/>
      <c r="PDM67" s="212"/>
      <c r="PDN67" s="212"/>
      <c r="PDO67" s="212"/>
      <c r="PDP67" s="212"/>
      <c r="PDQ67" s="212"/>
      <c r="PDR67" s="212"/>
      <c r="PDS67" s="212"/>
      <c r="PDT67" s="212"/>
      <c r="PDU67" s="212"/>
      <c r="PDV67" s="212"/>
      <c r="PDW67" s="212"/>
      <c r="PDX67" s="212"/>
      <c r="PDY67" s="212"/>
      <c r="PDZ67" s="212"/>
      <c r="PEA67" s="212"/>
      <c r="PEB67" s="212"/>
      <c r="PEC67" s="212"/>
      <c r="PED67" s="212"/>
      <c r="PEE67" s="212"/>
      <c r="PEF67" s="212"/>
      <c r="PEG67" s="212"/>
      <c r="PEH67" s="212"/>
      <c r="PEI67" s="212"/>
      <c r="PEJ67" s="212"/>
      <c r="PEK67" s="212"/>
      <c r="PEL67" s="212"/>
      <c r="PEM67" s="212"/>
      <c r="PEN67" s="212"/>
      <c r="PEO67" s="212"/>
      <c r="PEP67" s="212"/>
      <c r="PEQ67" s="212"/>
      <c r="PER67" s="212"/>
      <c r="PES67" s="212"/>
      <c r="PET67" s="212"/>
      <c r="PEU67" s="212"/>
      <c r="PEV67" s="212"/>
      <c r="PEW67" s="212"/>
      <c r="PEX67" s="212"/>
      <c r="PEY67" s="212"/>
      <c r="PEZ67" s="212"/>
      <c r="PFA67" s="212"/>
      <c r="PFB67" s="212"/>
      <c r="PFC67" s="212"/>
      <c r="PFD67" s="212"/>
      <c r="PFE67" s="212"/>
      <c r="PFF67" s="212"/>
      <c r="PFG67" s="212"/>
      <c r="PFH67" s="212"/>
      <c r="PFI67" s="212"/>
      <c r="PFJ67" s="212"/>
      <c r="PFK67" s="212"/>
      <c r="PFL67" s="212"/>
      <c r="PFM67" s="212"/>
      <c r="PFN67" s="212"/>
      <c r="PFO67" s="212"/>
      <c r="PFP67" s="212"/>
      <c r="PFQ67" s="212"/>
      <c r="PFR67" s="212"/>
      <c r="PFS67" s="212"/>
      <c r="PFT67" s="212"/>
      <c r="PFU67" s="212"/>
      <c r="PFV67" s="212"/>
      <c r="PFW67" s="212"/>
      <c r="PFX67" s="212"/>
      <c r="PFY67" s="212"/>
      <c r="PFZ67" s="212"/>
      <c r="PGA67" s="212"/>
      <c r="PGB67" s="212"/>
      <c r="PGC67" s="212"/>
      <c r="PGD67" s="212"/>
      <c r="PGE67" s="212"/>
      <c r="PGF67" s="212"/>
      <c r="PGG67" s="212"/>
      <c r="PGH67" s="212"/>
      <c r="PGI67" s="212"/>
      <c r="PGJ67" s="212"/>
      <c r="PGK67" s="212"/>
      <c r="PGL67" s="212"/>
      <c r="PGM67" s="212"/>
      <c r="PGN67" s="212"/>
      <c r="PGO67" s="212"/>
      <c r="PGP67" s="212"/>
      <c r="PGQ67" s="212"/>
      <c r="PGR67" s="212"/>
      <c r="PGS67" s="212"/>
      <c r="PGT67" s="212"/>
      <c r="PGU67" s="212"/>
      <c r="PGV67" s="212"/>
      <c r="PGW67" s="212"/>
      <c r="PGX67" s="212"/>
      <c r="PGY67" s="212"/>
      <c r="PGZ67" s="212"/>
      <c r="PHA67" s="212"/>
      <c r="PHB67" s="212"/>
      <c r="PHC67" s="212"/>
      <c r="PHD67" s="212"/>
      <c r="PHE67" s="212"/>
      <c r="PHF67" s="212"/>
      <c r="PHG67" s="212"/>
      <c r="PHH67" s="212"/>
      <c r="PHI67" s="212"/>
      <c r="PHJ67" s="212"/>
      <c r="PHK67" s="212"/>
      <c r="PHL67" s="212"/>
      <c r="PHM67" s="212"/>
      <c r="PHN67" s="212"/>
      <c r="PHO67" s="212"/>
      <c r="PHP67" s="212"/>
      <c r="PHQ67" s="212"/>
      <c r="PHR67" s="212"/>
      <c r="PHS67" s="212"/>
      <c r="PHT67" s="212"/>
      <c r="PHU67" s="212"/>
      <c r="PHV67" s="212"/>
      <c r="PHW67" s="212"/>
      <c r="PHX67" s="212"/>
      <c r="PHY67" s="212"/>
      <c r="PHZ67" s="212"/>
      <c r="PIA67" s="212"/>
      <c r="PIB67" s="212"/>
      <c r="PIC67" s="212"/>
      <c r="PID67" s="212"/>
      <c r="PIE67" s="212"/>
      <c r="PIF67" s="212"/>
      <c r="PIG67" s="212"/>
      <c r="PIH67" s="212"/>
      <c r="PII67" s="212"/>
      <c r="PIJ67" s="212"/>
      <c r="PIK67" s="212"/>
      <c r="PIL67" s="212"/>
      <c r="PIM67" s="212"/>
      <c r="PIN67" s="212"/>
      <c r="PIO67" s="212"/>
      <c r="PIP67" s="212"/>
      <c r="PIQ67" s="212"/>
      <c r="PIR67" s="212"/>
      <c r="PIS67" s="212"/>
      <c r="PIT67" s="212"/>
      <c r="PIU67" s="212"/>
      <c r="PIV67" s="212"/>
      <c r="PIW67" s="212"/>
      <c r="PIX67" s="212"/>
      <c r="PIY67" s="212"/>
      <c r="PIZ67" s="212"/>
      <c r="PJA67" s="212"/>
      <c r="PJB67" s="212"/>
      <c r="PJC67" s="212"/>
      <c r="PJD67" s="212"/>
      <c r="PJE67" s="212"/>
      <c r="PJF67" s="212"/>
      <c r="PJG67" s="212"/>
      <c r="PJH67" s="212"/>
      <c r="PJI67" s="212"/>
      <c r="PJJ67" s="212"/>
      <c r="PJK67" s="212"/>
      <c r="PJL67" s="212"/>
      <c r="PJM67" s="212"/>
      <c r="PJN67" s="212"/>
      <c r="PJO67" s="212"/>
      <c r="PJP67" s="212"/>
      <c r="PJQ67" s="212"/>
      <c r="PJR67" s="212"/>
      <c r="PJS67" s="212"/>
      <c r="PJT67" s="212"/>
      <c r="PJU67" s="212"/>
      <c r="PJV67" s="212"/>
      <c r="PJW67" s="212"/>
      <c r="PJX67" s="212"/>
      <c r="PJY67" s="212"/>
      <c r="PJZ67" s="212"/>
      <c r="PKA67" s="212"/>
      <c r="PKB67" s="212"/>
      <c r="PKC67" s="212"/>
      <c r="PKD67" s="212"/>
      <c r="PKE67" s="212"/>
      <c r="PKF67" s="212"/>
      <c r="PKG67" s="212"/>
      <c r="PKH67" s="212"/>
      <c r="PKI67" s="212"/>
      <c r="PKJ67" s="212"/>
      <c r="PKK67" s="212"/>
      <c r="PKL67" s="212"/>
      <c r="PKM67" s="212"/>
      <c r="PKN67" s="212"/>
      <c r="PKO67" s="212"/>
      <c r="PKP67" s="212"/>
      <c r="PKQ67" s="212"/>
      <c r="PKR67" s="212"/>
      <c r="PKS67" s="212"/>
      <c r="PKT67" s="212"/>
      <c r="PKU67" s="212"/>
      <c r="PKV67" s="212"/>
      <c r="PKW67" s="212"/>
      <c r="PKX67" s="212"/>
      <c r="PKY67" s="212"/>
      <c r="PKZ67" s="212"/>
      <c r="PLA67" s="212"/>
      <c r="PLB67" s="212"/>
      <c r="PLC67" s="212"/>
      <c r="PLD67" s="212"/>
      <c r="PLE67" s="212"/>
      <c r="PLF67" s="212"/>
      <c r="PLG67" s="212"/>
      <c r="PLH67" s="212"/>
      <c r="PLI67" s="212"/>
      <c r="PLJ67" s="212"/>
      <c r="PLK67" s="212"/>
      <c r="PLL67" s="212"/>
      <c r="PLM67" s="212"/>
      <c r="PLN67" s="212"/>
      <c r="PLO67" s="212"/>
      <c r="PLP67" s="212"/>
      <c r="PLQ67" s="212"/>
      <c r="PLR67" s="212"/>
      <c r="PLS67" s="212"/>
      <c r="PLT67" s="212"/>
      <c r="PLU67" s="212"/>
      <c r="PLV67" s="212"/>
      <c r="PLW67" s="212"/>
      <c r="PLX67" s="212"/>
      <c r="PLY67" s="212"/>
      <c r="PLZ67" s="212"/>
      <c r="PMA67" s="212"/>
      <c r="PMB67" s="212"/>
      <c r="PMC67" s="212"/>
      <c r="PMD67" s="212"/>
      <c r="PME67" s="212"/>
      <c r="PMF67" s="212"/>
      <c r="PMG67" s="212"/>
      <c r="PMH67" s="212"/>
      <c r="PMI67" s="212"/>
      <c r="PMJ67" s="212"/>
      <c r="PMK67" s="212"/>
      <c r="PML67" s="212"/>
      <c r="PMM67" s="212"/>
      <c r="PMN67" s="212"/>
      <c r="PMO67" s="212"/>
      <c r="PMP67" s="212"/>
      <c r="PMQ67" s="212"/>
      <c r="PMR67" s="212"/>
      <c r="PMS67" s="212"/>
      <c r="PMT67" s="212"/>
      <c r="PMU67" s="212"/>
      <c r="PMV67" s="212"/>
      <c r="PMW67" s="212"/>
      <c r="PMX67" s="212"/>
      <c r="PMY67" s="212"/>
      <c r="PMZ67" s="212"/>
      <c r="PNA67" s="212"/>
      <c r="PNB67" s="212"/>
      <c r="PNC67" s="212"/>
      <c r="PND67" s="212"/>
      <c r="PNE67" s="212"/>
      <c r="PNF67" s="212"/>
      <c r="PNG67" s="212"/>
      <c r="PNH67" s="212"/>
      <c r="PNI67" s="212"/>
      <c r="PNJ67" s="212"/>
      <c r="PNK67" s="212"/>
      <c r="PNL67" s="212"/>
      <c r="PNM67" s="212"/>
      <c r="PNN67" s="212"/>
      <c r="PNO67" s="212"/>
      <c r="PNP67" s="212"/>
      <c r="PNQ67" s="212"/>
      <c r="PNR67" s="212"/>
      <c r="PNS67" s="212"/>
      <c r="PNT67" s="212"/>
      <c r="PNU67" s="212"/>
      <c r="PNV67" s="212"/>
      <c r="PNW67" s="212"/>
      <c r="PNX67" s="212"/>
      <c r="PNY67" s="212"/>
      <c r="PNZ67" s="212"/>
      <c r="POA67" s="212"/>
      <c r="POB67" s="212"/>
      <c r="POC67" s="212"/>
      <c r="POD67" s="212"/>
      <c r="POE67" s="212"/>
      <c r="POF67" s="212"/>
      <c r="POG67" s="212"/>
      <c r="POH67" s="212"/>
      <c r="POI67" s="212"/>
      <c r="POJ67" s="212"/>
      <c r="POK67" s="212"/>
      <c r="POL67" s="212"/>
      <c r="POM67" s="212"/>
      <c r="PON67" s="212"/>
      <c r="POO67" s="212"/>
      <c r="POP67" s="212"/>
      <c r="POQ67" s="212"/>
      <c r="POR67" s="212"/>
      <c r="POS67" s="212"/>
      <c r="POT67" s="212"/>
      <c r="POU67" s="212"/>
      <c r="POV67" s="212"/>
      <c r="POW67" s="212"/>
      <c r="POX67" s="212"/>
      <c r="POY67" s="212"/>
      <c r="POZ67" s="212"/>
      <c r="PPA67" s="212"/>
      <c r="PPB67" s="212"/>
      <c r="PPC67" s="212"/>
      <c r="PPD67" s="212"/>
      <c r="PPE67" s="212"/>
      <c r="PPF67" s="212"/>
      <c r="PPG67" s="212"/>
      <c r="PPH67" s="212"/>
      <c r="PPI67" s="212"/>
      <c r="PPJ67" s="212"/>
      <c r="PPK67" s="212"/>
      <c r="PPL67" s="212"/>
      <c r="PPM67" s="212"/>
      <c r="PPN67" s="212"/>
      <c r="PPO67" s="212"/>
      <c r="PPP67" s="212"/>
      <c r="PPQ67" s="212"/>
      <c r="PPR67" s="212"/>
      <c r="PPS67" s="212"/>
      <c r="PPT67" s="212"/>
      <c r="PPU67" s="212"/>
      <c r="PPV67" s="212"/>
      <c r="PPW67" s="212"/>
      <c r="PPX67" s="212"/>
      <c r="PPY67" s="212"/>
      <c r="PPZ67" s="212"/>
      <c r="PQA67" s="212"/>
      <c r="PQB67" s="212"/>
      <c r="PQC67" s="212"/>
      <c r="PQD67" s="212"/>
      <c r="PQE67" s="212"/>
      <c r="PQF67" s="212"/>
      <c r="PQG67" s="212"/>
      <c r="PQH67" s="212"/>
      <c r="PQI67" s="212"/>
      <c r="PQJ67" s="212"/>
      <c r="PQK67" s="212"/>
      <c r="PQL67" s="212"/>
      <c r="PQM67" s="212"/>
      <c r="PQN67" s="212"/>
      <c r="PQO67" s="212"/>
      <c r="PQP67" s="212"/>
      <c r="PQQ67" s="212"/>
      <c r="PQR67" s="212"/>
      <c r="PQS67" s="212"/>
      <c r="PQT67" s="212"/>
      <c r="PQU67" s="212"/>
      <c r="PQV67" s="212"/>
      <c r="PQW67" s="212"/>
      <c r="PQX67" s="212"/>
      <c r="PQY67" s="212"/>
      <c r="PQZ67" s="212"/>
      <c r="PRA67" s="212"/>
      <c r="PRB67" s="212"/>
      <c r="PRC67" s="212"/>
      <c r="PRD67" s="212"/>
      <c r="PRE67" s="212"/>
      <c r="PRF67" s="212"/>
      <c r="PRG67" s="212"/>
      <c r="PRH67" s="212"/>
      <c r="PRI67" s="212"/>
      <c r="PRJ67" s="212"/>
      <c r="PRK67" s="212"/>
      <c r="PRL67" s="212"/>
      <c r="PRM67" s="212"/>
      <c r="PRN67" s="212"/>
      <c r="PRO67" s="212"/>
      <c r="PRP67" s="212"/>
      <c r="PRQ67" s="212"/>
      <c r="PRR67" s="212"/>
      <c r="PRS67" s="212"/>
      <c r="PRT67" s="212"/>
      <c r="PRU67" s="212"/>
      <c r="PRV67" s="212"/>
      <c r="PRW67" s="212"/>
      <c r="PRX67" s="212"/>
      <c r="PRY67" s="212"/>
      <c r="PRZ67" s="212"/>
      <c r="PSA67" s="212"/>
      <c r="PSB67" s="212"/>
      <c r="PSC67" s="212"/>
      <c r="PSD67" s="212"/>
      <c r="PSE67" s="212"/>
      <c r="PSF67" s="212"/>
      <c r="PSG67" s="212"/>
      <c r="PSH67" s="212"/>
      <c r="PSI67" s="212"/>
      <c r="PSJ67" s="212"/>
      <c r="PSK67" s="212"/>
      <c r="PSL67" s="212"/>
      <c r="PSM67" s="212"/>
      <c r="PSN67" s="212"/>
      <c r="PSO67" s="212"/>
      <c r="PSP67" s="212"/>
      <c r="PSQ67" s="212"/>
      <c r="PSR67" s="212"/>
      <c r="PSS67" s="212"/>
      <c r="PST67" s="212"/>
      <c r="PSU67" s="212"/>
      <c r="PSV67" s="212"/>
      <c r="PSW67" s="212"/>
      <c r="PSX67" s="212"/>
      <c r="PSY67" s="212"/>
      <c r="PSZ67" s="212"/>
      <c r="PTA67" s="212"/>
      <c r="PTB67" s="212"/>
      <c r="PTC67" s="212"/>
      <c r="PTD67" s="212"/>
      <c r="PTE67" s="212"/>
      <c r="PTF67" s="212"/>
      <c r="PTG67" s="212"/>
      <c r="PTH67" s="212"/>
      <c r="PTI67" s="212"/>
      <c r="PTJ67" s="212"/>
      <c r="PTK67" s="212"/>
      <c r="PTL67" s="212"/>
      <c r="PTM67" s="212"/>
      <c r="PTN67" s="212"/>
      <c r="PTO67" s="212"/>
      <c r="PTP67" s="212"/>
      <c r="PTQ67" s="212"/>
      <c r="PTR67" s="212"/>
      <c r="PTS67" s="212"/>
      <c r="PTT67" s="212"/>
      <c r="PTU67" s="212"/>
      <c r="PTV67" s="212"/>
      <c r="PTW67" s="212"/>
      <c r="PTX67" s="212"/>
      <c r="PTY67" s="212"/>
      <c r="PTZ67" s="212"/>
      <c r="PUA67" s="212"/>
      <c r="PUB67" s="212"/>
      <c r="PUC67" s="212"/>
      <c r="PUD67" s="212"/>
      <c r="PUE67" s="212"/>
      <c r="PUF67" s="212"/>
      <c r="PUG67" s="212"/>
      <c r="PUH67" s="212"/>
      <c r="PUI67" s="212"/>
      <c r="PUJ67" s="212"/>
      <c r="PUK67" s="212"/>
      <c r="PUL67" s="212"/>
      <c r="PUM67" s="212"/>
      <c r="PUN67" s="212"/>
      <c r="PUO67" s="212"/>
      <c r="PUP67" s="212"/>
      <c r="PUQ67" s="212"/>
      <c r="PUR67" s="212"/>
      <c r="PUS67" s="212"/>
      <c r="PUT67" s="212"/>
      <c r="PUU67" s="212"/>
      <c r="PUV67" s="212"/>
      <c r="PUW67" s="212"/>
      <c r="PUX67" s="212"/>
      <c r="PUY67" s="212"/>
      <c r="PUZ67" s="212"/>
      <c r="PVA67" s="212"/>
      <c r="PVB67" s="212"/>
      <c r="PVC67" s="212"/>
      <c r="PVD67" s="212"/>
      <c r="PVE67" s="212"/>
      <c r="PVF67" s="212"/>
      <c r="PVG67" s="212"/>
      <c r="PVH67" s="212"/>
      <c r="PVI67" s="212"/>
      <c r="PVJ67" s="212"/>
      <c r="PVK67" s="212"/>
      <c r="PVL67" s="212"/>
      <c r="PVM67" s="212"/>
      <c r="PVN67" s="212"/>
      <c r="PVO67" s="212"/>
      <c r="PVP67" s="212"/>
      <c r="PVQ67" s="212"/>
      <c r="PVR67" s="212"/>
      <c r="PVS67" s="212"/>
      <c r="PVT67" s="212"/>
      <c r="PVU67" s="212"/>
      <c r="PVV67" s="212"/>
      <c r="PVW67" s="212"/>
      <c r="PVX67" s="212"/>
      <c r="PVY67" s="212"/>
      <c r="PVZ67" s="212"/>
      <c r="PWA67" s="212"/>
      <c r="PWB67" s="212"/>
      <c r="PWC67" s="212"/>
      <c r="PWD67" s="212"/>
      <c r="PWE67" s="212"/>
      <c r="PWF67" s="212"/>
      <c r="PWG67" s="212"/>
      <c r="PWH67" s="212"/>
      <c r="PWI67" s="212"/>
      <c r="PWJ67" s="212"/>
      <c r="PWK67" s="212"/>
      <c r="PWL67" s="212"/>
      <c r="PWM67" s="212"/>
      <c r="PWN67" s="212"/>
      <c r="PWO67" s="212"/>
      <c r="PWP67" s="212"/>
      <c r="PWQ67" s="212"/>
      <c r="PWR67" s="212"/>
      <c r="PWS67" s="212"/>
      <c r="PWT67" s="212"/>
      <c r="PWU67" s="212"/>
      <c r="PWV67" s="212"/>
      <c r="PWW67" s="212"/>
      <c r="PWX67" s="212"/>
      <c r="PWY67" s="212"/>
      <c r="PWZ67" s="212"/>
      <c r="PXA67" s="212"/>
      <c r="PXB67" s="212"/>
      <c r="PXC67" s="212"/>
      <c r="PXD67" s="212"/>
      <c r="PXE67" s="212"/>
      <c r="PXF67" s="212"/>
      <c r="PXG67" s="212"/>
      <c r="PXH67" s="212"/>
      <c r="PXI67" s="212"/>
      <c r="PXJ67" s="212"/>
      <c r="PXK67" s="212"/>
      <c r="PXL67" s="212"/>
      <c r="PXM67" s="212"/>
      <c r="PXN67" s="212"/>
      <c r="PXO67" s="212"/>
      <c r="PXP67" s="212"/>
      <c r="PXQ67" s="212"/>
      <c r="PXR67" s="212"/>
      <c r="PXS67" s="212"/>
      <c r="PXT67" s="212"/>
      <c r="PXU67" s="212"/>
      <c r="PXV67" s="212"/>
      <c r="PXW67" s="212"/>
      <c r="PXX67" s="212"/>
      <c r="PXY67" s="212"/>
      <c r="PXZ67" s="212"/>
      <c r="PYA67" s="212"/>
      <c r="PYB67" s="212"/>
      <c r="PYC67" s="212"/>
      <c r="PYD67" s="212"/>
      <c r="PYE67" s="212"/>
      <c r="PYF67" s="212"/>
      <c r="PYG67" s="212"/>
      <c r="PYH67" s="212"/>
      <c r="PYI67" s="212"/>
      <c r="PYJ67" s="212"/>
      <c r="PYK67" s="212"/>
      <c r="PYL67" s="212"/>
      <c r="PYM67" s="212"/>
      <c r="PYN67" s="212"/>
      <c r="PYO67" s="212"/>
      <c r="PYP67" s="212"/>
      <c r="PYQ67" s="212"/>
      <c r="PYR67" s="212"/>
      <c r="PYS67" s="212"/>
      <c r="PYT67" s="212"/>
      <c r="PYU67" s="212"/>
      <c r="PYV67" s="212"/>
      <c r="PYW67" s="212"/>
      <c r="PYX67" s="212"/>
      <c r="PYY67" s="212"/>
      <c r="PYZ67" s="212"/>
      <c r="PZA67" s="212"/>
      <c r="PZB67" s="212"/>
      <c r="PZC67" s="212"/>
      <c r="PZD67" s="212"/>
      <c r="PZE67" s="212"/>
      <c r="PZF67" s="212"/>
      <c r="PZG67" s="212"/>
      <c r="PZH67" s="212"/>
      <c r="PZI67" s="212"/>
      <c r="PZJ67" s="212"/>
      <c r="PZK67" s="212"/>
      <c r="PZL67" s="212"/>
      <c r="PZM67" s="212"/>
      <c r="PZN67" s="212"/>
      <c r="PZO67" s="212"/>
      <c r="PZP67" s="212"/>
      <c r="PZQ67" s="212"/>
      <c r="PZR67" s="212"/>
      <c r="PZS67" s="212"/>
      <c r="PZT67" s="212"/>
      <c r="PZU67" s="212"/>
      <c r="PZV67" s="212"/>
      <c r="PZW67" s="212"/>
      <c r="PZX67" s="212"/>
      <c r="PZY67" s="212"/>
      <c r="PZZ67" s="212"/>
      <c r="QAA67" s="212"/>
      <c r="QAB67" s="212"/>
      <c r="QAC67" s="212"/>
      <c r="QAD67" s="212"/>
      <c r="QAE67" s="212"/>
      <c r="QAF67" s="212"/>
      <c r="QAG67" s="212"/>
      <c r="QAH67" s="212"/>
      <c r="QAI67" s="212"/>
      <c r="QAJ67" s="212"/>
      <c r="QAK67" s="212"/>
      <c r="QAL67" s="212"/>
      <c r="QAM67" s="212"/>
      <c r="QAN67" s="212"/>
      <c r="QAO67" s="212"/>
      <c r="QAP67" s="212"/>
      <c r="QAQ67" s="212"/>
      <c r="QAR67" s="212"/>
      <c r="QAS67" s="212"/>
      <c r="QAT67" s="212"/>
      <c r="QAU67" s="212"/>
      <c r="QAV67" s="212"/>
      <c r="QAW67" s="212"/>
      <c r="QAX67" s="212"/>
      <c r="QAY67" s="212"/>
      <c r="QAZ67" s="212"/>
      <c r="QBA67" s="212"/>
      <c r="QBB67" s="212"/>
      <c r="QBC67" s="212"/>
      <c r="QBD67" s="212"/>
      <c r="QBE67" s="212"/>
      <c r="QBF67" s="212"/>
      <c r="QBG67" s="212"/>
      <c r="QBH67" s="212"/>
      <c r="QBI67" s="212"/>
      <c r="QBJ67" s="212"/>
      <c r="QBK67" s="212"/>
      <c r="QBL67" s="212"/>
      <c r="QBM67" s="212"/>
      <c r="QBN67" s="212"/>
      <c r="QBO67" s="212"/>
      <c r="QBP67" s="212"/>
      <c r="QBQ67" s="212"/>
      <c r="QBR67" s="212"/>
      <c r="QBS67" s="212"/>
      <c r="QBT67" s="212"/>
      <c r="QBU67" s="212"/>
      <c r="QBV67" s="212"/>
      <c r="QBW67" s="212"/>
      <c r="QBX67" s="212"/>
      <c r="QBY67" s="212"/>
      <c r="QBZ67" s="212"/>
      <c r="QCA67" s="212"/>
      <c r="QCB67" s="212"/>
      <c r="QCC67" s="212"/>
      <c r="QCD67" s="212"/>
      <c r="QCE67" s="212"/>
      <c r="QCF67" s="212"/>
      <c r="QCG67" s="212"/>
      <c r="QCH67" s="212"/>
      <c r="QCI67" s="212"/>
      <c r="QCJ67" s="212"/>
      <c r="QCK67" s="212"/>
      <c r="QCL67" s="212"/>
      <c r="QCM67" s="212"/>
      <c r="QCN67" s="212"/>
      <c r="QCO67" s="212"/>
      <c r="QCP67" s="212"/>
      <c r="QCQ67" s="212"/>
      <c r="QCR67" s="212"/>
      <c r="QCS67" s="212"/>
      <c r="QCT67" s="212"/>
      <c r="QCU67" s="212"/>
      <c r="QCV67" s="212"/>
      <c r="QCW67" s="212"/>
      <c r="QCX67" s="212"/>
      <c r="QCY67" s="212"/>
      <c r="QCZ67" s="212"/>
      <c r="QDA67" s="212"/>
      <c r="QDB67" s="212"/>
      <c r="QDC67" s="212"/>
      <c r="QDD67" s="212"/>
      <c r="QDE67" s="212"/>
      <c r="QDF67" s="212"/>
      <c r="QDG67" s="212"/>
      <c r="QDH67" s="212"/>
      <c r="QDI67" s="212"/>
      <c r="QDJ67" s="212"/>
      <c r="QDK67" s="212"/>
      <c r="QDL67" s="212"/>
      <c r="QDM67" s="212"/>
      <c r="QDN67" s="212"/>
      <c r="QDO67" s="212"/>
      <c r="QDP67" s="212"/>
      <c r="QDQ67" s="212"/>
      <c r="QDR67" s="212"/>
      <c r="QDS67" s="212"/>
      <c r="QDT67" s="212"/>
      <c r="QDU67" s="212"/>
      <c r="QDV67" s="212"/>
      <c r="QDW67" s="212"/>
      <c r="QDX67" s="212"/>
      <c r="QDY67" s="212"/>
      <c r="QDZ67" s="212"/>
      <c r="QEA67" s="212"/>
      <c r="QEB67" s="212"/>
      <c r="QEC67" s="212"/>
      <c r="QED67" s="212"/>
      <c r="QEE67" s="212"/>
      <c r="QEF67" s="212"/>
      <c r="QEG67" s="212"/>
      <c r="QEH67" s="212"/>
      <c r="QEI67" s="212"/>
      <c r="QEJ67" s="212"/>
      <c r="QEK67" s="212"/>
      <c r="QEL67" s="212"/>
      <c r="QEM67" s="212"/>
      <c r="QEN67" s="212"/>
      <c r="QEO67" s="212"/>
      <c r="QEP67" s="212"/>
      <c r="QEQ67" s="212"/>
      <c r="QER67" s="212"/>
      <c r="QES67" s="212"/>
      <c r="QET67" s="212"/>
      <c r="QEU67" s="212"/>
      <c r="QEV67" s="212"/>
      <c r="QEW67" s="212"/>
      <c r="QEX67" s="212"/>
      <c r="QEY67" s="212"/>
      <c r="QEZ67" s="212"/>
      <c r="QFA67" s="212"/>
      <c r="QFB67" s="212"/>
      <c r="QFC67" s="212"/>
      <c r="QFD67" s="212"/>
      <c r="QFE67" s="212"/>
      <c r="QFF67" s="212"/>
      <c r="QFG67" s="212"/>
      <c r="QFH67" s="212"/>
      <c r="QFI67" s="212"/>
      <c r="QFJ67" s="212"/>
      <c r="QFK67" s="212"/>
      <c r="QFL67" s="212"/>
      <c r="QFM67" s="212"/>
      <c r="QFN67" s="212"/>
      <c r="QFO67" s="212"/>
      <c r="QFP67" s="212"/>
      <c r="QFQ67" s="212"/>
      <c r="QFR67" s="212"/>
      <c r="QFS67" s="212"/>
      <c r="QFT67" s="212"/>
      <c r="QFU67" s="212"/>
      <c r="QFV67" s="212"/>
      <c r="QFW67" s="212"/>
      <c r="QFX67" s="212"/>
      <c r="QFY67" s="212"/>
      <c r="QFZ67" s="212"/>
      <c r="QGA67" s="212"/>
      <c r="QGB67" s="212"/>
      <c r="QGC67" s="212"/>
      <c r="QGD67" s="212"/>
      <c r="QGE67" s="212"/>
      <c r="QGF67" s="212"/>
      <c r="QGG67" s="212"/>
      <c r="QGH67" s="212"/>
      <c r="QGI67" s="212"/>
      <c r="QGJ67" s="212"/>
      <c r="QGK67" s="212"/>
      <c r="QGL67" s="212"/>
      <c r="QGM67" s="212"/>
      <c r="QGN67" s="212"/>
      <c r="QGO67" s="212"/>
      <c r="QGP67" s="212"/>
      <c r="QGQ67" s="212"/>
      <c r="QGR67" s="212"/>
      <c r="QGS67" s="212"/>
      <c r="QGT67" s="212"/>
      <c r="QGU67" s="212"/>
      <c r="QGV67" s="212"/>
      <c r="QGW67" s="212"/>
      <c r="QGX67" s="212"/>
      <c r="QGY67" s="212"/>
      <c r="QGZ67" s="212"/>
      <c r="QHA67" s="212"/>
      <c r="QHB67" s="212"/>
      <c r="QHC67" s="212"/>
      <c r="QHD67" s="212"/>
      <c r="QHE67" s="212"/>
      <c r="QHF67" s="212"/>
      <c r="QHG67" s="212"/>
      <c r="QHH67" s="212"/>
      <c r="QHI67" s="212"/>
      <c r="QHJ67" s="212"/>
      <c r="QHK67" s="212"/>
      <c r="QHL67" s="212"/>
      <c r="QHM67" s="212"/>
      <c r="QHN67" s="212"/>
      <c r="QHO67" s="212"/>
      <c r="QHP67" s="212"/>
      <c r="QHQ67" s="212"/>
      <c r="QHR67" s="212"/>
      <c r="QHS67" s="212"/>
      <c r="QHT67" s="212"/>
      <c r="QHU67" s="212"/>
      <c r="QHV67" s="212"/>
      <c r="QHW67" s="212"/>
      <c r="QHX67" s="212"/>
      <c r="QHY67" s="212"/>
      <c r="QHZ67" s="212"/>
      <c r="QIA67" s="212"/>
      <c r="QIB67" s="212"/>
      <c r="QIC67" s="212"/>
      <c r="QID67" s="212"/>
      <c r="QIE67" s="212"/>
      <c r="QIF67" s="212"/>
      <c r="QIG67" s="212"/>
      <c r="QIH67" s="212"/>
      <c r="QII67" s="212"/>
      <c r="QIJ67" s="212"/>
      <c r="QIK67" s="212"/>
      <c r="QIL67" s="212"/>
      <c r="QIM67" s="212"/>
      <c r="QIN67" s="212"/>
      <c r="QIO67" s="212"/>
      <c r="QIP67" s="212"/>
      <c r="QIQ67" s="212"/>
      <c r="QIR67" s="212"/>
      <c r="QIS67" s="212"/>
      <c r="QIT67" s="212"/>
      <c r="QIU67" s="212"/>
      <c r="QIV67" s="212"/>
      <c r="QIW67" s="212"/>
      <c r="QIX67" s="212"/>
      <c r="QIY67" s="212"/>
      <c r="QIZ67" s="212"/>
      <c r="QJA67" s="212"/>
      <c r="QJB67" s="212"/>
      <c r="QJC67" s="212"/>
      <c r="QJD67" s="212"/>
      <c r="QJE67" s="212"/>
      <c r="QJF67" s="212"/>
      <c r="QJG67" s="212"/>
      <c r="QJH67" s="212"/>
      <c r="QJI67" s="212"/>
      <c r="QJJ67" s="212"/>
      <c r="QJK67" s="212"/>
      <c r="QJL67" s="212"/>
      <c r="QJM67" s="212"/>
      <c r="QJN67" s="212"/>
      <c r="QJO67" s="212"/>
      <c r="QJP67" s="212"/>
      <c r="QJQ67" s="212"/>
      <c r="QJR67" s="212"/>
      <c r="QJS67" s="212"/>
      <c r="QJT67" s="212"/>
      <c r="QJU67" s="212"/>
      <c r="QJV67" s="212"/>
      <c r="QJW67" s="212"/>
      <c r="QJX67" s="212"/>
      <c r="QJY67" s="212"/>
      <c r="QJZ67" s="212"/>
      <c r="QKA67" s="212"/>
      <c r="QKB67" s="212"/>
      <c r="QKC67" s="212"/>
      <c r="QKD67" s="212"/>
      <c r="QKE67" s="212"/>
      <c r="QKF67" s="212"/>
      <c r="QKG67" s="212"/>
      <c r="QKH67" s="212"/>
      <c r="QKI67" s="212"/>
      <c r="QKJ67" s="212"/>
      <c r="QKK67" s="212"/>
      <c r="QKL67" s="212"/>
      <c r="QKM67" s="212"/>
      <c r="QKN67" s="212"/>
      <c r="QKO67" s="212"/>
      <c r="QKP67" s="212"/>
      <c r="QKQ67" s="212"/>
      <c r="QKR67" s="212"/>
      <c r="QKS67" s="212"/>
      <c r="QKT67" s="212"/>
      <c r="QKU67" s="212"/>
      <c r="QKV67" s="212"/>
      <c r="QKW67" s="212"/>
      <c r="QKX67" s="212"/>
      <c r="QKY67" s="212"/>
      <c r="QKZ67" s="212"/>
      <c r="QLA67" s="212"/>
      <c r="QLB67" s="212"/>
      <c r="QLC67" s="212"/>
      <c r="QLD67" s="212"/>
      <c r="QLE67" s="212"/>
      <c r="QLF67" s="212"/>
      <c r="QLG67" s="212"/>
      <c r="QLH67" s="212"/>
      <c r="QLI67" s="212"/>
      <c r="QLJ67" s="212"/>
      <c r="QLK67" s="212"/>
      <c r="QLL67" s="212"/>
      <c r="QLM67" s="212"/>
      <c r="QLN67" s="212"/>
      <c r="QLO67" s="212"/>
      <c r="QLP67" s="212"/>
      <c r="QLQ67" s="212"/>
      <c r="QLR67" s="212"/>
      <c r="QLS67" s="212"/>
      <c r="QLT67" s="212"/>
      <c r="QLU67" s="212"/>
      <c r="QLV67" s="212"/>
      <c r="QLW67" s="212"/>
      <c r="QLX67" s="212"/>
      <c r="QLY67" s="212"/>
      <c r="QLZ67" s="212"/>
      <c r="QMA67" s="212"/>
      <c r="QMB67" s="212"/>
      <c r="QMC67" s="212"/>
      <c r="QMD67" s="212"/>
      <c r="QME67" s="212"/>
      <c r="QMF67" s="212"/>
      <c r="QMG67" s="212"/>
      <c r="QMH67" s="212"/>
      <c r="QMI67" s="212"/>
      <c r="QMJ67" s="212"/>
      <c r="QMK67" s="212"/>
      <c r="QML67" s="212"/>
      <c r="QMM67" s="212"/>
      <c r="QMN67" s="212"/>
      <c r="QMO67" s="212"/>
      <c r="QMP67" s="212"/>
      <c r="QMQ67" s="212"/>
      <c r="QMR67" s="212"/>
      <c r="QMS67" s="212"/>
      <c r="QMT67" s="212"/>
      <c r="QMU67" s="212"/>
      <c r="QMV67" s="212"/>
      <c r="QMW67" s="212"/>
      <c r="QMX67" s="212"/>
      <c r="QMY67" s="212"/>
      <c r="QMZ67" s="212"/>
      <c r="QNA67" s="212"/>
      <c r="QNB67" s="212"/>
      <c r="QNC67" s="212"/>
      <c r="QND67" s="212"/>
      <c r="QNE67" s="212"/>
      <c r="QNF67" s="212"/>
      <c r="QNG67" s="212"/>
      <c r="QNH67" s="212"/>
      <c r="QNI67" s="212"/>
      <c r="QNJ67" s="212"/>
      <c r="QNK67" s="212"/>
      <c r="QNL67" s="212"/>
      <c r="QNM67" s="212"/>
      <c r="QNN67" s="212"/>
      <c r="QNO67" s="212"/>
      <c r="QNP67" s="212"/>
      <c r="QNQ67" s="212"/>
      <c r="QNR67" s="212"/>
      <c r="QNS67" s="212"/>
      <c r="QNT67" s="212"/>
      <c r="QNU67" s="212"/>
      <c r="QNV67" s="212"/>
      <c r="QNW67" s="212"/>
      <c r="QNX67" s="212"/>
      <c r="QNY67" s="212"/>
      <c r="QNZ67" s="212"/>
      <c r="QOA67" s="212"/>
      <c r="QOB67" s="212"/>
      <c r="QOC67" s="212"/>
      <c r="QOD67" s="212"/>
      <c r="QOE67" s="212"/>
      <c r="QOF67" s="212"/>
      <c r="QOG67" s="212"/>
      <c r="QOH67" s="212"/>
      <c r="QOI67" s="212"/>
      <c r="QOJ67" s="212"/>
      <c r="QOK67" s="212"/>
      <c r="QOL67" s="212"/>
      <c r="QOM67" s="212"/>
      <c r="QON67" s="212"/>
      <c r="QOO67" s="212"/>
      <c r="QOP67" s="212"/>
      <c r="QOQ67" s="212"/>
      <c r="QOR67" s="212"/>
      <c r="QOS67" s="212"/>
      <c r="QOT67" s="212"/>
      <c r="QOU67" s="212"/>
      <c r="QOV67" s="212"/>
      <c r="QOW67" s="212"/>
      <c r="QOX67" s="212"/>
      <c r="QOY67" s="212"/>
      <c r="QOZ67" s="212"/>
      <c r="QPA67" s="212"/>
      <c r="QPB67" s="212"/>
      <c r="QPC67" s="212"/>
      <c r="QPD67" s="212"/>
      <c r="QPE67" s="212"/>
      <c r="QPF67" s="212"/>
      <c r="QPG67" s="212"/>
      <c r="QPH67" s="212"/>
      <c r="QPI67" s="212"/>
      <c r="QPJ67" s="212"/>
      <c r="QPK67" s="212"/>
      <c r="QPL67" s="212"/>
      <c r="QPM67" s="212"/>
      <c r="QPN67" s="212"/>
      <c r="QPO67" s="212"/>
      <c r="QPP67" s="212"/>
      <c r="QPQ67" s="212"/>
      <c r="QPR67" s="212"/>
      <c r="QPS67" s="212"/>
      <c r="QPT67" s="212"/>
      <c r="QPU67" s="212"/>
      <c r="QPV67" s="212"/>
      <c r="QPW67" s="212"/>
      <c r="QPX67" s="212"/>
      <c r="QPY67" s="212"/>
      <c r="QPZ67" s="212"/>
      <c r="QQA67" s="212"/>
      <c r="QQB67" s="212"/>
      <c r="QQC67" s="212"/>
      <c r="QQD67" s="212"/>
      <c r="QQE67" s="212"/>
      <c r="QQF67" s="212"/>
      <c r="QQG67" s="212"/>
      <c r="QQH67" s="212"/>
      <c r="QQI67" s="212"/>
      <c r="QQJ67" s="212"/>
      <c r="QQK67" s="212"/>
      <c r="QQL67" s="212"/>
      <c r="QQM67" s="212"/>
      <c r="QQN67" s="212"/>
      <c r="QQO67" s="212"/>
      <c r="QQP67" s="212"/>
      <c r="QQQ67" s="212"/>
      <c r="QQR67" s="212"/>
      <c r="QQS67" s="212"/>
      <c r="QQT67" s="212"/>
      <c r="QQU67" s="212"/>
      <c r="QQV67" s="212"/>
      <c r="QQW67" s="212"/>
      <c r="QQX67" s="212"/>
      <c r="QQY67" s="212"/>
      <c r="QQZ67" s="212"/>
      <c r="QRA67" s="212"/>
      <c r="QRB67" s="212"/>
      <c r="QRC67" s="212"/>
      <c r="QRD67" s="212"/>
      <c r="QRE67" s="212"/>
      <c r="QRF67" s="212"/>
      <c r="QRG67" s="212"/>
      <c r="QRH67" s="212"/>
      <c r="QRI67" s="212"/>
      <c r="QRJ67" s="212"/>
      <c r="QRK67" s="212"/>
      <c r="QRL67" s="212"/>
      <c r="QRM67" s="212"/>
      <c r="QRN67" s="212"/>
      <c r="QRO67" s="212"/>
      <c r="QRP67" s="212"/>
      <c r="QRQ67" s="212"/>
      <c r="QRR67" s="212"/>
      <c r="QRS67" s="212"/>
      <c r="QRT67" s="212"/>
      <c r="QRU67" s="212"/>
      <c r="QRV67" s="212"/>
      <c r="QRW67" s="212"/>
      <c r="QRX67" s="212"/>
      <c r="QRY67" s="212"/>
      <c r="QRZ67" s="212"/>
      <c r="QSA67" s="212"/>
      <c r="QSB67" s="212"/>
      <c r="QSC67" s="212"/>
      <c r="QSD67" s="212"/>
      <c r="QSE67" s="212"/>
      <c r="QSF67" s="212"/>
      <c r="QSG67" s="212"/>
      <c r="QSH67" s="212"/>
      <c r="QSI67" s="212"/>
      <c r="QSJ67" s="212"/>
      <c r="QSK67" s="212"/>
      <c r="QSL67" s="212"/>
      <c r="QSM67" s="212"/>
      <c r="QSN67" s="212"/>
      <c r="QSO67" s="212"/>
      <c r="QSP67" s="212"/>
      <c r="QSQ67" s="212"/>
      <c r="QSR67" s="212"/>
      <c r="QSS67" s="212"/>
      <c r="QST67" s="212"/>
      <c r="QSU67" s="212"/>
      <c r="QSV67" s="212"/>
      <c r="QSW67" s="212"/>
      <c r="QSX67" s="212"/>
      <c r="QSY67" s="212"/>
      <c r="QSZ67" s="212"/>
      <c r="QTA67" s="212"/>
      <c r="QTB67" s="212"/>
      <c r="QTC67" s="212"/>
      <c r="QTD67" s="212"/>
      <c r="QTE67" s="212"/>
      <c r="QTF67" s="212"/>
      <c r="QTG67" s="212"/>
      <c r="QTH67" s="212"/>
      <c r="QTI67" s="212"/>
      <c r="QTJ67" s="212"/>
      <c r="QTK67" s="212"/>
      <c r="QTL67" s="212"/>
      <c r="QTM67" s="212"/>
      <c r="QTN67" s="212"/>
      <c r="QTO67" s="212"/>
      <c r="QTP67" s="212"/>
      <c r="QTQ67" s="212"/>
      <c r="QTR67" s="212"/>
      <c r="QTS67" s="212"/>
      <c r="QTT67" s="212"/>
      <c r="QTU67" s="212"/>
      <c r="QTV67" s="212"/>
      <c r="QTW67" s="212"/>
      <c r="QTX67" s="212"/>
      <c r="QTY67" s="212"/>
      <c r="QTZ67" s="212"/>
      <c r="QUA67" s="212"/>
      <c r="QUB67" s="212"/>
      <c r="QUC67" s="212"/>
      <c r="QUD67" s="212"/>
      <c r="QUE67" s="212"/>
      <c r="QUF67" s="212"/>
      <c r="QUG67" s="212"/>
      <c r="QUH67" s="212"/>
      <c r="QUI67" s="212"/>
      <c r="QUJ67" s="212"/>
      <c r="QUK67" s="212"/>
      <c r="QUL67" s="212"/>
      <c r="QUM67" s="212"/>
      <c r="QUN67" s="212"/>
      <c r="QUO67" s="212"/>
      <c r="QUP67" s="212"/>
      <c r="QUQ67" s="212"/>
      <c r="QUR67" s="212"/>
      <c r="QUS67" s="212"/>
      <c r="QUT67" s="212"/>
      <c r="QUU67" s="212"/>
      <c r="QUV67" s="212"/>
      <c r="QUW67" s="212"/>
      <c r="QUX67" s="212"/>
      <c r="QUY67" s="212"/>
      <c r="QUZ67" s="212"/>
      <c r="QVA67" s="212"/>
      <c r="QVB67" s="212"/>
      <c r="QVC67" s="212"/>
      <c r="QVD67" s="212"/>
      <c r="QVE67" s="212"/>
      <c r="QVF67" s="212"/>
      <c r="QVG67" s="212"/>
      <c r="QVH67" s="212"/>
      <c r="QVI67" s="212"/>
      <c r="QVJ67" s="212"/>
      <c r="QVK67" s="212"/>
      <c r="QVL67" s="212"/>
      <c r="QVM67" s="212"/>
      <c r="QVN67" s="212"/>
      <c r="QVO67" s="212"/>
      <c r="QVP67" s="212"/>
      <c r="QVQ67" s="212"/>
      <c r="QVR67" s="212"/>
      <c r="QVS67" s="212"/>
      <c r="QVT67" s="212"/>
      <c r="QVU67" s="212"/>
      <c r="QVV67" s="212"/>
      <c r="QVW67" s="212"/>
      <c r="QVX67" s="212"/>
      <c r="QVY67" s="212"/>
      <c r="QVZ67" s="212"/>
      <c r="QWA67" s="212"/>
      <c r="QWB67" s="212"/>
      <c r="QWC67" s="212"/>
      <c r="QWD67" s="212"/>
      <c r="QWE67" s="212"/>
      <c r="QWF67" s="212"/>
      <c r="QWG67" s="212"/>
      <c r="QWH67" s="212"/>
      <c r="QWI67" s="212"/>
      <c r="QWJ67" s="212"/>
      <c r="QWK67" s="212"/>
      <c r="QWL67" s="212"/>
      <c r="QWM67" s="212"/>
      <c r="QWN67" s="212"/>
      <c r="QWO67" s="212"/>
      <c r="QWP67" s="212"/>
      <c r="QWQ67" s="212"/>
      <c r="QWR67" s="212"/>
      <c r="QWS67" s="212"/>
      <c r="QWT67" s="212"/>
      <c r="QWU67" s="212"/>
      <c r="QWV67" s="212"/>
      <c r="QWW67" s="212"/>
      <c r="QWX67" s="212"/>
      <c r="QWY67" s="212"/>
      <c r="QWZ67" s="212"/>
      <c r="QXA67" s="212"/>
      <c r="QXB67" s="212"/>
      <c r="QXC67" s="212"/>
      <c r="QXD67" s="212"/>
      <c r="QXE67" s="212"/>
      <c r="QXF67" s="212"/>
      <c r="QXG67" s="212"/>
      <c r="QXH67" s="212"/>
      <c r="QXI67" s="212"/>
      <c r="QXJ67" s="212"/>
      <c r="QXK67" s="212"/>
      <c r="QXL67" s="212"/>
      <c r="QXM67" s="212"/>
      <c r="QXN67" s="212"/>
      <c r="QXO67" s="212"/>
      <c r="QXP67" s="212"/>
      <c r="QXQ67" s="212"/>
      <c r="QXR67" s="212"/>
      <c r="QXS67" s="212"/>
      <c r="QXT67" s="212"/>
      <c r="QXU67" s="212"/>
      <c r="QXV67" s="212"/>
      <c r="QXW67" s="212"/>
      <c r="QXX67" s="212"/>
      <c r="QXY67" s="212"/>
      <c r="QXZ67" s="212"/>
      <c r="QYA67" s="212"/>
      <c r="QYB67" s="212"/>
      <c r="QYC67" s="212"/>
      <c r="QYD67" s="212"/>
      <c r="QYE67" s="212"/>
      <c r="QYF67" s="212"/>
      <c r="QYG67" s="212"/>
      <c r="QYH67" s="212"/>
      <c r="QYI67" s="212"/>
      <c r="QYJ67" s="212"/>
      <c r="QYK67" s="212"/>
      <c r="QYL67" s="212"/>
      <c r="QYM67" s="212"/>
      <c r="QYN67" s="212"/>
      <c r="QYO67" s="212"/>
      <c r="QYP67" s="212"/>
      <c r="QYQ67" s="212"/>
      <c r="QYR67" s="212"/>
      <c r="QYS67" s="212"/>
      <c r="QYT67" s="212"/>
      <c r="QYU67" s="212"/>
      <c r="QYV67" s="212"/>
      <c r="QYW67" s="212"/>
      <c r="QYX67" s="212"/>
      <c r="QYY67" s="212"/>
      <c r="QYZ67" s="212"/>
      <c r="QZA67" s="212"/>
      <c r="QZB67" s="212"/>
      <c r="QZC67" s="212"/>
      <c r="QZD67" s="212"/>
      <c r="QZE67" s="212"/>
      <c r="QZF67" s="212"/>
      <c r="QZG67" s="212"/>
      <c r="QZH67" s="212"/>
      <c r="QZI67" s="212"/>
      <c r="QZJ67" s="212"/>
      <c r="QZK67" s="212"/>
      <c r="QZL67" s="212"/>
      <c r="QZM67" s="212"/>
      <c r="QZN67" s="212"/>
      <c r="QZO67" s="212"/>
      <c r="QZP67" s="212"/>
      <c r="QZQ67" s="212"/>
      <c r="QZR67" s="212"/>
      <c r="QZS67" s="212"/>
      <c r="QZT67" s="212"/>
      <c r="QZU67" s="212"/>
      <c r="QZV67" s="212"/>
      <c r="QZW67" s="212"/>
      <c r="QZX67" s="212"/>
      <c r="QZY67" s="212"/>
      <c r="QZZ67" s="212"/>
      <c r="RAA67" s="212"/>
      <c r="RAB67" s="212"/>
      <c r="RAC67" s="212"/>
      <c r="RAD67" s="212"/>
      <c r="RAE67" s="212"/>
      <c r="RAF67" s="212"/>
      <c r="RAG67" s="212"/>
      <c r="RAH67" s="212"/>
      <c r="RAI67" s="212"/>
      <c r="RAJ67" s="212"/>
      <c r="RAK67" s="212"/>
      <c r="RAL67" s="212"/>
      <c r="RAM67" s="212"/>
      <c r="RAN67" s="212"/>
      <c r="RAO67" s="212"/>
      <c r="RAP67" s="212"/>
      <c r="RAQ67" s="212"/>
      <c r="RAR67" s="212"/>
      <c r="RAS67" s="212"/>
      <c r="RAT67" s="212"/>
      <c r="RAU67" s="212"/>
      <c r="RAV67" s="212"/>
      <c r="RAW67" s="212"/>
      <c r="RAX67" s="212"/>
      <c r="RAY67" s="212"/>
      <c r="RAZ67" s="212"/>
      <c r="RBA67" s="212"/>
      <c r="RBB67" s="212"/>
      <c r="RBC67" s="212"/>
      <c r="RBD67" s="212"/>
      <c r="RBE67" s="212"/>
      <c r="RBF67" s="212"/>
      <c r="RBG67" s="212"/>
      <c r="RBH67" s="212"/>
      <c r="RBI67" s="212"/>
      <c r="RBJ67" s="212"/>
      <c r="RBK67" s="212"/>
      <c r="RBL67" s="212"/>
      <c r="RBM67" s="212"/>
      <c r="RBN67" s="212"/>
      <c r="RBO67" s="212"/>
      <c r="RBP67" s="212"/>
      <c r="RBQ67" s="212"/>
      <c r="RBR67" s="212"/>
      <c r="RBS67" s="212"/>
      <c r="RBT67" s="212"/>
      <c r="RBU67" s="212"/>
      <c r="RBV67" s="212"/>
      <c r="RBW67" s="212"/>
      <c r="RBX67" s="212"/>
      <c r="RBY67" s="212"/>
      <c r="RBZ67" s="212"/>
      <c r="RCA67" s="212"/>
      <c r="RCB67" s="212"/>
      <c r="RCC67" s="212"/>
      <c r="RCD67" s="212"/>
      <c r="RCE67" s="212"/>
      <c r="RCF67" s="212"/>
      <c r="RCG67" s="212"/>
      <c r="RCH67" s="212"/>
      <c r="RCI67" s="212"/>
      <c r="RCJ67" s="212"/>
      <c r="RCK67" s="212"/>
      <c r="RCL67" s="212"/>
      <c r="RCM67" s="212"/>
      <c r="RCN67" s="212"/>
      <c r="RCO67" s="212"/>
      <c r="RCP67" s="212"/>
      <c r="RCQ67" s="212"/>
      <c r="RCR67" s="212"/>
      <c r="RCS67" s="212"/>
      <c r="RCT67" s="212"/>
      <c r="RCU67" s="212"/>
      <c r="RCV67" s="212"/>
      <c r="RCW67" s="212"/>
      <c r="RCX67" s="212"/>
      <c r="RCY67" s="212"/>
      <c r="RCZ67" s="212"/>
      <c r="RDA67" s="212"/>
      <c r="RDB67" s="212"/>
      <c r="RDC67" s="212"/>
      <c r="RDD67" s="212"/>
      <c r="RDE67" s="212"/>
      <c r="RDF67" s="212"/>
      <c r="RDG67" s="212"/>
      <c r="RDH67" s="212"/>
      <c r="RDI67" s="212"/>
      <c r="RDJ67" s="212"/>
      <c r="RDK67" s="212"/>
      <c r="RDL67" s="212"/>
      <c r="RDM67" s="212"/>
      <c r="RDN67" s="212"/>
      <c r="RDO67" s="212"/>
      <c r="RDP67" s="212"/>
      <c r="RDQ67" s="212"/>
      <c r="RDR67" s="212"/>
      <c r="RDS67" s="212"/>
      <c r="RDT67" s="212"/>
      <c r="RDU67" s="212"/>
      <c r="RDV67" s="212"/>
      <c r="RDW67" s="212"/>
      <c r="RDX67" s="212"/>
      <c r="RDY67" s="212"/>
      <c r="RDZ67" s="212"/>
      <c r="REA67" s="212"/>
      <c r="REB67" s="212"/>
      <c r="REC67" s="212"/>
      <c r="RED67" s="212"/>
      <c r="REE67" s="212"/>
      <c r="REF67" s="212"/>
      <c r="REG67" s="212"/>
      <c r="REH67" s="212"/>
      <c r="REI67" s="212"/>
      <c r="REJ67" s="212"/>
      <c r="REK67" s="212"/>
      <c r="REL67" s="212"/>
      <c r="REM67" s="212"/>
      <c r="REN67" s="212"/>
      <c r="REO67" s="212"/>
      <c r="REP67" s="212"/>
      <c r="REQ67" s="212"/>
      <c r="RER67" s="212"/>
      <c r="RES67" s="212"/>
      <c r="RET67" s="212"/>
      <c r="REU67" s="212"/>
      <c r="REV67" s="212"/>
      <c r="REW67" s="212"/>
      <c r="REX67" s="212"/>
      <c r="REY67" s="212"/>
      <c r="REZ67" s="212"/>
      <c r="RFA67" s="212"/>
      <c r="RFB67" s="212"/>
      <c r="RFC67" s="212"/>
      <c r="RFD67" s="212"/>
      <c r="RFE67" s="212"/>
      <c r="RFF67" s="212"/>
      <c r="RFG67" s="212"/>
      <c r="RFH67" s="212"/>
      <c r="RFI67" s="212"/>
      <c r="RFJ67" s="212"/>
      <c r="RFK67" s="212"/>
      <c r="RFL67" s="212"/>
      <c r="RFM67" s="212"/>
      <c r="RFN67" s="212"/>
      <c r="RFO67" s="212"/>
      <c r="RFP67" s="212"/>
      <c r="RFQ67" s="212"/>
      <c r="RFR67" s="212"/>
      <c r="RFS67" s="212"/>
      <c r="RFT67" s="212"/>
      <c r="RFU67" s="212"/>
      <c r="RFV67" s="212"/>
      <c r="RFW67" s="212"/>
      <c r="RFX67" s="212"/>
      <c r="RFY67" s="212"/>
      <c r="RFZ67" s="212"/>
      <c r="RGA67" s="212"/>
      <c r="RGB67" s="212"/>
      <c r="RGC67" s="212"/>
      <c r="RGD67" s="212"/>
      <c r="RGE67" s="212"/>
      <c r="RGF67" s="212"/>
      <c r="RGG67" s="212"/>
      <c r="RGH67" s="212"/>
      <c r="RGI67" s="212"/>
      <c r="RGJ67" s="212"/>
      <c r="RGK67" s="212"/>
      <c r="RGL67" s="212"/>
      <c r="RGM67" s="212"/>
      <c r="RGN67" s="212"/>
      <c r="RGO67" s="212"/>
      <c r="RGP67" s="212"/>
      <c r="RGQ67" s="212"/>
      <c r="RGR67" s="212"/>
      <c r="RGS67" s="212"/>
      <c r="RGT67" s="212"/>
      <c r="RGU67" s="212"/>
      <c r="RGV67" s="212"/>
      <c r="RGW67" s="212"/>
      <c r="RGX67" s="212"/>
      <c r="RGY67" s="212"/>
      <c r="RGZ67" s="212"/>
      <c r="RHA67" s="212"/>
      <c r="RHB67" s="212"/>
      <c r="RHC67" s="212"/>
      <c r="RHD67" s="212"/>
      <c r="RHE67" s="212"/>
      <c r="RHF67" s="212"/>
      <c r="RHG67" s="212"/>
      <c r="RHH67" s="212"/>
      <c r="RHI67" s="212"/>
      <c r="RHJ67" s="212"/>
      <c r="RHK67" s="212"/>
      <c r="RHL67" s="212"/>
      <c r="RHM67" s="212"/>
      <c r="RHN67" s="212"/>
      <c r="RHO67" s="212"/>
      <c r="RHP67" s="212"/>
      <c r="RHQ67" s="212"/>
      <c r="RHR67" s="212"/>
      <c r="RHS67" s="212"/>
      <c r="RHT67" s="212"/>
      <c r="RHU67" s="212"/>
      <c r="RHV67" s="212"/>
      <c r="RHW67" s="212"/>
      <c r="RHX67" s="212"/>
      <c r="RHY67" s="212"/>
      <c r="RHZ67" s="212"/>
      <c r="RIA67" s="212"/>
      <c r="RIB67" s="212"/>
      <c r="RIC67" s="212"/>
      <c r="RID67" s="212"/>
      <c r="RIE67" s="212"/>
      <c r="RIF67" s="212"/>
      <c r="RIG67" s="212"/>
      <c r="RIH67" s="212"/>
      <c r="RII67" s="212"/>
      <c r="RIJ67" s="212"/>
      <c r="RIK67" s="212"/>
      <c r="RIL67" s="212"/>
      <c r="RIM67" s="212"/>
      <c r="RIN67" s="212"/>
      <c r="RIO67" s="212"/>
      <c r="RIP67" s="212"/>
      <c r="RIQ67" s="212"/>
      <c r="RIR67" s="212"/>
      <c r="RIS67" s="212"/>
      <c r="RIT67" s="212"/>
      <c r="RIU67" s="212"/>
      <c r="RIV67" s="212"/>
      <c r="RIW67" s="212"/>
      <c r="RIX67" s="212"/>
      <c r="RIY67" s="212"/>
      <c r="RIZ67" s="212"/>
      <c r="RJA67" s="212"/>
      <c r="RJB67" s="212"/>
      <c r="RJC67" s="212"/>
      <c r="RJD67" s="212"/>
      <c r="RJE67" s="212"/>
      <c r="RJF67" s="212"/>
      <c r="RJG67" s="212"/>
      <c r="RJH67" s="212"/>
      <c r="RJI67" s="212"/>
      <c r="RJJ67" s="212"/>
      <c r="RJK67" s="212"/>
      <c r="RJL67" s="212"/>
      <c r="RJM67" s="212"/>
      <c r="RJN67" s="212"/>
      <c r="RJO67" s="212"/>
      <c r="RJP67" s="212"/>
      <c r="RJQ67" s="212"/>
      <c r="RJR67" s="212"/>
      <c r="RJS67" s="212"/>
      <c r="RJT67" s="212"/>
      <c r="RJU67" s="212"/>
      <c r="RJV67" s="212"/>
      <c r="RJW67" s="212"/>
      <c r="RJX67" s="212"/>
      <c r="RJY67" s="212"/>
      <c r="RJZ67" s="212"/>
      <c r="RKA67" s="212"/>
      <c r="RKB67" s="212"/>
      <c r="RKC67" s="212"/>
      <c r="RKD67" s="212"/>
      <c r="RKE67" s="212"/>
      <c r="RKF67" s="212"/>
      <c r="RKG67" s="212"/>
      <c r="RKH67" s="212"/>
      <c r="RKI67" s="212"/>
      <c r="RKJ67" s="212"/>
      <c r="RKK67" s="212"/>
      <c r="RKL67" s="212"/>
      <c r="RKM67" s="212"/>
      <c r="RKN67" s="212"/>
      <c r="RKO67" s="212"/>
      <c r="RKP67" s="212"/>
      <c r="RKQ67" s="212"/>
      <c r="RKR67" s="212"/>
      <c r="RKS67" s="212"/>
      <c r="RKT67" s="212"/>
      <c r="RKU67" s="212"/>
      <c r="RKV67" s="212"/>
      <c r="RKW67" s="212"/>
      <c r="RKX67" s="212"/>
      <c r="RKY67" s="212"/>
      <c r="RKZ67" s="212"/>
      <c r="RLA67" s="212"/>
      <c r="RLB67" s="212"/>
      <c r="RLC67" s="212"/>
      <c r="RLD67" s="212"/>
      <c r="RLE67" s="212"/>
      <c r="RLF67" s="212"/>
      <c r="RLG67" s="212"/>
      <c r="RLH67" s="212"/>
      <c r="RLI67" s="212"/>
      <c r="RLJ67" s="212"/>
      <c r="RLK67" s="212"/>
      <c r="RLL67" s="212"/>
      <c r="RLM67" s="212"/>
      <c r="RLN67" s="212"/>
      <c r="RLO67" s="212"/>
      <c r="RLP67" s="212"/>
      <c r="RLQ67" s="212"/>
      <c r="RLR67" s="212"/>
      <c r="RLS67" s="212"/>
      <c r="RLT67" s="212"/>
      <c r="RLU67" s="212"/>
      <c r="RLV67" s="212"/>
      <c r="RLW67" s="212"/>
      <c r="RLX67" s="212"/>
      <c r="RLY67" s="212"/>
      <c r="RLZ67" s="212"/>
      <c r="RMA67" s="212"/>
      <c r="RMB67" s="212"/>
      <c r="RMC67" s="212"/>
      <c r="RMD67" s="212"/>
      <c r="RME67" s="212"/>
      <c r="RMF67" s="212"/>
      <c r="RMG67" s="212"/>
      <c r="RMH67" s="212"/>
      <c r="RMI67" s="212"/>
      <c r="RMJ67" s="212"/>
      <c r="RMK67" s="212"/>
      <c r="RML67" s="212"/>
      <c r="RMM67" s="212"/>
      <c r="RMN67" s="212"/>
      <c r="RMO67" s="212"/>
      <c r="RMP67" s="212"/>
      <c r="RMQ67" s="212"/>
      <c r="RMR67" s="212"/>
      <c r="RMS67" s="212"/>
      <c r="RMT67" s="212"/>
      <c r="RMU67" s="212"/>
      <c r="RMV67" s="212"/>
      <c r="RMW67" s="212"/>
      <c r="RMX67" s="212"/>
      <c r="RMY67" s="212"/>
      <c r="RMZ67" s="212"/>
      <c r="RNA67" s="212"/>
      <c r="RNB67" s="212"/>
      <c r="RNC67" s="212"/>
      <c r="RND67" s="212"/>
      <c r="RNE67" s="212"/>
      <c r="RNF67" s="212"/>
      <c r="RNG67" s="212"/>
      <c r="RNH67" s="212"/>
      <c r="RNI67" s="212"/>
      <c r="RNJ67" s="212"/>
      <c r="RNK67" s="212"/>
      <c r="RNL67" s="212"/>
      <c r="RNM67" s="212"/>
      <c r="RNN67" s="212"/>
      <c r="RNO67" s="212"/>
      <c r="RNP67" s="212"/>
      <c r="RNQ67" s="212"/>
      <c r="RNR67" s="212"/>
      <c r="RNS67" s="212"/>
      <c r="RNT67" s="212"/>
      <c r="RNU67" s="212"/>
      <c r="RNV67" s="212"/>
      <c r="RNW67" s="212"/>
      <c r="RNX67" s="212"/>
      <c r="RNY67" s="212"/>
      <c r="RNZ67" s="212"/>
      <c r="ROA67" s="212"/>
      <c r="ROB67" s="212"/>
      <c r="ROC67" s="212"/>
      <c r="ROD67" s="212"/>
      <c r="ROE67" s="212"/>
      <c r="ROF67" s="212"/>
      <c r="ROG67" s="212"/>
      <c r="ROH67" s="212"/>
      <c r="ROI67" s="212"/>
      <c r="ROJ67" s="212"/>
      <c r="ROK67" s="212"/>
      <c r="ROL67" s="212"/>
      <c r="ROM67" s="212"/>
      <c r="RON67" s="212"/>
      <c r="ROO67" s="212"/>
      <c r="ROP67" s="212"/>
      <c r="ROQ67" s="212"/>
      <c r="ROR67" s="212"/>
      <c r="ROS67" s="212"/>
      <c r="ROT67" s="212"/>
      <c r="ROU67" s="212"/>
      <c r="ROV67" s="212"/>
      <c r="ROW67" s="212"/>
      <c r="ROX67" s="212"/>
      <c r="ROY67" s="212"/>
      <c r="ROZ67" s="212"/>
      <c r="RPA67" s="212"/>
      <c r="RPB67" s="212"/>
      <c r="RPC67" s="212"/>
      <c r="RPD67" s="212"/>
      <c r="RPE67" s="212"/>
      <c r="RPF67" s="212"/>
      <c r="RPG67" s="212"/>
      <c r="RPH67" s="212"/>
      <c r="RPI67" s="212"/>
      <c r="RPJ67" s="212"/>
      <c r="RPK67" s="212"/>
      <c r="RPL67" s="212"/>
      <c r="RPM67" s="212"/>
      <c r="RPN67" s="212"/>
      <c r="RPO67" s="212"/>
      <c r="RPP67" s="212"/>
      <c r="RPQ67" s="212"/>
      <c r="RPR67" s="212"/>
      <c r="RPS67" s="212"/>
      <c r="RPT67" s="212"/>
      <c r="RPU67" s="212"/>
      <c r="RPV67" s="212"/>
      <c r="RPW67" s="212"/>
      <c r="RPX67" s="212"/>
      <c r="RPY67" s="212"/>
      <c r="RPZ67" s="212"/>
      <c r="RQA67" s="212"/>
      <c r="RQB67" s="212"/>
      <c r="RQC67" s="212"/>
      <c r="RQD67" s="212"/>
      <c r="RQE67" s="212"/>
      <c r="RQF67" s="212"/>
      <c r="RQG67" s="212"/>
      <c r="RQH67" s="212"/>
      <c r="RQI67" s="212"/>
      <c r="RQJ67" s="212"/>
      <c r="RQK67" s="212"/>
      <c r="RQL67" s="212"/>
      <c r="RQM67" s="212"/>
      <c r="RQN67" s="212"/>
      <c r="RQO67" s="212"/>
      <c r="RQP67" s="212"/>
      <c r="RQQ67" s="212"/>
      <c r="RQR67" s="212"/>
      <c r="RQS67" s="212"/>
      <c r="RQT67" s="212"/>
      <c r="RQU67" s="212"/>
      <c r="RQV67" s="212"/>
      <c r="RQW67" s="212"/>
      <c r="RQX67" s="212"/>
      <c r="RQY67" s="212"/>
      <c r="RQZ67" s="212"/>
      <c r="RRA67" s="212"/>
      <c r="RRB67" s="212"/>
      <c r="RRC67" s="212"/>
      <c r="RRD67" s="212"/>
      <c r="RRE67" s="212"/>
      <c r="RRF67" s="212"/>
      <c r="RRG67" s="212"/>
      <c r="RRH67" s="212"/>
      <c r="RRI67" s="212"/>
      <c r="RRJ67" s="212"/>
      <c r="RRK67" s="212"/>
      <c r="RRL67" s="212"/>
      <c r="RRM67" s="212"/>
      <c r="RRN67" s="212"/>
      <c r="RRO67" s="212"/>
      <c r="RRP67" s="212"/>
      <c r="RRQ67" s="212"/>
      <c r="RRR67" s="212"/>
      <c r="RRS67" s="212"/>
      <c r="RRT67" s="212"/>
      <c r="RRU67" s="212"/>
      <c r="RRV67" s="212"/>
      <c r="RRW67" s="212"/>
      <c r="RRX67" s="212"/>
      <c r="RRY67" s="212"/>
      <c r="RRZ67" s="212"/>
      <c r="RSA67" s="212"/>
      <c r="RSB67" s="212"/>
      <c r="RSC67" s="212"/>
      <c r="RSD67" s="212"/>
      <c r="RSE67" s="212"/>
      <c r="RSF67" s="212"/>
      <c r="RSG67" s="212"/>
      <c r="RSH67" s="212"/>
      <c r="RSI67" s="212"/>
      <c r="RSJ67" s="212"/>
      <c r="RSK67" s="212"/>
      <c r="RSL67" s="212"/>
      <c r="RSM67" s="212"/>
      <c r="RSN67" s="212"/>
      <c r="RSO67" s="212"/>
      <c r="RSP67" s="212"/>
      <c r="RSQ67" s="212"/>
      <c r="RSR67" s="212"/>
      <c r="RSS67" s="212"/>
      <c r="RST67" s="212"/>
      <c r="RSU67" s="212"/>
      <c r="RSV67" s="212"/>
      <c r="RSW67" s="212"/>
      <c r="RSX67" s="212"/>
      <c r="RSY67" s="212"/>
      <c r="RSZ67" s="212"/>
      <c r="RTA67" s="212"/>
      <c r="RTB67" s="212"/>
      <c r="RTC67" s="212"/>
      <c r="RTD67" s="212"/>
      <c r="RTE67" s="212"/>
      <c r="RTF67" s="212"/>
      <c r="RTG67" s="212"/>
      <c r="RTH67" s="212"/>
      <c r="RTI67" s="212"/>
      <c r="RTJ67" s="212"/>
      <c r="RTK67" s="212"/>
      <c r="RTL67" s="212"/>
      <c r="RTM67" s="212"/>
      <c r="RTN67" s="212"/>
      <c r="RTO67" s="212"/>
      <c r="RTP67" s="212"/>
      <c r="RTQ67" s="212"/>
      <c r="RTR67" s="212"/>
      <c r="RTS67" s="212"/>
      <c r="RTT67" s="212"/>
      <c r="RTU67" s="212"/>
      <c r="RTV67" s="212"/>
      <c r="RTW67" s="212"/>
      <c r="RTX67" s="212"/>
      <c r="RTY67" s="212"/>
      <c r="RTZ67" s="212"/>
      <c r="RUA67" s="212"/>
      <c r="RUB67" s="212"/>
      <c r="RUC67" s="212"/>
      <c r="RUD67" s="212"/>
      <c r="RUE67" s="212"/>
      <c r="RUF67" s="212"/>
      <c r="RUG67" s="212"/>
      <c r="RUH67" s="212"/>
      <c r="RUI67" s="212"/>
      <c r="RUJ67" s="212"/>
      <c r="RUK67" s="212"/>
      <c r="RUL67" s="212"/>
      <c r="RUM67" s="212"/>
      <c r="RUN67" s="212"/>
      <c r="RUO67" s="212"/>
      <c r="RUP67" s="212"/>
      <c r="RUQ67" s="212"/>
      <c r="RUR67" s="212"/>
      <c r="RUS67" s="212"/>
      <c r="RUT67" s="212"/>
      <c r="RUU67" s="212"/>
      <c r="RUV67" s="212"/>
      <c r="RUW67" s="212"/>
      <c r="RUX67" s="212"/>
      <c r="RUY67" s="212"/>
      <c r="RUZ67" s="212"/>
      <c r="RVA67" s="212"/>
      <c r="RVB67" s="212"/>
      <c r="RVC67" s="212"/>
      <c r="RVD67" s="212"/>
      <c r="RVE67" s="212"/>
      <c r="RVF67" s="212"/>
      <c r="RVG67" s="212"/>
      <c r="RVH67" s="212"/>
      <c r="RVI67" s="212"/>
      <c r="RVJ67" s="212"/>
      <c r="RVK67" s="212"/>
      <c r="RVL67" s="212"/>
      <c r="RVM67" s="212"/>
      <c r="RVN67" s="212"/>
      <c r="RVO67" s="212"/>
      <c r="RVP67" s="212"/>
      <c r="RVQ67" s="212"/>
      <c r="RVR67" s="212"/>
      <c r="RVS67" s="212"/>
      <c r="RVT67" s="212"/>
      <c r="RVU67" s="212"/>
      <c r="RVV67" s="212"/>
      <c r="RVW67" s="212"/>
      <c r="RVX67" s="212"/>
      <c r="RVY67" s="212"/>
      <c r="RVZ67" s="212"/>
      <c r="RWA67" s="212"/>
      <c r="RWB67" s="212"/>
      <c r="RWC67" s="212"/>
      <c r="RWD67" s="212"/>
      <c r="RWE67" s="212"/>
      <c r="RWF67" s="212"/>
      <c r="RWG67" s="212"/>
      <c r="RWH67" s="212"/>
      <c r="RWI67" s="212"/>
      <c r="RWJ67" s="212"/>
      <c r="RWK67" s="212"/>
      <c r="RWL67" s="212"/>
      <c r="RWM67" s="212"/>
      <c r="RWN67" s="212"/>
      <c r="RWO67" s="212"/>
      <c r="RWP67" s="212"/>
      <c r="RWQ67" s="212"/>
      <c r="RWR67" s="212"/>
      <c r="RWS67" s="212"/>
      <c r="RWT67" s="212"/>
      <c r="RWU67" s="212"/>
      <c r="RWV67" s="212"/>
      <c r="RWW67" s="212"/>
      <c r="RWX67" s="212"/>
      <c r="RWY67" s="212"/>
      <c r="RWZ67" s="212"/>
      <c r="RXA67" s="212"/>
      <c r="RXB67" s="212"/>
      <c r="RXC67" s="212"/>
      <c r="RXD67" s="212"/>
      <c r="RXE67" s="212"/>
      <c r="RXF67" s="212"/>
      <c r="RXG67" s="212"/>
      <c r="RXH67" s="212"/>
      <c r="RXI67" s="212"/>
      <c r="RXJ67" s="212"/>
      <c r="RXK67" s="212"/>
      <c r="RXL67" s="212"/>
      <c r="RXM67" s="212"/>
      <c r="RXN67" s="212"/>
      <c r="RXO67" s="212"/>
      <c r="RXP67" s="212"/>
      <c r="RXQ67" s="212"/>
      <c r="RXR67" s="212"/>
      <c r="RXS67" s="212"/>
      <c r="RXT67" s="212"/>
      <c r="RXU67" s="212"/>
      <c r="RXV67" s="212"/>
      <c r="RXW67" s="212"/>
      <c r="RXX67" s="212"/>
      <c r="RXY67" s="212"/>
      <c r="RXZ67" s="212"/>
      <c r="RYA67" s="212"/>
      <c r="RYB67" s="212"/>
      <c r="RYC67" s="212"/>
      <c r="RYD67" s="212"/>
      <c r="RYE67" s="212"/>
      <c r="RYF67" s="212"/>
      <c r="RYG67" s="212"/>
      <c r="RYH67" s="212"/>
      <c r="RYI67" s="212"/>
      <c r="RYJ67" s="212"/>
      <c r="RYK67" s="212"/>
      <c r="RYL67" s="212"/>
      <c r="RYM67" s="212"/>
      <c r="RYN67" s="212"/>
      <c r="RYO67" s="212"/>
      <c r="RYP67" s="212"/>
      <c r="RYQ67" s="212"/>
      <c r="RYR67" s="212"/>
      <c r="RYS67" s="212"/>
      <c r="RYT67" s="212"/>
      <c r="RYU67" s="212"/>
      <c r="RYV67" s="212"/>
      <c r="RYW67" s="212"/>
      <c r="RYX67" s="212"/>
      <c r="RYY67" s="212"/>
      <c r="RYZ67" s="212"/>
      <c r="RZA67" s="212"/>
      <c r="RZB67" s="212"/>
      <c r="RZC67" s="212"/>
      <c r="RZD67" s="212"/>
      <c r="RZE67" s="212"/>
      <c r="RZF67" s="212"/>
      <c r="RZG67" s="212"/>
      <c r="RZH67" s="212"/>
      <c r="RZI67" s="212"/>
      <c r="RZJ67" s="212"/>
      <c r="RZK67" s="212"/>
      <c r="RZL67" s="212"/>
      <c r="RZM67" s="212"/>
      <c r="RZN67" s="212"/>
      <c r="RZO67" s="212"/>
      <c r="RZP67" s="212"/>
      <c r="RZQ67" s="212"/>
      <c r="RZR67" s="212"/>
      <c r="RZS67" s="212"/>
      <c r="RZT67" s="212"/>
      <c r="RZU67" s="212"/>
      <c r="RZV67" s="212"/>
      <c r="RZW67" s="212"/>
      <c r="RZX67" s="212"/>
      <c r="RZY67" s="212"/>
      <c r="RZZ67" s="212"/>
      <c r="SAA67" s="212"/>
      <c r="SAB67" s="212"/>
      <c r="SAC67" s="212"/>
      <c r="SAD67" s="212"/>
      <c r="SAE67" s="212"/>
      <c r="SAF67" s="212"/>
      <c r="SAG67" s="212"/>
      <c r="SAH67" s="212"/>
      <c r="SAI67" s="212"/>
      <c r="SAJ67" s="212"/>
      <c r="SAK67" s="212"/>
      <c r="SAL67" s="212"/>
      <c r="SAM67" s="212"/>
      <c r="SAN67" s="212"/>
      <c r="SAO67" s="212"/>
      <c r="SAP67" s="212"/>
      <c r="SAQ67" s="212"/>
      <c r="SAR67" s="212"/>
      <c r="SAS67" s="212"/>
      <c r="SAT67" s="212"/>
      <c r="SAU67" s="212"/>
      <c r="SAV67" s="212"/>
      <c r="SAW67" s="212"/>
      <c r="SAX67" s="212"/>
      <c r="SAY67" s="212"/>
      <c r="SAZ67" s="212"/>
      <c r="SBA67" s="212"/>
      <c r="SBB67" s="212"/>
      <c r="SBC67" s="212"/>
      <c r="SBD67" s="212"/>
      <c r="SBE67" s="212"/>
      <c r="SBF67" s="212"/>
      <c r="SBG67" s="212"/>
      <c r="SBH67" s="212"/>
      <c r="SBI67" s="212"/>
      <c r="SBJ67" s="212"/>
      <c r="SBK67" s="212"/>
      <c r="SBL67" s="212"/>
      <c r="SBM67" s="212"/>
      <c r="SBN67" s="212"/>
      <c r="SBO67" s="212"/>
      <c r="SBP67" s="212"/>
      <c r="SBQ67" s="212"/>
      <c r="SBR67" s="212"/>
      <c r="SBS67" s="212"/>
      <c r="SBT67" s="212"/>
      <c r="SBU67" s="212"/>
      <c r="SBV67" s="212"/>
      <c r="SBW67" s="212"/>
      <c r="SBX67" s="212"/>
      <c r="SBY67" s="212"/>
      <c r="SBZ67" s="212"/>
      <c r="SCA67" s="212"/>
      <c r="SCB67" s="212"/>
      <c r="SCC67" s="212"/>
      <c r="SCD67" s="212"/>
      <c r="SCE67" s="212"/>
      <c r="SCF67" s="212"/>
      <c r="SCG67" s="212"/>
      <c r="SCH67" s="212"/>
      <c r="SCI67" s="212"/>
      <c r="SCJ67" s="212"/>
      <c r="SCK67" s="212"/>
      <c r="SCL67" s="212"/>
      <c r="SCM67" s="212"/>
      <c r="SCN67" s="212"/>
      <c r="SCO67" s="212"/>
      <c r="SCP67" s="212"/>
      <c r="SCQ67" s="212"/>
      <c r="SCR67" s="212"/>
      <c r="SCS67" s="212"/>
      <c r="SCT67" s="212"/>
      <c r="SCU67" s="212"/>
      <c r="SCV67" s="212"/>
      <c r="SCW67" s="212"/>
      <c r="SCX67" s="212"/>
      <c r="SCY67" s="212"/>
      <c r="SCZ67" s="212"/>
      <c r="SDA67" s="212"/>
      <c r="SDB67" s="212"/>
      <c r="SDC67" s="212"/>
      <c r="SDD67" s="212"/>
      <c r="SDE67" s="212"/>
      <c r="SDF67" s="212"/>
      <c r="SDG67" s="212"/>
      <c r="SDH67" s="212"/>
      <c r="SDI67" s="212"/>
      <c r="SDJ67" s="212"/>
      <c r="SDK67" s="212"/>
      <c r="SDL67" s="212"/>
      <c r="SDM67" s="212"/>
      <c r="SDN67" s="212"/>
      <c r="SDO67" s="212"/>
      <c r="SDP67" s="212"/>
      <c r="SDQ67" s="212"/>
      <c r="SDR67" s="212"/>
      <c r="SDS67" s="212"/>
      <c r="SDT67" s="212"/>
      <c r="SDU67" s="212"/>
      <c r="SDV67" s="212"/>
      <c r="SDW67" s="212"/>
      <c r="SDX67" s="212"/>
      <c r="SDY67" s="212"/>
      <c r="SDZ67" s="212"/>
      <c r="SEA67" s="212"/>
      <c r="SEB67" s="212"/>
      <c r="SEC67" s="212"/>
      <c r="SED67" s="212"/>
      <c r="SEE67" s="212"/>
      <c r="SEF67" s="212"/>
      <c r="SEG67" s="212"/>
      <c r="SEH67" s="212"/>
      <c r="SEI67" s="212"/>
      <c r="SEJ67" s="212"/>
      <c r="SEK67" s="212"/>
      <c r="SEL67" s="212"/>
      <c r="SEM67" s="212"/>
      <c r="SEN67" s="212"/>
      <c r="SEO67" s="212"/>
      <c r="SEP67" s="212"/>
      <c r="SEQ67" s="212"/>
      <c r="SER67" s="212"/>
      <c r="SES67" s="212"/>
      <c r="SET67" s="212"/>
      <c r="SEU67" s="212"/>
      <c r="SEV67" s="212"/>
      <c r="SEW67" s="212"/>
      <c r="SEX67" s="212"/>
      <c r="SEY67" s="212"/>
      <c r="SEZ67" s="212"/>
      <c r="SFA67" s="212"/>
      <c r="SFB67" s="212"/>
      <c r="SFC67" s="212"/>
      <c r="SFD67" s="212"/>
      <c r="SFE67" s="212"/>
      <c r="SFF67" s="212"/>
      <c r="SFG67" s="212"/>
      <c r="SFH67" s="212"/>
      <c r="SFI67" s="212"/>
      <c r="SFJ67" s="212"/>
      <c r="SFK67" s="212"/>
      <c r="SFL67" s="212"/>
      <c r="SFM67" s="212"/>
      <c r="SFN67" s="212"/>
      <c r="SFO67" s="212"/>
      <c r="SFP67" s="212"/>
      <c r="SFQ67" s="212"/>
      <c r="SFR67" s="212"/>
      <c r="SFS67" s="212"/>
      <c r="SFT67" s="212"/>
      <c r="SFU67" s="212"/>
      <c r="SFV67" s="212"/>
      <c r="SFW67" s="212"/>
      <c r="SFX67" s="212"/>
      <c r="SFY67" s="212"/>
      <c r="SFZ67" s="212"/>
      <c r="SGA67" s="212"/>
      <c r="SGB67" s="212"/>
      <c r="SGC67" s="212"/>
      <c r="SGD67" s="212"/>
      <c r="SGE67" s="212"/>
      <c r="SGF67" s="212"/>
      <c r="SGG67" s="212"/>
      <c r="SGH67" s="212"/>
      <c r="SGI67" s="212"/>
      <c r="SGJ67" s="212"/>
      <c r="SGK67" s="212"/>
      <c r="SGL67" s="212"/>
      <c r="SGM67" s="212"/>
      <c r="SGN67" s="212"/>
      <c r="SGO67" s="212"/>
      <c r="SGP67" s="212"/>
      <c r="SGQ67" s="212"/>
      <c r="SGR67" s="212"/>
      <c r="SGS67" s="212"/>
      <c r="SGT67" s="212"/>
      <c r="SGU67" s="212"/>
      <c r="SGV67" s="212"/>
      <c r="SGW67" s="212"/>
      <c r="SGX67" s="212"/>
      <c r="SGY67" s="212"/>
      <c r="SGZ67" s="212"/>
      <c r="SHA67" s="212"/>
      <c r="SHB67" s="212"/>
      <c r="SHC67" s="212"/>
      <c r="SHD67" s="212"/>
      <c r="SHE67" s="212"/>
      <c r="SHF67" s="212"/>
      <c r="SHG67" s="212"/>
      <c r="SHH67" s="212"/>
      <c r="SHI67" s="212"/>
      <c r="SHJ67" s="212"/>
      <c r="SHK67" s="212"/>
      <c r="SHL67" s="212"/>
      <c r="SHM67" s="212"/>
      <c r="SHN67" s="212"/>
      <c r="SHO67" s="212"/>
      <c r="SHP67" s="212"/>
      <c r="SHQ67" s="212"/>
      <c r="SHR67" s="212"/>
      <c r="SHS67" s="212"/>
      <c r="SHT67" s="212"/>
      <c r="SHU67" s="212"/>
      <c r="SHV67" s="212"/>
      <c r="SHW67" s="212"/>
      <c r="SHX67" s="212"/>
      <c r="SHY67" s="212"/>
      <c r="SHZ67" s="212"/>
      <c r="SIA67" s="212"/>
      <c r="SIB67" s="212"/>
      <c r="SIC67" s="212"/>
      <c r="SID67" s="212"/>
      <c r="SIE67" s="212"/>
      <c r="SIF67" s="212"/>
      <c r="SIG67" s="212"/>
      <c r="SIH67" s="212"/>
      <c r="SII67" s="212"/>
      <c r="SIJ67" s="212"/>
      <c r="SIK67" s="212"/>
      <c r="SIL67" s="212"/>
      <c r="SIM67" s="212"/>
      <c r="SIN67" s="212"/>
      <c r="SIO67" s="212"/>
      <c r="SIP67" s="212"/>
      <c r="SIQ67" s="212"/>
      <c r="SIR67" s="212"/>
      <c r="SIS67" s="212"/>
      <c r="SIT67" s="212"/>
      <c r="SIU67" s="212"/>
      <c r="SIV67" s="212"/>
      <c r="SIW67" s="212"/>
      <c r="SIX67" s="212"/>
      <c r="SIY67" s="212"/>
      <c r="SIZ67" s="212"/>
      <c r="SJA67" s="212"/>
      <c r="SJB67" s="212"/>
      <c r="SJC67" s="212"/>
      <c r="SJD67" s="212"/>
      <c r="SJE67" s="212"/>
      <c r="SJF67" s="212"/>
      <c r="SJG67" s="212"/>
      <c r="SJH67" s="212"/>
      <c r="SJI67" s="212"/>
      <c r="SJJ67" s="212"/>
      <c r="SJK67" s="212"/>
      <c r="SJL67" s="212"/>
      <c r="SJM67" s="212"/>
      <c r="SJN67" s="212"/>
      <c r="SJO67" s="212"/>
      <c r="SJP67" s="212"/>
      <c r="SJQ67" s="212"/>
      <c r="SJR67" s="212"/>
      <c r="SJS67" s="212"/>
      <c r="SJT67" s="212"/>
      <c r="SJU67" s="212"/>
      <c r="SJV67" s="212"/>
      <c r="SJW67" s="212"/>
      <c r="SJX67" s="212"/>
      <c r="SJY67" s="212"/>
      <c r="SJZ67" s="212"/>
      <c r="SKA67" s="212"/>
      <c r="SKB67" s="212"/>
      <c r="SKC67" s="212"/>
      <c r="SKD67" s="212"/>
      <c r="SKE67" s="212"/>
      <c r="SKF67" s="212"/>
      <c r="SKG67" s="212"/>
      <c r="SKH67" s="212"/>
      <c r="SKI67" s="212"/>
      <c r="SKJ67" s="212"/>
      <c r="SKK67" s="212"/>
      <c r="SKL67" s="212"/>
      <c r="SKM67" s="212"/>
      <c r="SKN67" s="212"/>
      <c r="SKO67" s="212"/>
      <c r="SKP67" s="212"/>
      <c r="SKQ67" s="212"/>
      <c r="SKR67" s="212"/>
      <c r="SKS67" s="212"/>
      <c r="SKT67" s="212"/>
      <c r="SKU67" s="212"/>
      <c r="SKV67" s="212"/>
      <c r="SKW67" s="212"/>
      <c r="SKX67" s="212"/>
      <c r="SKY67" s="212"/>
      <c r="SKZ67" s="212"/>
      <c r="SLA67" s="212"/>
      <c r="SLB67" s="212"/>
      <c r="SLC67" s="212"/>
      <c r="SLD67" s="212"/>
      <c r="SLE67" s="212"/>
      <c r="SLF67" s="212"/>
      <c r="SLG67" s="212"/>
      <c r="SLH67" s="212"/>
      <c r="SLI67" s="212"/>
      <c r="SLJ67" s="212"/>
      <c r="SLK67" s="212"/>
      <c r="SLL67" s="212"/>
      <c r="SLM67" s="212"/>
      <c r="SLN67" s="212"/>
      <c r="SLO67" s="212"/>
      <c r="SLP67" s="212"/>
      <c r="SLQ67" s="212"/>
      <c r="SLR67" s="212"/>
      <c r="SLS67" s="212"/>
      <c r="SLT67" s="212"/>
      <c r="SLU67" s="212"/>
      <c r="SLV67" s="212"/>
      <c r="SLW67" s="212"/>
      <c r="SLX67" s="212"/>
      <c r="SLY67" s="212"/>
      <c r="SLZ67" s="212"/>
      <c r="SMA67" s="212"/>
      <c r="SMB67" s="212"/>
      <c r="SMC67" s="212"/>
      <c r="SMD67" s="212"/>
      <c r="SME67" s="212"/>
      <c r="SMF67" s="212"/>
      <c r="SMG67" s="212"/>
      <c r="SMH67" s="212"/>
      <c r="SMI67" s="212"/>
      <c r="SMJ67" s="212"/>
      <c r="SMK67" s="212"/>
      <c r="SML67" s="212"/>
      <c r="SMM67" s="212"/>
      <c r="SMN67" s="212"/>
      <c r="SMO67" s="212"/>
      <c r="SMP67" s="212"/>
      <c r="SMQ67" s="212"/>
      <c r="SMR67" s="212"/>
      <c r="SMS67" s="212"/>
      <c r="SMT67" s="212"/>
      <c r="SMU67" s="212"/>
      <c r="SMV67" s="212"/>
      <c r="SMW67" s="212"/>
      <c r="SMX67" s="212"/>
      <c r="SMY67" s="212"/>
      <c r="SMZ67" s="212"/>
      <c r="SNA67" s="212"/>
      <c r="SNB67" s="212"/>
      <c r="SNC67" s="212"/>
      <c r="SND67" s="212"/>
      <c r="SNE67" s="212"/>
      <c r="SNF67" s="212"/>
      <c r="SNG67" s="212"/>
      <c r="SNH67" s="212"/>
      <c r="SNI67" s="212"/>
      <c r="SNJ67" s="212"/>
      <c r="SNK67" s="212"/>
      <c r="SNL67" s="212"/>
      <c r="SNM67" s="212"/>
      <c r="SNN67" s="212"/>
      <c r="SNO67" s="212"/>
      <c r="SNP67" s="212"/>
      <c r="SNQ67" s="212"/>
      <c r="SNR67" s="212"/>
      <c r="SNS67" s="212"/>
      <c r="SNT67" s="212"/>
      <c r="SNU67" s="212"/>
      <c r="SNV67" s="212"/>
      <c r="SNW67" s="212"/>
      <c r="SNX67" s="212"/>
      <c r="SNY67" s="212"/>
      <c r="SNZ67" s="212"/>
      <c r="SOA67" s="212"/>
      <c r="SOB67" s="212"/>
      <c r="SOC67" s="212"/>
      <c r="SOD67" s="212"/>
      <c r="SOE67" s="212"/>
      <c r="SOF67" s="212"/>
      <c r="SOG67" s="212"/>
      <c r="SOH67" s="212"/>
      <c r="SOI67" s="212"/>
      <c r="SOJ67" s="212"/>
      <c r="SOK67" s="212"/>
      <c r="SOL67" s="212"/>
      <c r="SOM67" s="212"/>
      <c r="SON67" s="212"/>
      <c r="SOO67" s="212"/>
      <c r="SOP67" s="212"/>
      <c r="SOQ67" s="212"/>
      <c r="SOR67" s="212"/>
      <c r="SOS67" s="212"/>
      <c r="SOT67" s="212"/>
      <c r="SOU67" s="212"/>
      <c r="SOV67" s="212"/>
      <c r="SOW67" s="212"/>
      <c r="SOX67" s="212"/>
      <c r="SOY67" s="212"/>
      <c r="SOZ67" s="212"/>
      <c r="SPA67" s="212"/>
      <c r="SPB67" s="212"/>
      <c r="SPC67" s="212"/>
      <c r="SPD67" s="212"/>
      <c r="SPE67" s="212"/>
      <c r="SPF67" s="212"/>
      <c r="SPG67" s="212"/>
      <c r="SPH67" s="212"/>
      <c r="SPI67" s="212"/>
      <c r="SPJ67" s="212"/>
      <c r="SPK67" s="212"/>
      <c r="SPL67" s="212"/>
      <c r="SPM67" s="212"/>
      <c r="SPN67" s="212"/>
      <c r="SPO67" s="212"/>
      <c r="SPP67" s="212"/>
      <c r="SPQ67" s="212"/>
      <c r="SPR67" s="212"/>
      <c r="SPS67" s="212"/>
      <c r="SPT67" s="212"/>
      <c r="SPU67" s="212"/>
      <c r="SPV67" s="212"/>
      <c r="SPW67" s="212"/>
      <c r="SPX67" s="212"/>
      <c r="SPY67" s="212"/>
      <c r="SPZ67" s="212"/>
      <c r="SQA67" s="212"/>
      <c r="SQB67" s="212"/>
      <c r="SQC67" s="212"/>
      <c r="SQD67" s="212"/>
      <c r="SQE67" s="212"/>
      <c r="SQF67" s="212"/>
      <c r="SQG67" s="212"/>
      <c r="SQH67" s="212"/>
      <c r="SQI67" s="212"/>
      <c r="SQJ67" s="212"/>
      <c r="SQK67" s="212"/>
      <c r="SQL67" s="212"/>
      <c r="SQM67" s="212"/>
      <c r="SQN67" s="212"/>
      <c r="SQO67" s="212"/>
      <c r="SQP67" s="212"/>
      <c r="SQQ67" s="212"/>
      <c r="SQR67" s="212"/>
      <c r="SQS67" s="212"/>
      <c r="SQT67" s="212"/>
      <c r="SQU67" s="212"/>
      <c r="SQV67" s="212"/>
      <c r="SQW67" s="212"/>
      <c r="SQX67" s="212"/>
      <c r="SQY67" s="212"/>
      <c r="SQZ67" s="212"/>
      <c r="SRA67" s="212"/>
      <c r="SRB67" s="212"/>
      <c r="SRC67" s="212"/>
      <c r="SRD67" s="212"/>
      <c r="SRE67" s="212"/>
      <c r="SRF67" s="212"/>
      <c r="SRG67" s="212"/>
      <c r="SRH67" s="212"/>
      <c r="SRI67" s="212"/>
      <c r="SRJ67" s="212"/>
      <c r="SRK67" s="212"/>
      <c r="SRL67" s="212"/>
      <c r="SRM67" s="212"/>
      <c r="SRN67" s="212"/>
      <c r="SRO67" s="212"/>
      <c r="SRP67" s="212"/>
      <c r="SRQ67" s="212"/>
      <c r="SRR67" s="212"/>
      <c r="SRS67" s="212"/>
      <c r="SRT67" s="212"/>
      <c r="SRU67" s="212"/>
      <c r="SRV67" s="212"/>
      <c r="SRW67" s="212"/>
      <c r="SRX67" s="212"/>
      <c r="SRY67" s="212"/>
      <c r="SRZ67" s="212"/>
      <c r="SSA67" s="212"/>
      <c r="SSB67" s="212"/>
      <c r="SSC67" s="212"/>
      <c r="SSD67" s="212"/>
      <c r="SSE67" s="212"/>
      <c r="SSF67" s="212"/>
      <c r="SSG67" s="212"/>
      <c r="SSH67" s="212"/>
      <c r="SSI67" s="212"/>
      <c r="SSJ67" s="212"/>
      <c r="SSK67" s="212"/>
      <c r="SSL67" s="212"/>
      <c r="SSM67" s="212"/>
      <c r="SSN67" s="212"/>
      <c r="SSO67" s="212"/>
      <c r="SSP67" s="212"/>
      <c r="SSQ67" s="212"/>
      <c r="SSR67" s="212"/>
      <c r="SSS67" s="212"/>
      <c r="SST67" s="212"/>
      <c r="SSU67" s="212"/>
      <c r="SSV67" s="212"/>
      <c r="SSW67" s="212"/>
      <c r="SSX67" s="212"/>
      <c r="SSY67" s="212"/>
      <c r="SSZ67" s="212"/>
      <c r="STA67" s="212"/>
      <c r="STB67" s="212"/>
      <c r="STC67" s="212"/>
      <c r="STD67" s="212"/>
      <c r="STE67" s="212"/>
      <c r="STF67" s="212"/>
      <c r="STG67" s="212"/>
      <c r="STH67" s="212"/>
      <c r="STI67" s="212"/>
      <c r="STJ67" s="212"/>
      <c r="STK67" s="212"/>
      <c r="STL67" s="212"/>
      <c r="STM67" s="212"/>
      <c r="STN67" s="212"/>
      <c r="STO67" s="212"/>
      <c r="STP67" s="212"/>
      <c r="STQ67" s="212"/>
      <c r="STR67" s="212"/>
      <c r="STS67" s="212"/>
      <c r="STT67" s="212"/>
      <c r="STU67" s="212"/>
      <c r="STV67" s="212"/>
      <c r="STW67" s="212"/>
      <c r="STX67" s="212"/>
      <c r="STY67" s="212"/>
      <c r="STZ67" s="212"/>
      <c r="SUA67" s="212"/>
      <c r="SUB67" s="212"/>
      <c r="SUC67" s="212"/>
      <c r="SUD67" s="212"/>
      <c r="SUE67" s="212"/>
      <c r="SUF67" s="212"/>
      <c r="SUG67" s="212"/>
      <c r="SUH67" s="212"/>
      <c r="SUI67" s="212"/>
      <c r="SUJ67" s="212"/>
      <c r="SUK67" s="212"/>
      <c r="SUL67" s="212"/>
      <c r="SUM67" s="212"/>
      <c r="SUN67" s="212"/>
      <c r="SUO67" s="212"/>
      <c r="SUP67" s="212"/>
      <c r="SUQ67" s="212"/>
      <c r="SUR67" s="212"/>
      <c r="SUS67" s="212"/>
      <c r="SUT67" s="212"/>
      <c r="SUU67" s="212"/>
      <c r="SUV67" s="212"/>
      <c r="SUW67" s="212"/>
      <c r="SUX67" s="212"/>
      <c r="SUY67" s="212"/>
      <c r="SUZ67" s="212"/>
      <c r="SVA67" s="212"/>
      <c r="SVB67" s="212"/>
      <c r="SVC67" s="212"/>
      <c r="SVD67" s="212"/>
      <c r="SVE67" s="212"/>
      <c r="SVF67" s="212"/>
      <c r="SVG67" s="212"/>
      <c r="SVH67" s="212"/>
      <c r="SVI67" s="212"/>
      <c r="SVJ67" s="212"/>
      <c r="SVK67" s="212"/>
      <c r="SVL67" s="212"/>
      <c r="SVM67" s="212"/>
      <c r="SVN67" s="212"/>
      <c r="SVO67" s="212"/>
      <c r="SVP67" s="212"/>
      <c r="SVQ67" s="212"/>
      <c r="SVR67" s="212"/>
      <c r="SVS67" s="212"/>
      <c r="SVT67" s="212"/>
      <c r="SVU67" s="212"/>
      <c r="SVV67" s="212"/>
      <c r="SVW67" s="212"/>
      <c r="SVX67" s="212"/>
      <c r="SVY67" s="212"/>
      <c r="SVZ67" s="212"/>
      <c r="SWA67" s="212"/>
      <c r="SWB67" s="212"/>
      <c r="SWC67" s="212"/>
      <c r="SWD67" s="212"/>
      <c r="SWE67" s="212"/>
      <c r="SWF67" s="212"/>
      <c r="SWG67" s="212"/>
      <c r="SWH67" s="212"/>
      <c r="SWI67" s="212"/>
      <c r="SWJ67" s="212"/>
      <c r="SWK67" s="212"/>
      <c r="SWL67" s="212"/>
      <c r="SWM67" s="212"/>
      <c r="SWN67" s="212"/>
      <c r="SWO67" s="212"/>
      <c r="SWP67" s="212"/>
      <c r="SWQ67" s="212"/>
      <c r="SWR67" s="212"/>
      <c r="SWS67" s="212"/>
      <c r="SWT67" s="212"/>
      <c r="SWU67" s="212"/>
      <c r="SWV67" s="212"/>
      <c r="SWW67" s="212"/>
      <c r="SWX67" s="212"/>
      <c r="SWY67" s="212"/>
      <c r="SWZ67" s="212"/>
      <c r="SXA67" s="212"/>
      <c r="SXB67" s="212"/>
      <c r="SXC67" s="212"/>
      <c r="SXD67" s="212"/>
      <c r="SXE67" s="212"/>
      <c r="SXF67" s="212"/>
      <c r="SXG67" s="212"/>
      <c r="SXH67" s="212"/>
      <c r="SXI67" s="212"/>
      <c r="SXJ67" s="212"/>
      <c r="SXK67" s="212"/>
      <c r="SXL67" s="212"/>
      <c r="SXM67" s="212"/>
      <c r="SXN67" s="212"/>
      <c r="SXO67" s="212"/>
      <c r="SXP67" s="212"/>
      <c r="SXQ67" s="212"/>
      <c r="SXR67" s="212"/>
      <c r="SXS67" s="212"/>
      <c r="SXT67" s="212"/>
      <c r="SXU67" s="212"/>
      <c r="SXV67" s="212"/>
      <c r="SXW67" s="212"/>
      <c r="SXX67" s="212"/>
      <c r="SXY67" s="212"/>
      <c r="SXZ67" s="212"/>
      <c r="SYA67" s="212"/>
      <c r="SYB67" s="212"/>
      <c r="SYC67" s="212"/>
      <c r="SYD67" s="212"/>
      <c r="SYE67" s="212"/>
      <c r="SYF67" s="212"/>
      <c r="SYG67" s="212"/>
      <c r="SYH67" s="212"/>
      <c r="SYI67" s="212"/>
      <c r="SYJ67" s="212"/>
      <c r="SYK67" s="212"/>
      <c r="SYL67" s="212"/>
      <c r="SYM67" s="212"/>
      <c r="SYN67" s="212"/>
      <c r="SYO67" s="212"/>
      <c r="SYP67" s="212"/>
      <c r="SYQ67" s="212"/>
      <c r="SYR67" s="212"/>
      <c r="SYS67" s="212"/>
      <c r="SYT67" s="212"/>
      <c r="SYU67" s="212"/>
      <c r="SYV67" s="212"/>
      <c r="SYW67" s="212"/>
      <c r="SYX67" s="212"/>
      <c r="SYY67" s="212"/>
      <c r="SYZ67" s="212"/>
      <c r="SZA67" s="212"/>
      <c r="SZB67" s="212"/>
      <c r="SZC67" s="212"/>
      <c r="SZD67" s="212"/>
      <c r="SZE67" s="212"/>
      <c r="SZF67" s="212"/>
      <c r="SZG67" s="212"/>
      <c r="SZH67" s="212"/>
      <c r="SZI67" s="212"/>
      <c r="SZJ67" s="212"/>
      <c r="SZK67" s="212"/>
      <c r="SZL67" s="212"/>
      <c r="SZM67" s="212"/>
      <c r="SZN67" s="212"/>
      <c r="SZO67" s="212"/>
      <c r="SZP67" s="212"/>
      <c r="SZQ67" s="212"/>
      <c r="SZR67" s="212"/>
      <c r="SZS67" s="212"/>
      <c r="SZT67" s="212"/>
      <c r="SZU67" s="212"/>
      <c r="SZV67" s="212"/>
      <c r="SZW67" s="212"/>
      <c r="SZX67" s="212"/>
      <c r="SZY67" s="212"/>
      <c r="SZZ67" s="212"/>
      <c r="TAA67" s="212"/>
      <c r="TAB67" s="212"/>
      <c r="TAC67" s="212"/>
      <c r="TAD67" s="212"/>
      <c r="TAE67" s="212"/>
      <c r="TAF67" s="212"/>
      <c r="TAG67" s="212"/>
      <c r="TAH67" s="212"/>
      <c r="TAI67" s="212"/>
      <c r="TAJ67" s="212"/>
      <c r="TAK67" s="212"/>
      <c r="TAL67" s="212"/>
      <c r="TAM67" s="212"/>
      <c r="TAN67" s="212"/>
      <c r="TAO67" s="212"/>
      <c r="TAP67" s="212"/>
      <c r="TAQ67" s="212"/>
      <c r="TAR67" s="212"/>
      <c r="TAS67" s="212"/>
      <c r="TAT67" s="212"/>
      <c r="TAU67" s="212"/>
      <c r="TAV67" s="212"/>
      <c r="TAW67" s="212"/>
      <c r="TAX67" s="212"/>
      <c r="TAY67" s="212"/>
      <c r="TAZ67" s="212"/>
      <c r="TBA67" s="212"/>
      <c r="TBB67" s="212"/>
      <c r="TBC67" s="212"/>
      <c r="TBD67" s="212"/>
      <c r="TBE67" s="212"/>
      <c r="TBF67" s="212"/>
      <c r="TBG67" s="212"/>
      <c r="TBH67" s="212"/>
      <c r="TBI67" s="212"/>
      <c r="TBJ67" s="212"/>
      <c r="TBK67" s="212"/>
      <c r="TBL67" s="212"/>
      <c r="TBM67" s="212"/>
      <c r="TBN67" s="212"/>
      <c r="TBO67" s="212"/>
      <c r="TBP67" s="212"/>
      <c r="TBQ67" s="212"/>
      <c r="TBR67" s="212"/>
      <c r="TBS67" s="212"/>
      <c r="TBT67" s="212"/>
      <c r="TBU67" s="212"/>
      <c r="TBV67" s="212"/>
      <c r="TBW67" s="212"/>
      <c r="TBX67" s="212"/>
      <c r="TBY67" s="212"/>
      <c r="TBZ67" s="212"/>
      <c r="TCA67" s="212"/>
      <c r="TCB67" s="212"/>
      <c r="TCC67" s="212"/>
      <c r="TCD67" s="212"/>
      <c r="TCE67" s="212"/>
      <c r="TCF67" s="212"/>
      <c r="TCG67" s="212"/>
      <c r="TCH67" s="212"/>
      <c r="TCI67" s="212"/>
      <c r="TCJ67" s="212"/>
      <c r="TCK67" s="212"/>
      <c r="TCL67" s="212"/>
      <c r="TCM67" s="212"/>
      <c r="TCN67" s="212"/>
      <c r="TCO67" s="212"/>
      <c r="TCP67" s="212"/>
      <c r="TCQ67" s="212"/>
      <c r="TCR67" s="212"/>
      <c r="TCS67" s="212"/>
      <c r="TCT67" s="212"/>
      <c r="TCU67" s="212"/>
      <c r="TCV67" s="212"/>
      <c r="TCW67" s="212"/>
      <c r="TCX67" s="212"/>
      <c r="TCY67" s="212"/>
      <c r="TCZ67" s="212"/>
      <c r="TDA67" s="212"/>
      <c r="TDB67" s="212"/>
      <c r="TDC67" s="212"/>
      <c r="TDD67" s="212"/>
      <c r="TDE67" s="212"/>
      <c r="TDF67" s="212"/>
      <c r="TDG67" s="212"/>
      <c r="TDH67" s="212"/>
      <c r="TDI67" s="212"/>
      <c r="TDJ67" s="212"/>
      <c r="TDK67" s="212"/>
      <c r="TDL67" s="212"/>
      <c r="TDM67" s="212"/>
      <c r="TDN67" s="212"/>
      <c r="TDO67" s="212"/>
      <c r="TDP67" s="212"/>
      <c r="TDQ67" s="212"/>
      <c r="TDR67" s="212"/>
      <c r="TDS67" s="212"/>
      <c r="TDT67" s="212"/>
      <c r="TDU67" s="212"/>
      <c r="TDV67" s="212"/>
      <c r="TDW67" s="212"/>
      <c r="TDX67" s="212"/>
      <c r="TDY67" s="212"/>
      <c r="TDZ67" s="212"/>
      <c r="TEA67" s="212"/>
      <c r="TEB67" s="212"/>
      <c r="TEC67" s="212"/>
      <c r="TED67" s="212"/>
      <c r="TEE67" s="212"/>
      <c r="TEF67" s="212"/>
      <c r="TEG67" s="212"/>
      <c r="TEH67" s="212"/>
      <c r="TEI67" s="212"/>
      <c r="TEJ67" s="212"/>
      <c r="TEK67" s="212"/>
      <c r="TEL67" s="212"/>
      <c r="TEM67" s="212"/>
      <c r="TEN67" s="212"/>
      <c r="TEO67" s="212"/>
      <c r="TEP67" s="212"/>
      <c r="TEQ67" s="212"/>
      <c r="TER67" s="212"/>
      <c r="TES67" s="212"/>
      <c r="TET67" s="212"/>
      <c r="TEU67" s="212"/>
      <c r="TEV67" s="212"/>
      <c r="TEW67" s="212"/>
      <c r="TEX67" s="212"/>
      <c r="TEY67" s="212"/>
      <c r="TEZ67" s="212"/>
      <c r="TFA67" s="212"/>
      <c r="TFB67" s="212"/>
      <c r="TFC67" s="212"/>
      <c r="TFD67" s="212"/>
      <c r="TFE67" s="212"/>
      <c r="TFF67" s="212"/>
      <c r="TFG67" s="212"/>
      <c r="TFH67" s="212"/>
      <c r="TFI67" s="212"/>
      <c r="TFJ67" s="212"/>
      <c r="TFK67" s="212"/>
      <c r="TFL67" s="212"/>
      <c r="TFM67" s="212"/>
      <c r="TFN67" s="212"/>
      <c r="TFO67" s="212"/>
      <c r="TFP67" s="212"/>
      <c r="TFQ67" s="212"/>
      <c r="TFR67" s="212"/>
      <c r="TFS67" s="212"/>
      <c r="TFT67" s="212"/>
      <c r="TFU67" s="212"/>
      <c r="TFV67" s="212"/>
      <c r="TFW67" s="212"/>
      <c r="TFX67" s="212"/>
      <c r="TFY67" s="212"/>
      <c r="TFZ67" s="212"/>
      <c r="TGA67" s="212"/>
      <c r="TGB67" s="212"/>
      <c r="TGC67" s="212"/>
      <c r="TGD67" s="212"/>
      <c r="TGE67" s="212"/>
      <c r="TGF67" s="212"/>
      <c r="TGG67" s="212"/>
      <c r="TGH67" s="212"/>
      <c r="TGI67" s="212"/>
      <c r="TGJ67" s="212"/>
      <c r="TGK67" s="212"/>
      <c r="TGL67" s="212"/>
      <c r="TGM67" s="212"/>
      <c r="TGN67" s="212"/>
      <c r="TGO67" s="212"/>
      <c r="TGP67" s="212"/>
      <c r="TGQ67" s="212"/>
      <c r="TGR67" s="212"/>
      <c r="TGS67" s="212"/>
      <c r="TGT67" s="212"/>
      <c r="TGU67" s="212"/>
      <c r="TGV67" s="212"/>
      <c r="TGW67" s="212"/>
      <c r="TGX67" s="212"/>
      <c r="TGY67" s="212"/>
      <c r="TGZ67" s="212"/>
      <c r="THA67" s="212"/>
      <c r="THB67" s="212"/>
      <c r="THC67" s="212"/>
      <c r="THD67" s="212"/>
      <c r="THE67" s="212"/>
      <c r="THF67" s="212"/>
      <c r="THG67" s="212"/>
      <c r="THH67" s="212"/>
      <c r="THI67" s="212"/>
      <c r="THJ67" s="212"/>
      <c r="THK67" s="212"/>
      <c r="THL67" s="212"/>
      <c r="THM67" s="212"/>
      <c r="THN67" s="212"/>
      <c r="THO67" s="212"/>
      <c r="THP67" s="212"/>
      <c r="THQ67" s="212"/>
      <c r="THR67" s="212"/>
      <c r="THS67" s="212"/>
      <c r="THT67" s="212"/>
      <c r="THU67" s="212"/>
      <c r="THV67" s="212"/>
      <c r="THW67" s="212"/>
      <c r="THX67" s="212"/>
      <c r="THY67" s="212"/>
      <c r="THZ67" s="212"/>
      <c r="TIA67" s="212"/>
      <c r="TIB67" s="212"/>
      <c r="TIC67" s="212"/>
      <c r="TID67" s="212"/>
      <c r="TIE67" s="212"/>
      <c r="TIF67" s="212"/>
      <c r="TIG67" s="212"/>
      <c r="TIH67" s="212"/>
      <c r="TII67" s="212"/>
      <c r="TIJ67" s="212"/>
      <c r="TIK67" s="212"/>
      <c r="TIL67" s="212"/>
      <c r="TIM67" s="212"/>
      <c r="TIN67" s="212"/>
      <c r="TIO67" s="212"/>
      <c r="TIP67" s="212"/>
      <c r="TIQ67" s="212"/>
      <c r="TIR67" s="212"/>
      <c r="TIS67" s="212"/>
      <c r="TIT67" s="212"/>
      <c r="TIU67" s="212"/>
      <c r="TIV67" s="212"/>
      <c r="TIW67" s="212"/>
      <c r="TIX67" s="212"/>
      <c r="TIY67" s="212"/>
      <c r="TIZ67" s="212"/>
      <c r="TJA67" s="212"/>
      <c r="TJB67" s="212"/>
      <c r="TJC67" s="212"/>
      <c r="TJD67" s="212"/>
      <c r="TJE67" s="212"/>
      <c r="TJF67" s="212"/>
      <c r="TJG67" s="212"/>
      <c r="TJH67" s="212"/>
      <c r="TJI67" s="212"/>
      <c r="TJJ67" s="212"/>
      <c r="TJK67" s="212"/>
      <c r="TJL67" s="212"/>
      <c r="TJM67" s="212"/>
      <c r="TJN67" s="212"/>
      <c r="TJO67" s="212"/>
      <c r="TJP67" s="212"/>
      <c r="TJQ67" s="212"/>
      <c r="TJR67" s="212"/>
      <c r="TJS67" s="212"/>
      <c r="TJT67" s="212"/>
      <c r="TJU67" s="212"/>
      <c r="TJV67" s="212"/>
      <c r="TJW67" s="212"/>
      <c r="TJX67" s="212"/>
      <c r="TJY67" s="212"/>
      <c r="TJZ67" s="212"/>
      <c r="TKA67" s="212"/>
      <c r="TKB67" s="212"/>
      <c r="TKC67" s="212"/>
      <c r="TKD67" s="212"/>
      <c r="TKE67" s="212"/>
      <c r="TKF67" s="212"/>
      <c r="TKG67" s="212"/>
      <c r="TKH67" s="212"/>
      <c r="TKI67" s="212"/>
      <c r="TKJ67" s="212"/>
      <c r="TKK67" s="212"/>
      <c r="TKL67" s="212"/>
      <c r="TKM67" s="212"/>
      <c r="TKN67" s="212"/>
      <c r="TKO67" s="212"/>
      <c r="TKP67" s="212"/>
      <c r="TKQ67" s="212"/>
      <c r="TKR67" s="212"/>
      <c r="TKS67" s="212"/>
      <c r="TKT67" s="212"/>
      <c r="TKU67" s="212"/>
      <c r="TKV67" s="212"/>
      <c r="TKW67" s="212"/>
      <c r="TKX67" s="212"/>
      <c r="TKY67" s="212"/>
      <c r="TKZ67" s="212"/>
      <c r="TLA67" s="212"/>
      <c r="TLB67" s="212"/>
      <c r="TLC67" s="212"/>
      <c r="TLD67" s="212"/>
      <c r="TLE67" s="212"/>
      <c r="TLF67" s="212"/>
      <c r="TLG67" s="212"/>
      <c r="TLH67" s="212"/>
      <c r="TLI67" s="212"/>
      <c r="TLJ67" s="212"/>
      <c r="TLK67" s="212"/>
      <c r="TLL67" s="212"/>
      <c r="TLM67" s="212"/>
      <c r="TLN67" s="212"/>
      <c r="TLO67" s="212"/>
      <c r="TLP67" s="212"/>
      <c r="TLQ67" s="212"/>
      <c r="TLR67" s="212"/>
      <c r="TLS67" s="212"/>
      <c r="TLT67" s="212"/>
      <c r="TLU67" s="212"/>
      <c r="TLV67" s="212"/>
      <c r="TLW67" s="212"/>
      <c r="TLX67" s="212"/>
      <c r="TLY67" s="212"/>
      <c r="TLZ67" s="212"/>
      <c r="TMA67" s="212"/>
      <c r="TMB67" s="212"/>
      <c r="TMC67" s="212"/>
      <c r="TMD67" s="212"/>
      <c r="TME67" s="212"/>
      <c r="TMF67" s="212"/>
      <c r="TMG67" s="212"/>
      <c r="TMH67" s="212"/>
      <c r="TMI67" s="212"/>
      <c r="TMJ67" s="212"/>
      <c r="TMK67" s="212"/>
      <c r="TML67" s="212"/>
      <c r="TMM67" s="212"/>
      <c r="TMN67" s="212"/>
      <c r="TMO67" s="212"/>
      <c r="TMP67" s="212"/>
      <c r="TMQ67" s="212"/>
      <c r="TMR67" s="212"/>
      <c r="TMS67" s="212"/>
      <c r="TMT67" s="212"/>
      <c r="TMU67" s="212"/>
      <c r="TMV67" s="212"/>
      <c r="TMW67" s="212"/>
      <c r="TMX67" s="212"/>
      <c r="TMY67" s="212"/>
      <c r="TMZ67" s="212"/>
      <c r="TNA67" s="212"/>
      <c r="TNB67" s="212"/>
      <c r="TNC67" s="212"/>
      <c r="TND67" s="212"/>
      <c r="TNE67" s="212"/>
      <c r="TNF67" s="212"/>
      <c r="TNG67" s="212"/>
      <c r="TNH67" s="212"/>
      <c r="TNI67" s="212"/>
      <c r="TNJ67" s="212"/>
      <c r="TNK67" s="212"/>
      <c r="TNL67" s="212"/>
      <c r="TNM67" s="212"/>
      <c r="TNN67" s="212"/>
      <c r="TNO67" s="212"/>
      <c r="TNP67" s="212"/>
      <c r="TNQ67" s="212"/>
      <c r="TNR67" s="212"/>
      <c r="TNS67" s="212"/>
      <c r="TNT67" s="212"/>
      <c r="TNU67" s="212"/>
      <c r="TNV67" s="212"/>
      <c r="TNW67" s="212"/>
      <c r="TNX67" s="212"/>
      <c r="TNY67" s="212"/>
      <c r="TNZ67" s="212"/>
      <c r="TOA67" s="212"/>
      <c r="TOB67" s="212"/>
      <c r="TOC67" s="212"/>
      <c r="TOD67" s="212"/>
      <c r="TOE67" s="212"/>
      <c r="TOF67" s="212"/>
      <c r="TOG67" s="212"/>
      <c r="TOH67" s="212"/>
      <c r="TOI67" s="212"/>
      <c r="TOJ67" s="212"/>
      <c r="TOK67" s="212"/>
      <c r="TOL67" s="212"/>
      <c r="TOM67" s="212"/>
      <c r="TON67" s="212"/>
      <c r="TOO67" s="212"/>
      <c r="TOP67" s="212"/>
      <c r="TOQ67" s="212"/>
      <c r="TOR67" s="212"/>
      <c r="TOS67" s="212"/>
      <c r="TOT67" s="212"/>
      <c r="TOU67" s="212"/>
      <c r="TOV67" s="212"/>
      <c r="TOW67" s="212"/>
      <c r="TOX67" s="212"/>
      <c r="TOY67" s="212"/>
      <c r="TOZ67" s="212"/>
      <c r="TPA67" s="212"/>
      <c r="TPB67" s="212"/>
      <c r="TPC67" s="212"/>
      <c r="TPD67" s="212"/>
      <c r="TPE67" s="212"/>
      <c r="TPF67" s="212"/>
      <c r="TPG67" s="212"/>
      <c r="TPH67" s="212"/>
      <c r="TPI67" s="212"/>
      <c r="TPJ67" s="212"/>
      <c r="TPK67" s="212"/>
      <c r="TPL67" s="212"/>
      <c r="TPM67" s="212"/>
      <c r="TPN67" s="212"/>
      <c r="TPO67" s="212"/>
      <c r="TPP67" s="212"/>
      <c r="TPQ67" s="212"/>
      <c r="TPR67" s="212"/>
      <c r="TPS67" s="212"/>
      <c r="TPT67" s="212"/>
      <c r="TPU67" s="212"/>
      <c r="TPV67" s="212"/>
      <c r="TPW67" s="212"/>
      <c r="TPX67" s="212"/>
      <c r="TPY67" s="212"/>
      <c r="TPZ67" s="212"/>
      <c r="TQA67" s="212"/>
      <c r="TQB67" s="212"/>
      <c r="TQC67" s="212"/>
      <c r="TQD67" s="212"/>
      <c r="TQE67" s="212"/>
      <c r="TQF67" s="212"/>
      <c r="TQG67" s="212"/>
      <c r="TQH67" s="212"/>
      <c r="TQI67" s="212"/>
      <c r="TQJ67" s="212"/>
      <c r="TQK67" s="212"/>
      <c r="TQL67" s="212"/>
      <c r="TQM67" s="212"/>
      <c r="TQN67" s="212"/>
      <c r="TQO67" s="212"/>
      <c r="TQP67" s="212"/>
      <c r="TQQ67" s="212"/>
      <c r="TQR67" s="212"/>
      <c r="TQS67" s="212"/>
      <c r="TQT67" s="212"/>
      <c r="TQU67" s="212"/>
      <c r="TQV67" s="212"/>
      <c r="TQW67" s="212"/>
      <c r="TQX67" s="212"/>
      <c r="TQY67" s="212"/>
      <c r="TQZ67" s="212"/>
      <c r="TRA67" s="212"/>
      <c r="TRB67" s="212"/>
      <c r="TRC67" s="212"/>
      <c r="TRD67" s="212"/>
      <c r="TRE67" s="212"/>
      <c r="TRF67" s="212"/>
      <c r="TRG67" s="212"/>
      <c r="TRH67" s="212"/>
      <c r="TRI67" s="212"/>
      <c r="TRJ67" s="212"/>
      <c r="TRK67" s="212"/>
      <c r="TRL67" s="212"/>
      <c r="TRM67" s="212"/>
      <c r="TRN67" s="212"/>
      <c r="TRO67" s="212"/>
      <c r="TRP67" s="212"/>
      <c r="TRQ67" s="212"/>
      <c r="TRR67" s="212"/>
      <c r="TRS67" s="212"/>
      <c r="TRT67" s="212"/>
      <c r="TRU67" s="212"/>
      <c r="TRV67" s="212"/>
      <c r="TRW67" s="212"/>
      <c r="TRX67" s="212"/>
      <c r="TRY67" s="212"/>
      <c r="TRZ67" s="212"/>
      <c r="TSA67" s="212"/>
      <c r="TSB67" s="212"/>
      <c r="TSC67" s="212"/>
      <c r="TSD67" s="212"/>
      <c r="TSE67" s="212"/>
      <c r="TSF67" s="212"/>
      <c r="TSG67" s="212"/>
      <c r="TSH67" s="212"/>
      <c r="TSI67" s="212"/>
      <c r="TSJ67" s="212"/>
      <c r="TSK67" s="212"/>
      <c r="TSL67" s="212"/>
      <c r="TSM67" s="212"/>
      <c r="TSN67" s="212"/>
      <c r="TSO67" s="212"/>
      <c r="TSP67" s="212"/>
      <c r="TSQ67" s="212"/>
      <c r="TSR67" s="212"/>
      <c r="TSS67" s="212"/>
      <c r="TST67" s="212"/>
      <c r="TSU67" s="212"/>
      <c r="TSV67" s="212"/>
      <c r="TSW67" s="212"/>
      <c r="TSX67" s="212"/>
      <c r="TSY67" s="212"/>
      <c r="TSZ67" s="212"/>
      <c r="TTA67" s="212"/>
      <c r="TTB67" s="212"/>
      <c r="TTC67" s="212"/>
      <c r="TTD67" s="212"/>
      <c r="TTE67" s="212"/>
      <c r="TTF67" s="212"/>
      <c r="TTG67" s="212"/>
      <c r="TTH67" s="212"/>
      <c r="TTI67" s="212"/>
      <c r="TTJ67" s="212"/>
      <c r="TTK67" s="212"/>
      <c r="TTL67" s="212"/>
      <c r="TTM67" s="212"/>
      <c r="TTN67" s="212"/>
      <c r="TTO67" s="212"/>
      <c r="TTP67" s="212"/>
      <c r="TTQ67" s="212"/>
      <c r="TTR67" s="212"/>
      <c r="TTS67" s="212"/>
      <c r="TTT67" s="212"/>
      <c r="TTU67" s="212"/>
      <c r="TTV67" s="212"/>
      <c r="TTW67" s="212"/>
      <c r="TTX67" s="212"/>
      <c r="TTY67" s="212"/>
      <c r="TTZ67" s="212"/>
      <c r="TUA67" s="212"/>
      <c r="TUB67" s="212"/>
      <c r="TUC67" s="212"/>
      <c r="TUD67" s="212"/>
      <c r="TUE67" s="212"/>
      <c r="TUF67" s="212"/>
      <c r="TUG67" s="212"/>
      <c r="TUH67" s="212"/>
      <c r="TUI67" s="212"/>
      <c r="TUJ67" s="212"/>
      <c r="TUK67" s="212"/>
      <c r="TUL67" s="212"/>
      <c r="TUM67" s="212"/>
      <c r="TUN67" s="212"/>
      <c r="TUO67" s="212"/>
      <c r="TUP67" s="212"/>
      <c r="TUQ67" s="212"/>
      <c r="TUR67" s="212"/>
      <c r="TUS67" s="212"/>
      <c r="TUT67" s="212"/>
      <c r="TUU67" s="212"/>
      <c r="TUV67" s="212"/>
      <c r="TUW67" s="212"/>
      <c r="TUX67" s="212"/>
      <c r="TUY67" s="212"/>
      <c r="TUZ67" s="212"/>
      <c r="TVA67" s="212"/>
      <c r="TVB67" s="212"/>
      <c r="TVC67" s="212"/>
      <c r="TVD67" s="212"/>
      <c r="TVE67" s="212"/>
      <c r="TVF67" s="212"/>
      <c r="TVG67" s="212"/>
      <c r="TVH67" s="212"/>
      <c r="TVI67" s="212"/>
      <c r="TVJ67" s="212"/>
      <c r="TVK67" s="212"/>
      <c r="TVL67" s="212"/>
      <c r="TVM67" s="212"/>
      <c r="TVN67" s="212"/>
      <c r="TVO67" s="212"/>
      <c r="TVP67" s="212"/>
      <c r="TVQ67" s="212"/>
      <c r="TVR67" s="212"/>
      <c r="TVS67" s="212"/>
      <c r="TVT67" s="212"/>
      <c r="TVU67" s="212"/>
      <c r="TVV67" s="212"/>
      <c r="TVW67" s="212"/>
      <c r="TVX67" s="212"/>
      <c r="TVY67" s="212"/>
      <c r="TVZ67" s="212"/>
      <c r="TWA67" s="212"/>
      <c r="TWB67" s="212"/>
      <c r="TWC67" s="212"/>
      <c r="TWD67" s="212"/>
      <c r="TWE67" s="212"/>
      <c r="TWF67" s="212"/>
      <c r="TWG67" s="212"/>
      <c r="TWH67" s="212"/>
      <c r="TWI67" s="212"/>
      <c r="TWJ67" s="212"/>
      <c r="TWK67" s="212"/>
      <c r="TWL67" s="212"/>
      <c r="TWM67" s="212"/>
      <c r="TWN67" s="212"/>
      <c r="TWO67" s="212"/>
      <c r="TWP67" s="212"/>
      <c r="TWQ67" s="212"/>
      <c r="TWR67" s="212"/>
      <c r="TWS67" s="212"/>
      <c r="TWT67" s="212"/>
      <c r="TWU67" s="212"/>
      <c r="TWV67" s="212"/>
      <c r="TWW67" s="212"/>
      <c r="TWX67" s="212"/>
      <c r="TWY67" s="212"/>
      <c r="TWZ67" s="212"/>
      <c r="TXA67" s="212"/>
      <c r="TXB67" s="212"/>
      <c r="TXC67" s="212"/>
      <c r="TXD67" s="212"/>
      <c r="TXE67" s="212"/>
      <c r="TXF67" s="212"/>
      <c r="TXG67" s="212"/>
      <c r="TXH67" s="212"/>
      <c r="TXI67" s="212"/>
      <c r="TXJ67" s="212"/>
      <c r="TXK67" s="212"/>
      <c r="TXL67" s="212"/>
      <c r="TXM67" s="212"/>
      <c r="TXN67" s="212"/>
      <c r="TXO67" s="212"/>
      <c r="TXP67" s="212"/>
      <c r="TXQ67" s="212"/>
      <c r="TXR67" s="212"/>
      <c r="TXS67" s="212"/>
      <c r="TXT67" s="212"/>
      <c r="TXU67" s="212"/>
      <c r="TXV67" s="212"/>
      <c r="TXW67" s="212"/>
      <c r="TXX67" s="212"/>
      <c r="TXY67" s="212"/>
      <c r="TXZ67" s="212"/>
      <c r="TYA67" s="212"/>
      <c r="TYB67" s="212"/>
      <c r="TYC67" s="212"/>
      <c r="TYD67" s="212"/>
      <c r="TYE67" s="212"/>
      <c r="TYF67" s="212"/>
      <c r="TYG67" s="212"/>
      <c r="TYH67" s="212"/>
      <c r="TYI67" s="212"/>
      <c r="TYJ67" s="212"/>
      <c r="TYK67" s="212"/>
      <c r="TYL67" s="212"/>
      <c r="TYM67" s="212"/>
      <c r="TYN67" s="212"/>
      <c r="TYO67" s="212"/>
      <c r="TYP67" s="212"/>
      <c r="TYQ67" s="212"/>
      <c r="TYR67" s="212"/>
      <c r="TYS67" s="212"/>
      <c r="TYT67" s="212"/>
      <c r="TYU67" s="212"/>
      <c r="TYV67" s="212"/>
      <c r="TYW67" s="212"/>
      <c r="TYX67" s="212"/>
      <c r="TYY67" s="212"/>
      <c r="TYZ67" s="212"/>
      <c r="TZA67" s="212"/>
      <c r="TZB67" s="212"/>
      <c r="TZC67" s="212"/>
      <c r="TZD67" s="212"/>
      <c r="TZE67" s="212"/>
      <c r="TZF67" s="212"/>
      <c r="TZG67" s="212"/>
      <c r="TZH67" s="212"/>
      <c r="TZI67" s="212"/>
      <c r="TZJ67" s="212"/>
      <c r="TZK67" s="212"/>
      <c r="TZL67" s="212"/>
      <c r="TZM67" s="212"/>
      <c r="TZN67" s="212"/>
      <c r="TZO67" s="212"/>
      <c r="TZP67" s="212"/>
      <c r="TZQ67" s="212"/>
      <c r="TZR67" s="212"/>
      <c r="TZS67" s="212"/>
      <c r="TZT67" s="212"/>
      <c r="TZU67" s="212"/>
      <c r="TZV67" s="212"/>
      <c r="TZW67" s="212"/>
      <c r="TZX67" s="212"/>
      <c r="TZY67" s="212"/>
      <c r="TZZ67" s="212"/>
      <c r="UAA67" s="212"/>
      <c r="UAB67" s="212"/>
      <c r="UAC67" s="212"/>
      <c r="UAD67" s="212"/>
      <c r="UAE67" s="212"/>
      <c r="UAF67" s="212"/>
      <c r="UAG67" s="212"/>
      <c r="UAH67" s="212"/>
      <c r="UAI67" s="212"/>
      <c r="UAJ67" s="212"/>
      <c r="UAK67" s="212"/>
      <c r="UAL67" s="212"/>
      <c r="UAM67" s="212"/>
      <c r="UAN67" s="212"/>
      <c r="UAO67" s="212"/>
      <c r="UAP67" s="212"/>
      <c r="UAQ67" s="212"/>
      <c r="UAR67" s="212"/>
      <c r="UAS67" s="212"/>
      <c r="UAT67" s="212"/>
      <c r="UAU67" s="212"/>
      <c r="UAV67" s="212"/>
      <c r="UAW67" s="212"/>
      <c r="UAX67" s="212"/>
      <c r="UAY67" s="212"/>
      <c r="UAZ67" s="212"/>
      <c r="UBA67" s="212"/>
      <c r="UBB67" s="212"/>
      <c r="UBC67" s="212"/>
      <c r="UBD67" s="212"/>
      <c r="UBE67" s="212"/>
      <c r="UBF67" s="212"/>
      <c r="UBG67" s="212"/>
      <c r="UBH67" s="212"/>
      <c r="UBI67" s="212"/>
      <c r="UBJ67" s="212"/>
      <c r="UBK67" s="212"/>
      <c r="UBL67" s="212"/>
      <c r="UBM67" s="212"/>
      <c r="UBN67" s="212"/>
      <c r="UBO67" s="212"/>
      <c r="UBP67" s="212"/>
      <c r="UBQ67" s="212"/>
      <c r="UBR67" s="212"/>
      <c r="UBS67" s="212"/>
      <c r="UBT67" s="212"/>
      <c r="UBU67" s="212"/>
      <c r="UBV67" s="212"/>
      <c r="UBW67" s="212"/>
      <c r="UBX67" s="212"/>
      <c r="UBY67" s="212"/>
      <c r="UBZ67" s="212"/>
      <c r="UCA67" s="212"/>
      <c r="UCB67" s="212"/>
      <c r="UCC67" s="212"/>
      <c r="UCD67" s="212"/>
      <c r="UCE67" s="212"/>
      <c r="UCF67" s="212"/>
      <c r="UCG67" s="212"/>
      <c r="UCH67" s="212"/>
      <c r="UCI67" s="212"/>
      <c r="UCJ67" s="212"/>
      <c r="UCK67" s="212"/>
      <c r="UCL67" s="212"/>
      <c r="UCM67" s="212"/>
      <c r="UCN67" s="212"/>
      <c r="UCO67" s="212"/>
      <c r="UCP67" s="212"/>
      <c r="UCQ67" s="212"/>
      <c r="UCR67" s="212"/>
      <c r="UCS67" s="212"/>
      <c r="UCT67" s="212"/>
      <c r="UCU67" s="212"/>
      <c r="UCV67" s="212"/>
      <c r="UCW67" s="212"/>
      <c r="UCX67" s="212"/>
      <c r="UCY67" s="212"/>
      <c r="UCZ67" s="212"/>
      <c r="UDA67" s="212"/>
      <c r="UDB67" s="212"/>
      <c r="UDC67" s="212"/>
      <c r="UDD67" s="212"/>
      <c r="UDE67" s="212"/>
      <c r="UDF67" s="212"/>
      <c r="UDG67" s="212"/>
      <c r="UDH67" s="212"/>
      <c r="UDI67" s="212"/>
      <c r="UDJ67" s="212"/>
      <c r="UDK67" s="212"/>
      <c r="UDL67" s="212"/>
      <c r="UDM67" s="212"/>
      <c r="UDN67" s="212"/>
      <c r="UDO67" s="212"/>
      <c r="UDP67" s="212"/>
      <c r="UDQ67" s="212"/>
      <c r="UDR67" s="212"/>
      <c r="UDS67" s="212"/>
      <c r="UDT67" s="212"/>
      <c r="UDU67" s="212"/>
      <c r="UDV67" s="212"/>
      <c r="UDW67" s="212"/>
      <c r="UDX67" s="212"/>
      <c r="UDY67" s="212"/>
      <c r="UDZ67" s="212"/>
      <c r="UEA67" s="212"/>
      <c r="UEB67" s="212"/>
      <c r="UEC67" s="212"/>
      <c r="UED67" s="212"/>
      <c r="UEE67" s="212"/>
      <c r="UEF67" s="212"/>
      <c r="UEG67" s="212"/>
      <c r="UEH67" s="212"/>
      <c r="UEI67" s="212"/>
      <c r="UEJ67" s="212"/>
      <c r="UEK67" s="212"/>
      <c r="UEL67" s="212"/>
      <c r="UEM67" s="212"/>
      <c r="UEN67" s="212"/>
      <c r="UEO67" s="212"/>
      <c r="UEP67" s="212"/>
      <c r="UEQ67" s="212"/>
      <c r="UER67" s="212"/>
      <c r="UES67" s="212"/>
      <c r="UET67" s="212"/>
      <c r="UEU67" s="212"/>
      <c r="UEV67" s="212"/>
      <c r="UEW67" s="212"/>
      <c r="UEX67" s="212"/>
      <c r="UEY67" s="212"/>
      <c r="UEZ67" s="212"/>
      <c r="UFA67" s="212"/>
      <c r="UFB67" s="212"/>
      <c r="UFC67" s="212"/>
      <c r="UFD67" s="212"/>
      <c r="UFE67" s="212"/>
      <c r="UFF67" s="212"/>
      <c r="UFG67" s="212"/>
      <c r="UFH67" s="212"/>
      <c r="UFI67" s="212"/>
      <c r="UFJ67" s="212"/>
      <c r="UFK67" s="212"/>
      <c r="UFL67" s="212"/>
      <c r="UFM67" s="212"/>
      <c r="UFN67" s="212"/>
      <c r="UFO67" s="212"/>
      <c r="UFP67" s="212"/>
      <c r="UFQ67" s="212"/>
      <c r="UFR67" s="212"/>
      <c r="UFS67" s="212"/>
      <c r="UFT67" s="212"/>
      <c r="UFU67" s="212"/>
      <c r="UFV67" s="212"/>
      <c r="UFW67" s="212"/>
      <c r="UFX67" s="212"/>
      <c r="UFY67" s="212"/>
      <c r="UFZ67" s="212"/>
      <c r="UGA67" s="212"/>
      <c r="UGB67" s="212"/>
      <c r="UGC67" s="212"/>
      <c r="UGD67" s="212"/>
      <c r="UGE67" s="212"/>
      <c r="UGF67" s="212"/>
      <c r="UGG67" s="212"/>
      <c r="UGH67" s="212"/>
      <c r="UGI67" s="212"/>
      <c r="UGJ67" s="212"/>
      <c r="UGK67" s="212"/>
      <c r="UGL67" s="212"/>
      <c r="UGM67" s="212"/>
      <c r="UGN67" s="212"/>
      <c r="UGO67" s="212"/>
      <c r="UGP67" s="212"/>
      <c r="UGQ67" s="212"/>
      <c r="UGR67" s="212"/>
      <c r="UGS67" s="212"/>
      <c r="UGT67" s="212"/>
      <c r="UGU67" s="212"/>
      <c r="UGV67" s="212"/>
      <c r="UGW67" s="212"/>
      <c r="UGX67" s="212"/>
      <c r="UGY67" s="212"/>
      <c r="UGZ67" s="212"/>
      <c r="UHA67" s="212"/>
      <c r="UHB67" s="212"/>
      <c r="UHC67" s="212"/>
      <c r="UHD67" s="212"/>
      <c r="UHE67" s="212"/>
      <c r="UHF67" s="212"/>
      <c r="UHG67" s="212"/>
      <c r="UHH67" s="212"/>
      <c r="UHI67" s="212"/>
      <c r="UHJ67" s="212"/>
      <c r="UHK67" s="212"/>
      <c r="UHL67" s="212"/>
      <c r="UHM67" s="212"/>
      <c r="UHN67" s="212"/>
      <c r="UHO67" s="212"/>
      <c r="UHP67" s="212"/>
      <c r="UHQ67" s="212"/>
      <c r="UHR67" s="212"/>
      <c r="UHS67" s="212"/>
      <c r="UHT67" s="212"/>
      <c r="UHU67" s="212"/>
      <c r="UHV67" s="212"/>
      <c r="UHW67" s="212"/>
      <c r="UHX67" s="212"/>
      <c r="UHY67" s="212"/>
      <c r="UHZ67" s="212"/>
      <c r="UIA67" s="212"/>
      <c r="UIB67" s="212"/>
      <c r="UIC67" s="212"/>
      <c r="UID67" s="212"/>
      <c r="UIE67" s="212"/>
      <c r="UIF67" s="212"/>
      <c r="UIG67" s="212"/>
      <c r="UIH67" s="212"/>
      <c r="UII67" s="212"/>
      <c r="UIJ67" s="212"/>
      <c r="UIK67" s="212"/>
      <c r="UIL67" s="212"/>
      <c r="UIM67" s="212"/>
      <c r="UIN67" s="212"/>
      <c r="UIO67" s="212"/>
      <c r="UIP67" s="212"/>
      <c r="UIQ67" s="212"/>
      <c r="UIR67" s="212"/>
      <c r="UIS67" s="212"/>
      <c r="UIT67" s="212"/>
      <c r="UIU67" s="212"/>
      <c r="UIV67" s="212"/>
      <c r="UIW67" s="212"/>
      <c r="UIX67" s="212"/>
      <c r="UIY67" s="212"/>
      <c r="UIZ67" s="212"/>
      <c r="UJA67" s="212"/>
      <c r="UJB67" s="212"/>
      <c r="UJC67" s="212"/>
      <c r="UJD67" s="212"/>
      <c r="UJE67" s="212"/>
      <c r="UJF67" s="212"/>
      <c r="UJG67" s="212"/>
      <c r="UJH67" s="212"/>
      <c r="UJI67" s="212"/>
      <c r="UJJ67" s="212"/>
      <c r="UJK67" s="212"/>
      <c r="UJL67" s="212"/>
      <c r="UJM67" s="212"/>
      <c r="UJN67" s="212"/>
      <c r="UJO67" s="212"/>
      <c r="UJP67" s="212"/>
      <c r="UJQ67" s="212"/>
      <c r="UJR67" s="212"/>
      <c r="UJS67" s="212"/>
      <c r="UJT67" s="212"/>
      <c r="UJU67" s="212"/>
      <c r="UJV67" s="212"/>
      <c r="UJW67" s="212"/>
      <c r="UJX67" s="212"/>
      <c r="UJY67" s="212"/>
      <c r="UJZ67" s="212"/>
      <c r="UKA67" s="212"/>
      <c r="UKB67" s="212"/>
      <c r="UKC67" s="212"/>
      <c r="UKD67" s="212"/>
      <c r="UKE67" s="212"/>
      <c r="UKF67" s="212"/>
      <c r="UKG67" s="212"/>
      <c r="UKH67" s="212"/>
      <c r="UKI67" s="212"/>
      <c r="UKJ67" s="212"/>
      <c r="UKK67" s="212"/>
      <c r="UKL67" s="212"/>
      <c r="UKM67" s="212"/>
      <c r="UKN67" s="212"/>
      <c r="UKO67" s="212"/>
      <c r="UKP67" s="212"/>
      <c r="UKQ67" s="212"/>
      <c r="UKR67" s="212"/>
      <c r="UKS67" s="212"/>
      <c r="UKT67" s="212"/>
      <c r="UKU67" s="212"/>
      <c r="UKV67" s="212"/>
      <c r="UKW67" s="212"/>
      <c r="UKX67" s="212"/>
      <c r="UKY67" s="212"/>
      <c r="UKZ67" s="212"/>
      <c r="ULA67" s="212"/>
      <c r="ULB67" s="212"/>
      <c r="ULC67" s="212"/>
      <c r="ULD67" s="212"/>
      <c r="ULE67" s="212"/>
      <c r="ULF67" s="212"/>
      <c r="ULG67" s="212"/>
      <c r="ULH67" s="212"/>
      <c r="ULI67" s="212"/>
      <c r="ULJ67" s="212"/>
      <c r="ULK67" s="212"/>
      <c r="ULL67" s="212"/>
      <c r="ULM67" s="212"/>
      <c r="ULN67" s="212"/>
      <c r="ULO67" s="212"/>
      <c r="ULP67" s="212"/>
      <c r="ULQ67" s="212"/>
      <c r="ULR67" s="212"/>
      <c r="ULS67" s="212"/>
      <c r="ULT67" s="212"/>
      <c r="ULU67" s="212"/>
      <c r="ULV67" s="212"/>
      <c r="ULW67" s="212"/>
      <c r="ULX67" s="212"/>
      <c r="ULY67" s="212"/>
      <c r="ULZ67" s="212"/>
      <c r="UMA67" s="212"/>
      <c r="UMB67" s="212"/>
      <c r="UMC67" s="212"/>
      <c r="UMD67" s="212"/>
      <c r="UME67" s="212"/>
      <c r="UMF67" s="212"/>
      <c r="UMG67" s="212"/>
      <c r="UMH67" s="212"/>
      <c r="UMI67" s="212"/>
      <c r="UMJ67" s="212"/>
      <c r="UMK67" s="212"/>
      <c r="UML67" s="212"/>
      <c r="UMM67" s="212"/>
      <c r="UMN67" s="212"/>
      <c r="UMO67" s="212"/>
      <c r="UMP67" s="212"/>
      <c r="UMQ67" s="212"/>
      <c r="UMR67" s="212"/>
      <c r="UMS67" s="212"/>
      <c r="UMT67" s="212"/>
      <c r="UMU67" s="212"/>
      <c r="UMV67" s="212"/>
      <c r="UMW67" s="212"/>
      <c r="UMX67" s="212"/>
      <c r="UMY67" s="212"/>
      <c r="UMZ67" s="212"/>
      <c r="UNA67" s="212"/>
      <c r="UNB67" s="212"/>
      <c r="UNC67" s="212"/>
      <c r="UND67" s="212"/>
      <c r="UNE67" s="212"/>
      <c r="UNF67" s="212"/>
      <c r="UNG67" s="212"/>
      <c r="UNH67" s="212"/>
      <c r="UNI67" s="212"/>
      <c r="UNJ67" s="212"/>
      <c r="UNK67" s="212"/>
      <c r="UNL67" s="212"/>
      <c r="UNM67" s="212"/>
      <c r="UNN67" s="212"/>
      <c r="UNO67" s="212"/>
      <c r="UNP67" s="212"/>
      <c r="UNQ67" s="212"/>
      <c r="UNR67" s="212"/>
      <c r="UNS67" s="212"/>
      <c r="UNT67" s="212"/>
      <c r="UNU67" s="212"/>
      <c r="UNV67" s="212"/>
      <c r="UNW67" s="212"/>
      <c r="UNX67" s="212"/>
      <c r="UNY67" s="212"/>
      <c r="UNZ67" s="212"/>
      <c r="UOA67" s="212"/>
      <c r="UOB67" s="212"/>
      <c r="UOC67" s="212"/>
      <c r="UOD67" s="212"/>
      <c r="UOE67" s="212"/>
      <c r="UOF67" s="212"/>
      <c r="UOG67" s="212"/>
      <c r="UOH67" s="212"/>
      <c r="UOI67" s="212"/>
      <c r="UOJ67" s="212"/>
      <c r="UOK67" s="212"/>
      <c r="UOL67" s="212"/>
      <c r="UOM67" s="212"/>
      <c r="UON67" s="212"/>
      <c r="UOO67" s="212"/>
      <c r="UOP67" s="212"/>
      <c r="UOQ67" s="212"/>
      <c r="UOR67" s="212"/>
      <c r="UOS67" s="212"/>
      <c r="UOT67" s="212"/>
      <c r="UOU67" s="212"/>
      <c r="UOV67" s="212"/>
      <c r="UOW67" s="212"/>
      <c r="UOX67" s="212"/>
      <c r="UOY67" s="212"/>
      <c r="UOZ67" s="212"/>
      <c r="UPA67" s="212"/>
      <c r="UPB67" s="212"/>
      <c r="UPC67" s="212"/>
      <c r="UPD67" s="212"/>
      <c r="UPE67" s="212"/>
      <c r="UPF67" s="212"/>
      <c r="UPG67" s="212"/>
      <c r="UPH67" s="212"/>
      <c r="UPI67" s="212"/>
      <c r="UPJ67" s="212"/>
      <c r="UPK67" s="212"/>
      <c r="UPL67" s="212"/>
      <c r="UPM67" s="212"/>
      <c r="UPN67" s="212"/>
      <c r="UPO67" s="212"/>
      <c r="UPP67" s="212"/>
      <c r="UPQ67" s="212"/>
      <c r="UPR67" s="212"/>
      <c r="UPS67" s="212"/>
      <c r="UPT67" s="212"/>
      <c r="UPU67" s="212"/>
      <c r="UPV67" s="212"/>
      <c r="UPW67" s="212"/>
      <c r="UPX67" s="212"/>
      <c r="UPY67" s="212"/>
      <c r="UPZ67" s="212"/>
      <c r="UQA67" s="212"/>
      <c r="UQB67" s="212"/>
      <c r="UQC67" s="212"/>
      <c r="UQD67" s="212"/>
      <c r="UQE67" s="212"/>
      <c r="UQF67" s="212"/>
      <c r="UQG67" s="212"/>
      <c r="UQH67" s="212"/>
      <c r="UQI67" s="212"/>
      <c r="UQJ67" s="212"/>
      <c r="UQK67" s="212"/>
      <c r="UQL67" s="212"/>
      <c r="UQM67" s="212"/>
      <c r="UQN67" s="212"/>
      <c r="UQO67" s="212"/>
      <c r="UQP67" s="212"/>
      <c r="UQQ67" s="212"/>
      <c r="UQR67" s="212"/>
      <c r="UQS67" s="212"/>
      <c r="UQT67" s="212"/>
      <c r="UQU67" s="212"/>
      <c r="UQV67" s="212"/>
      <c r="UQW67" s="212"/>
      <c r="UQX67" s="212"/>
      <c r="UQY67" s="212"/>
      <c r="UQZ67" s="212"/>
      <c r="URA67" s="212"/>
      <c r="URB67" s="212"/>
      <c r="URC67" s="212"/>
      <c r="URD67" s="212"/>
      <c r="URE67" s="212"/>
      <c r="URF67" s="212"/>
      <c r="URG67" s="212"/>
      <c r="URH67" s="212"/>
      <c r="URI67" s="212"/>
      <c r="URJ67" s="212"/>
      <c r="URK67" s="212"/>
      <c r="URL67" s="212"/>
      <c r="URM67" s="212"/>
      <c r="URN67" s="212"/>
      <c r="URO67" s="212"/>
      <c r="URP67" s="212"/>
      <c r="URQ67" s="212"/>
      <c r="URR67" s="212"/>
      <c r="URS67" s="212"/>
      <c r="URT67" s="212"/>
      <c r="URU67" s="212"/>
      <c r="URV67" s="212"/>
      <c r="URW67" s="212"/>
      <c r="URX67" s="212"/>
      <c r="URY67" s="212"/>
      <c r="URZ67" s="212"/>
      <c r="USA67" s="212"/>
      <c r="USB67" s="212"/>
      <c r="USC67" s="212"/>
      <c r="USD67" s="212"/>
      <c r="USE67" s="212"/>
      <c r="USF67" s="212"/>
      <c r="USG67" s="212"/>
      <c r="USH67" s="212"/>
      <c r="USI67" s="212"/>
      <c r="USJ67" s="212"/>
      <c r="USK67" s="212"/>
      <c r="USL67" s="212"/>
      <c r="USM67" s="212"/>
      <c r="USN67" s="212"/>
      <c r="USO67" s="212"/>
      <c r="USP67" s="212"/>
      <c r="USQ67" s="212"/>
      <c r="USR67" s="212"/>
      <c r="USS67" s="212"/>
      <c r="UST67" s="212"/>
      <c r="USU67" s="212"/>
      <c r="USV67" s="212"/>
      <c r="USW67" s="212"/>
      <c r="USX67" s="212"/>
      <c r="USY67" s="212"/>
      <c r="USZ67" s="212"/>
      <c r="UTA67" s="212"/>
      <c r="UTB67" s="212"/>
      <c r="UTC67" s="212"/>
      <c r="UTD67" s="212"/>
      <c r="UTE67" s="212"/>
      <c r="UTF67" s="212"/>
      <c r="UTG67" s="212"/>
      <c r="UTH67" s="212"/>
      <c r="UTI67" s="212"/>
      <c r="UTJ67" s="212"/>
      <c r="UTK67" s="212"/>
      <c r="UTL67" s="212"/>
      <c r="UTM67" s="212"/>
      <c r="UTN67" s="212"/>
      <c r="UTO67" s="212"/>
      <c r="UTP67" s="212"/>
      <c r="UTQ67" s="212"/>
      <c r="UTR67" s="212"/>
      <c r="UTS67" s="212"/>
      <c r="UTT67" s="212"/>
      <c r="UTU67" s="212"/>
      <c r="UTV67" s="212"/>
      <c r="UTW67" s="212"/>
      <c r="UTX67" s="212"/>
      <c r="UTY67" s="212"/>
      <c r="UTZ67" s="212"/>
      <c r="UUA67" s="212"/>
      <c r="UUB67" s="212"/>
      <c r="UUC67" s="212"/>
      <c r="UUD67" s="212"/>
      <c r="UUE67" s="212"/>
      <c r="UUF67" s="212"/>
      <c r="UUG67" s="212"/>
      <c r="UUH67" s="212"/>
      <c r="UUI67" s="212"/>
      <c r="UUJ67" s="212"/>
      <c r="UUK67" s="212"/>
      <c r="UUL67" s="212"/>
      <c r="UUM67" s="212"/>
      <c r="UUN67" s="212"/>
      <c r="UUO67" s="212"/>
      <c r="UUP67" s="212"/>
      <c r="UUQ67" s="212"/>
      <c r="UUR67" s="212"/>
      <c r="UUS67" s="212"/>
      <c r="UUT67" s="212"/>
      <c r="UUU67" s="212"/>
      <c r="UUV67" s="212"/>
      <c r="UUW67" s="212"/>
      <c r="UUX67" s="212"/>
      <c r="UUY67" s="212"/>
      <c r="UUZ67" s="212"/>
      <c r="UVA67" s="212"/>
      <c r="UVB67" s="212"/>
      <c r="UVC67" s="212"/>
      <c r="UVD67" s="212"/>
      <c r="UVE67" s="212"/>
      <c r="UVF67" s="212"/>
      <c r="UVG67" s="212"/>
      <c r="UVH67" s="212"/>
      <c r="UVI67" s="212"/>
      <c r="UVJ67" s="212"/>
      <c r="UVK67" s="212"/>
      <c r="UVL67" s="212"/>
      <c r="UVM67" s="212"/>
      <c r="UVN67" s="212"/>
      <c r="UVO67" s="212"/>
      <c r="UVP67" s="212"/>
      <c r="UVQ67" s="212"/>
      <c r="UVR67" s="212"/>
      <c r="UVS67" s="212"/>
      <c r="UVT67" s="212"/>
      <c r="UVU67" s="212"/>
      <c r="UVV67" s="212"/>
      <c r="UVW67" s="212"/>
      <c r="UVX67" s="212"/>
      <c r="UVY67" s="212"/>
      <c r="UVZ67" s="212"/>
      <c r="UWA67" s="212"/>
      <c r="UWB67" s="212"/>
      <c r="UWC67" s="212"/>
      <c r="UWD67" s="212"/>
      <c r="UWE67" s="212"/>
      <c r="UWF67" s="212"/>
      <c r="UWG67" s="212"/>
      <c r="UWH67" s="212"/>
      <c r="UWI67" s="212"/>
      <c r="UWJ67" s="212"/>
      <c r="UWK67" s="212"/>
      <c r="UWL67" s="212"/>
      <c r="UWM67" s="212"/>
      <c r="UWN67" s="212"/>
      <c r="UWO67" s="212"/>
      <c r="UWP67" s="212"/>
      <c r="UWQ67" s="212"/>
      <c r="UWR67" s="212"/>
      <c r="UWS67" s="212"/>
      <c r="UWT67" s="212"/>
      <c r="UWU67" s="212"/>
      <c r="UWV67" s="212"/>
      <c r="UWW67" s="212"/>
      <c r="UWX67" s="212"/>
      <c r="UWY67" s="212"/>
      <c r="UWZ67" s="212"/>
      <c r="UXA67" s="212"/>
      <c r="UXB67" s="212"/>
      <c r="UXC67" s="212"/>
      <c r="UXD67" s="212"/>
      <c r="UXE67" s="212"/>
      <c r="UXF67" s="212"/>
      <c r="UXG67" s="212"/>
      <c r="UXH67" s="212"/>
      <c r="UXI67" s="212"/>
      <c r="UXJ67" s="212"/>
      <c r="UXK67" s="212"/>
      <c r="UXL67" s="212"/>
      <c r="UXM67" s="212"/>
      <c r="UXN67" s="212"/>
      <c r="UXO67" s="212"/>
      <c r="UXP67" s="212"/>
      <c r="UXQ67" s="212"/>
      <c r="UXR67" s="212"/>
      <c r="UXS67" s="212"/>
      <c r="UXT67" s="212"/>
      <c r="UXU67" s="212"/>
      <c r="UXV67" s="212"/>
      <c r="UXW67" s="212"/>
      <c r="UXX67" s="212"/>
      <c r="UXY67" s="212"/>
      <c r="UXZ67" s="212"/>
      <c r="UYA67" s="212"/>
      <c r="UYB67" s="212"/>
      <c r="UYC67" s="212"/>
      <c r="UYD67" s="212"/>
      <c r="UYE67" s="212"/>
      <c r="UYF67" s="212"/>
      <c r="UYG67" s="212"/>
      <c r="UYH67" s="212"/>
      <c r="UYI67" s="212"/>
      <c r="UYJ67" s="212"/>
      <c r="UYK67" s="212"/>
      <c r="UYL67" s="212"/>
      <c r="UYM67" s="212"/>
      <c r="UYN67" s="212"/>
      <c r="UYO67" s="212"/>
      <c r="UYP67" s="212"/>
      <c r="UYQ67" s="212"/>
      <c r="UYR67" s="212"/>
      <c r="UYS67" s="212"/>
      <c r="UYT67" s="212"/>
      <c r="UYU67" s="212"/>
      <c r="UYV67" s="212"/>
      <c r="UYW67" s="212"/>
      <c r="UYX67" s="212"/>
      <c r="UYY67" s="212"/>
      <c r="UYZ67" s="212"/>
      <c r="UZA67" s="212"/>
      <c r="UZB67" s="212"/>
      <c r="UZC67" s="212"/>
      <c r="UZD67" s="212"/>
      <c r="UZE67" s="212"/>
      <c r="UZF67" s="212"/>
      <c r="UZG67" s="212"/>
      <c r="UZH67" s="212"/>
      <c r="UZI67" s="212"/>
      <c r="UZJ67" s="212"/>
      <c r="UZK67" s="212"/>
      <c r="UZL67" s="212"/>
      <c r="UZM67" s="212"/>
      <c r="UZN67" s="212"/>
      <c r="UZO67" s="212"/>
      <c r="UZP67" s="212"/>
      <c r="UZQ67" s="212"/>
      <c r="UZR67" s="212"/>
      <c r="UZS67" s="212"/>
      <c r="UZT67" s="212"/>
      <c r="UZU67" s="212"/>
      <c r="UZV67" s="212"/>
      <c r="UZW67" s="212"/>
      <c r="UZX67" s="212"/>
      <c r="UZY67" s="212"/>
      <c r="UZZ67" s="212"/>
      <c r="VAA67" s="212"/>
      <c r="VAB67" s="212"/>
      <c r="VAC67" s="212"/>
      <c r="VAD67" s="212"/>
      <c r="VAE67" s="212"/>
      <c r="VAF67" s="212"/>
      <c r="VAG67" s="212"/>
      <c r="VAH67" s="212"/>
      <c r="VAI67" s="212"/>
      <c r="VAJ67" s="212"/>
      <c r="VAK67" s="212"/>
      <c r="VAL67" s="212"/>
      <c r="VAM67" s="212"/>
      <c r="VAN67" s="212"/>
      <c r="VAO67" s="212"/>
      <c r="VAP67" s="212"/>
      <c r="VAQ67" s="212"/>
      <c r="VAR67" s="212"/>
      <c r="VAS67" s="212"/>
      <c r="VAT67" s="212"/>
      <c r="VAU67" s="212"/>
      <c r="VAV67" s="212"/>
      <c r="VAW67" s="212"/>
      <c r="VAX67" s="212"/>
      <c r="VAY67" s="212"/>
      <c r="VAZ67" s="212"/>
      <c r="VBA67" s="212"/>
      <c r="VBB67" s="212"/>
      <c r="VBC67" s="212"/>
      <c r="VBD67" s="212"/>
      <c r="VBE67" s="212"/>
      <c r="VBF67" s="212"/>
      <c r="VBG67" s="212"/>
      <c r="VBH67" s="212"/>
      <c r="VBI67" s="212"/>
      <c r="VBJ67" s="212"/>
      <c r="VBK67" s="212"/>
      <c r="VBL67" s="212"/>
      <c r="VBM67" s="212"/>
      <c r="VBN67" s="212"/>
      <c r="VBO67" s="212"/>
      <c r="VBP67" s="212"/>
      <c r="VBQ67" s="212"/>
      <c r="VBR67" s="212"/>
      <c r="VBS67" s="212"/>
      <c r="VBT67" s="212"/>
      <c r="VBU67" s="212"/>
      <c r="VBV67" s="212"/>
      <c r="VBW67" s="212"/>
      <c r="VBX67" s="212"/>
      <c r="VBY67" s="212"/>
      <c r="VBZ67" s="212"/>
      <c r="VCA67" s="212"/>
      <c r="VCB67" s="212"/>
      <c r="VCC67" s="212"/>
      <c r="VCD67" s="212"/>
      <c r="VCE67" s="212"/>
      <c r="VCF67" s="212"/>
      <c r="VCG67" s="212"/>
      <c r="VCH67" s="212"/>
      <c r="VCI67" s="212"/>
      <c r="VCJ67" s="212"/>
      <c r="VCK67" s="212"/>
      <c r="VCL67" s="212"/>
      <c r="VCM67" s="212"/>
      <c r="VCN67" s="212"/>
      <c r="VCO67" s="212"/>
      <c r="VCP67" s="212"/>
      <c r="VCQ67" s="212"/>
      <c r="VCR67" s="212"/>
      <c r="VCS67" s="212"/>
      <c r="VCT67" s="212"/>
      <c r="VCU67" s="212"/>
      <c r="VCV67" s="212"/>
      <c r="VCW67" s="212"/>
      <c r="VCX67" s="212"/>
      <c r="VCY67" s="212"/>
      <c r="VCZ67" s="212"/>
      <c r="VDA67" s="212"/>
      <c r="VDB67" s="212"/>
      <c r="VDC67" s="212"/>
      <c r="VDD67" s="212"/>
      <c r="VDE67" s="212"/>
      <c r="VDF67" s="212"/>
      <c r="VDG67" s="212"/>
      <c r="VDH67" s="212"/>
      <c r="VDI67" s="212"/>
      <c r="VDJ67" s="212"/>
      <c r="VDK67" s="212"/>
      <c r="VDL67" s="212"/>
      <c r="VDM67" s="212"/>
      <c r="VDN67" s="212"/>
      <c r="VDO67" s="212"/>
      <c r="VDP67" s="212"/>
      <c r="VDQ67" s="212"/>
      <c r="VDR67" s="212"/>
      <c r="VDS67" s="212"/>
      <c r="VDT67" s="212"/>
      <c r="VDU67" s="212"/>
      <c r="VDV67" s="212"/>
      <c r="VDW67" s="212"/>
      <c r="VDX67" s="212"/>
      <c r="VDY67" s="212"/>
      <c r="VDZ67" s="212"/>
      <c r="VEA67" s="212"/>
      <c r="VEB67" s="212"/>
      <c r="VEC67" s="212"/>
      <c r="VED67" s="212"/>
      <c r="VEE67" s="212"/>
      <c r="VEF67" s="212"/>
      <c r="VEG67" s="212"/>
      <c r="VEH67" s="212"/>
      <c r="VEI67" s="212"/>
      <c r="VEJ67" s="212"/>
      <c r="VEK67" s="212"/>
      <c r="VEL67" s="212"/>
      <c r="VEM67" s="212"/>
      <c r="VEN67" s="212"/>
      <c r="VEO67" s="212"/>
      <c r="VEP67" s="212"/>
      <c r="VEQ67" s="212"/>
      <c r="VER67" s="212"/>
      <c r="VES67" s="212"/>
      <c r="VET67" s="212"/>
      <c r="VEU67" s="212"/>
      <c r="VEV67" s="212"/>
      <c r="VEW67" s="212"/>
      <c r="VEX67" s="212"/>
      <c r="VEY67" s="212"/>
      <c r="VEZ67" s="212"/>
      <c r="VFA67" s="212"/>
      <c r="VFB67" s="212"/>
      <c r="VFC67" s="212"/>
      <c r="VFD67" s="212"/>
      <c r="VFE67" s="212"/>
      <c r="VFF67" s="212"/>
      <c r="VFG67" s="212"/>
      <c r="VFH67" s="212"/>
      <c r="VFI67" s="212"/>
      <c r="VFJ67" s="212"/>
      <c r="VFK67" s="212"/>
      <c r="VFL67" s="212"/>
      <c r="VFM67" s="212"/>
      <c r="VFN67" s="212"/>
      <c r="VFO67" s="212"/>
      <c r="VFP67" s="212"/>
      <c r="VFQ67" s="212"/>
      <c r="VFR67" s="212"/>
      <c r="VFS67" s="212"/>
      <c r="VFT67" s="212"/>
      <c r="VFU67" s="212"/>
      <c r="VFV67" s="212"/>
      <c r="VFW67" s="212"/>
      <c r="VFX67" s="212"/>
      <c r="VFY67" s="212"/>
      <c r="VFZ67" s="212"/>
      <c r="VGA67" s="212"/>
      <c r="VGB67" s="212"/>
      <c r="VGC67" s="212"/>
      <c r="VGD67" s="212"/>
      <c r="VGE67" s="212"/>
      <c r="VGF67" s="212"/>
      <c r="VGG67" s="212"/>
      <c r="VGH67" s="212"/>
      <c r="VGI67" s="212"/>
      <c r="VGJ67" s="212"/>
      <c r="VGK67" s="212"/>
      <c r="VGL67" s="212"/>
      <c r="VGM67" s="212"/>
      <c r="VGN67" s="212"/>
      <c r="VGO67" s="212"/>
      <c r="VGP67" s="212"/>
      <c r="VGQ67" s="212"/>
      <c r="VGR67" s="212"/>
      <c r="VGS67" s="212"/>
      <c r="VGT67" s="212"/>
      <c r="VGU67" s="212"/>
      <c r="VGV67" s="212"/>
      <c r="VGW67" s="212"/>
      <c r="VGX67" s="212"/>
      <c r="VGY67" s="212"/>
      <c r="VGZ67" s="212"/>
      <c r="VHA67" s="212"/>
      <c r="VHB67" s="212"/>
      <c r="VHC67" s="212"/>
      <c r="VHD67" s="212"/>
      <c r="VHE67" s="212"/>
      <c r="VHF67" s="212"/>
      <c r="VHG67" s="212"/>
      <c r="VHH67" s="212"/>
      <c r="VHI67" s="212"/>
      <c r="VHJ67" s="212"/>
      <c r="VHK67" s="212"/>
      <c r="VHL67" s="212"/>
      <c r="VHM67" s="212"/>
      <c r="VHN67" s="212"/>
      <c r="VHO67" s="212"/>
      <c r="VHP67" s="212"/>
      <c r="VHQ67" s="212"/>
      <c r="VHR67" s="212"/>
      <c r="VHS67" s="212"/>
      <c r="VHT67" s="212"/>
      <c r="VHU67" s="212"/>
      <c r="VHV67" s="212"/>
      <c r="VHW67" s="212"/>
      <c r="VHX67" s="212"/>
      <c r="VHY67" s="212"/>
      <c r="VHZ67" s="212"/>
      <c r="VIA67" s="212"/>
      <c r="VIB67" s="212"/>
      <c r="VIC67" s="212"/>
      <c r="VID67" s="212"/>
      <c r="VIE67" s="212"/>
      <c r="VIF67" s="212"/>
      <c r="VIG67" s="212"/>
      <c r="VIH67" s="212"/>
      <c r="VII67" s="212"/>
      <c r="VIJ67" s="212"/>
      <c r="VIK67" s="212"/>
      <c r="VIL67" s="212"/>
      <c r="VIM67" s="212"/>
      <c r="VIN67" s="212"/>
      <c r="VIO67" s="212"/>
      <c r="VIP67" s="212"/>
      <c r="VIQ67" s="212"/>
      <c r="VIR67" s="212"/>
      <c r="VIS67" s="212"/>
      <c r="VIT67" s="212"/>
      <c r="VIU67" s="212"/>
      <c r="VIV67" s="212"/>
      <c r="VIW67" s="212"/>
      <c r="VIX67" s="212"/>
      <c r="VIY67" s="212"/>
      <c r="VIZ67" s="212"/>
      <c r="VJA67" s="212"/>
      <c r="VJB67" s="212"/>
      <c r="VJC67" s="212"/>
      <c r="VJD67" s="212"/>
      <c r="VJE67" s="212"/>
      <c r="VJF67" s="212"/>
      <c r="VJG67" s="212"/>
      <c r="VJH67" s="212"/>
      <c r="VJI67" s="212"/>
      <c r="VJJ67" s="212"/>
      <c r="VJK67" s="212"/>
      <c r="VJL67" s="212"/>
      <c r="VJM67" s="212"/>
      <c r="VJN67" s="212"/>
      <c r="VJO67" s="212"/>
      <c r="VJP67" s="212"/>
      <c r="VJQ67" s="212"/>
      <c r="VJR67" s="212"/>
      <c r="VJS67" s="212"/>
      <c r="VJT67" s="212"/>
      <c r="VJU67" s="212"/>
      <c r="VJV67" s="212"/>
      <c r="VJW67" s="212"/>
      <c r="VJX67" s="212"/>
      <c r="VJY67" s="212"/>
      <c r="VJZ67" s="212"/>
      <c r="VKA67" s="212"/>
      <c r="VKB67" s="212"/>
      <c r="VKC67" s="212"/>
      <c r="VKD67" s="212"/>
      <c r="VKE67" s="212"/>
      <c r="VKF67" s="212"/>
      <c r="VKG67" s="212"/>
      <c r="VKH67" s="212"/>
      <c r="VKI67" s="212"/>
      <c r="VKJ67" s="212"/>
      <c r="VKK67" s="212"/>
      <c r="VKL67" s="212"/>
      <c r="VKM67" s="212"/>
      <c r="VKN67" s="212"/>
      <c r="VKO67" s="212"/>
      <c r="VKP67" s="212"/>
      <c r="VKQ67" s="212"/>
      <c r="VKR67" s="212"/>
      <c r="VKS67" s="212"/>
      <c r="VKT67" s="212"/>
      <c r="VKU67" s="212"/>
      <c r="VKV67" s="212"/>
      <c r="VKW67" s="212"/>
      <c r="VKX67" s="212"/>
      <c r="VKY67" s="212"/>
      <c r="VKZ67" s="212"/>
      <c r="VLA67" s="212"/>
      <c r="VLB67" s="212"/>
      <c r="VLC67" s="212"/>
      <c r="VLD67" s="212"/>
      <c r="VLE67" s="212"/>
      <c r="VLF67" s="212"/>
      <c r="VLG67" s="212"/>
      <c r="VLH67" s="212"/>
      <c r="VLI67" s="212"/>
      <c r="VLJ67" s="212"/>
      <c r="VLK67" s="212"/>
      <c r="VLL67" s="212"/>
      <c r="VLM67" s="212"/>
      <c r="VLN67" s="212"/>
      <c r="VLO67" s="212"/>
      <c r="VLP67" s="212"/>
      <c r="VLQ67" s="212"/>
      <c r="VLR67" s="212"/>
      <c r="VLS67" s="212"/>
      <c r="VLT67" s="212"/>
      <c r="VLU67" s="212"/>
      <c r="VLV67" s="212"/>
      <c r="VLW67" s="212"/>
      <c r="VLX67" s="212"/>
      <c r="VLY67" s="212"/>
      <c r="VLZ67" s="212"/>
      <c r="VMA67" s="212"/>
      <c r="VMB67" s="212"/>
      <c r="VMC67" s="212"/>
      <c r="VMD67" s="212"/>
      <c r="VME67" s="212"/>
      <c r="VMF67" s="212"/>
      <c r="VMG67" s="212"/>
      <c r="VMH67" s="212"/>
      <c r="VMI67" s="212"/>
      <c r="VMJ67" s="212"/>
      <c r="VMK67" s="212"/>
      <c r="VML67" s="212"/>
      <c r="VMM67" s="212"/>
      <c r="VMN67" s="212"/>
      <c r="VMO67" s="212"/>
      <c r="VMP67" s="212"/>
      <c r="VMQ67" s="212"/>
      <c r="VMR67" s="212"/>
      <c r="VMS67" s="212"/>
      <c r="VMT67" s="212"/>
      <c r="VMU67" s="212"/>
      <c r="VMV67" s="212"/>
      <c r="VMW67" s="212"/>
      <c r="VMX67" s="212"/>
      <c r="VMY67" s="212"/>
      <c r="VMZ67" s="212"/>
      <c r="VNA67" s="212"/>
      <c r="VNB67" s="212"/>
      <c r="VNC67" s="212"/>
      <c r="VND67" s="212"/>
      <c r="VNE67" s="212"/>
      <c r="VNF67" s="212"/>
      <c r="VNG67" s="212"/>
      <c r="VNH67" s="212"/>
      <c r="VNI67" s="212"/>
      <c r="VNJ67" s="212"/>
      <c r="VNK67" s="212"/>
      <c r="VNL67" s="212"/>
      <c r="VNM67" s="212"/>
      <c r="VNN67" s="212"/>
      <c r="VNO67" s="212"/>
      <c r="VNP67" s="212"/>
      <c r="VNQ67" s="212"/>
      <c r="VNR67" s="212"/>
      <c r="VNS67" s="212"/>
      <c r="VNT67" s="212"/>
      <c r="VNU67" s="212"/>
      <c r="VNV67" s="212"/>
      <c r="VNW67" s="212"/>
      <c r="VNX67" s="212"/>
      <c r="VNY67" s="212"/>
      <c r="VNZ67" s="212"/>
      <c r="VOA67" s="212"/>
      <c r="VOB67" s="212"/>
      <c r="VOC67" s="212"/>
      <c r="VOD67" s="212"/>
      <c r="VOE67" s="212"/>
      <c r="VOF67" s="212"/>
      <c r="VOG67" s="212"/>
      <c r="VOH67" s="212"/>
      <c r="VOI67" s="212"/>
      <c r="VOJ67" s="212"/>
      <c r="VOK67" s="212"/>
      <c r="VOL67" s="212"/>
      <c r="VOM67" s="212"/>
      <c r="VON67" s="212"/>
      <c r="VOO67" s="212"/>
      <c r="VOP67" s="212"/>
      <c r="VOQ67" s="212"/>
      <c r="VOR67" s="212"/>
      <c r="VOS67" s="212"/>
      <c r="VOT67" s="212"/>
      <c r="VOU67" s="212"/>
      <c r="VOV67" s="212"/>
      <c r="VOW67" s="212"/>
      <c r="VOX67" s="212"/>
      <c r="VOY67" s="212"/>
      <c r="VOZ67" s="212"/>
      <c r="VPA67" s="212"/>
      <c r="VPB67" s="212"/>
      <c r="VPC67" s="212"/>
      <c r="VPD67" s="212"/>
      <c r="VPE67" s="212"/>
      <c r="VPF67" s="212"/>
      <c r="VPG67" s="212"/>
      <c r="VPH67" s="212"/>
      <c r="VPI67" s="212"/>
      <c r="VPJ67" s="212"/>
      <c r="VPK67" s="212"/>
      <c r="VPL67" s="212"/>
      <c r="VPM67" s="212"/>
      <c r="VPN67" s="212"/>
      <c r="VPO67" s="212"/>
      <c r="VPP67" s="212"/>
      <c r="VPQ67" s="212"/>
      <c r="VPR67" s="212"/>
      <c r="VPS67" s="212"/>
      <c r="VPT67" s="212"/>
      <c r="VPU67" s="212"/>
      <c r="VPV67" s="212"/>
      <c r="VPW67" s="212"/>
      <c r="VPX67" s="212"/>
      <c r="VPY67" s="212"/>
      <c r="VPZ67" s="212"/>
      <c r="VQA67" s="212"/>
      <c r="VQB67" s="212"/>
      <c r="VQC67" s="212"/>
      <c r="VQD67" s="212"/>
      <c r="VQE67" s="212"/>
      <c r="VQF67" s="212"/>
      <c r="VQG67" s="212"/>
      <c r="VQH67" s="212"/>
      <c r="VQI67" s="212"/>
      <c r="VQJ67" s="212"/>
      <c r="VQK67" s="212"/>
      <c r="VQL67" s="212"/>
      <c r="VQM67" s="212"/>
      <c r="VQN67" s="212"/>
      <c r="VQO67" s="212"/>
      <c r="VQP67" s="212"/>
      <c r="VQQ67" s="212"/>
      <c r="VQR67" s="212"/>
      <c r="VQS67" s="212"/>
      <c r="VQT67" s="212"/>
      <c r="VQU67" s="212"/>
      <c r="VQV67" s="212"/>
      <c r="VQW67" s="212"/>
      <c r="VQX67" s="212"/>
      <c r="VQY67" s="212"/>
      <c r="VQZ67" s="212"/>
      <c r="VRA67" s="212"/>
      <c r="VRB67" s="212"/>
      <c r="VRC67" s="212"/>
      <c r="VRD67" s="212"/>
      <c r="VRE67" s="212"/>
      <c r="VRF67" s="212"/>
      <c r="VRG67" s="212"/>
      <c r="VRH67" s="212"/>
      <c r="VRI67" s="212"/>
      <c r="VRJ67" s="212"/>
      <c r="VRK67" s="212"/>
      <c r="VRL67" s="212"/>
      <c r="VRM67" s="212"/>
      <c r="VRN67" s="212"/>
      <c r="VRO67" s="212"/>
      <c r="VRP67" s="212"/>
      <c r="VRQ67" s="212"/>
      <c r="VRR67" s="212"/>
      <c r="VRS67" s="212"/>
      <c r="VRT67" s="212"/>
      <c r="VRU67" s="212"/>
      <c r="VRV67" s="212"/>
      <c r="VRW67" s="212"/>
      <c r="VRX67" s="212"/>
      <c r="VRY67" s="212"/>
      <c r="VRZ67" s="212"/>
      <c r="VSA67" s="212"/>
      <c r="VSB67" s="212"/>
      <c r="VSC67" s="212"/>
      <c r="VSD67" s="212"/>
      <c r="VSE67" s="212"/>
      <c r="VSF67" s="212"/>
      <c r="VSG67" s="212"/>
      <c r="VSH67" s="212"/>
      <c r="VSI67" s="212"/>
      <c r="VSJ67" s="212"/>
      <c r="VSK67" s="212"/>
      <c r="VSL67" s="212"/>
      <c r="VSM67" s="212"/>
      <c r="VSN67" s="212"/>
      <c r="VSO67" s="212"/>
      <c r="VSP67" s="212"/>
      <c r="VSQ67" s="212"/>
      <c r="VSR67" s="212"/>
      <c r="VSS67" s="212"/>
      <c r="VST67" s="212"/>
      <c r="VSU67" s="212"/>
      <c r="VSV67" s="212"/>
      <c r="VSW67" s="212"/>
      <c r="VSX67" s="212"/>
      <c r="VSY67" s="212"/>
      <c r="VSZ67" s="212"/>
      <c r="VTA67" s="212"/>
      <c r="VTB67" s="212"/>
      <c r="VTC67" s="212"/>
      <c r="VTD67" s="212"/>
      <c r="VTE67" s="212"/>
      <c r="VTF67" s="212"/>
      <c r="VTG67" s="212"/>
      <c r="VTH67" s="212"/>
      <c r="VTI67" s="212"/>
      <c r="VTJ67" s="212"/>
      <c r="VTK67" s="212"/>
      <c r="VTL67" s="212"/>
      <c r="VTM67" s="212"/>
      <c r="VTN67" s="212"/>
      <c r="VTO67" s="212"/>
      <c r="VTP67" s="212"/>
      <c r="VTQ67" s="212"/>
      <c r="VTR67" s="212"/>
      <c r="VTS67" s="212"/>
      <c r="VTT67" s="212"/>
      <c r="VTU67" s="212"/>
      <c r="VTV67" s="212"/>
      <c r="VTW67" s="212"/>
      <c r="VTX67" s="212"/>
      <c r="VTY67" s="212"/>
      <c r="VTZ67" s="212"/>
      <c r="VUA67" s="212"/>
      <c r="VUB67" s="212"/>
      <c r="VUC67" s="212"/>
      <c r="VUD67" s="212"/>
      <c r="VUE67" s="212"/>
      <c r="VUF67" s="212"/>
      <c r="VUG67" s="212"/>
      <c r="VUH67" s="212"/>
      <c r="VUI67" s="212"/>
      <c r="VUJ67" s="212"/>
      <c r="VUK67" s="212"/>
      <c r="VUL67" s="212"/>
      <c r="VUM67" s="212"/>
      <c r="VUN67" s="212"/>
      <c r="VUO67" s="212"/>
      <c r="VUP67" s="212"/>
      <c r="VUQ67" s="212"/>
      <c r="VUR67" s="212"/>
      <c r="VUS67" s="212"/>
      <c r="VUT67" s="212"/>
      <c r="VUU67" s="212"/>
      <c r="VUV67" s="212"/>
      <c r="VUW67" s="212"/>
      <c r="VUX67" s="212"/>
      <c r="VUY67" s="212"/>
      <c r="VUZ67" s="212"/>
      <c r="VVA67" s="212"/>
      <c r="VVB67" s="212"/>
      <c r="VVC67" s="212"/>
      <c r="VVD67" s="212"/>
      <c r="VVE67" s="212"/>
      <c r="VVF67" s="212"/>
      <c r="VVG67" s="212"/>
      <c r="VVH67" s="212"/>
      <c r="VVI67" s="212"/>
      <c r="VVJ67" s="212"/>
      <c r="VVK67" s="212"/>
      <c r="VVL67" s="212"/>
      <c r="VVM67" s="212"/>
      <c r="VVN67" s="212"/>
      <c r="VVO67" s="212"/>
      <c r="VVP67" s="212"/>
      <c r="VVQ67" s="212"/>
      <c r="VVR67" s="212"/>
      <c r="VVS67" s="212"/>
      <c r="VVT67" s="212"/>
      <c r="VVU67" s="212"/>
      <c r="VVV67" s="212"/>
      <c r="VVW67" s="212"/>
      <c r="VVX67" s="212"/>
      <c r="VVY67" s="212"/>
      <c r="VVZ67" s="212"/>
      <c r="VWA67" s="212"/>
      <c r="VWB67" s="212"/>
      <c r="VWC67" s="212"/>
      <c r="VWD67" s="212"/>
      <c r="VWE67" s="212"/>
      <c r="VWF67" s="212"/>
      <c r="VWG67" s="212"/>
      <c r="VWH67" s="212"/>
      <c r="VWI67" s="212"/>
      <c r="VWJ67" s="212"/>
      <c r="VWK67" s="212"/>
      <c r="VWL67" s="212"/>
      <c r="VWM67" s="212"/>
      <c r="VWN67" s="212"/>
      <c r="VWO67" s="212"/>
      <c r="VWP67" s="212"/>
      <c r="VWQ67" s="212"/>
      <c r="VWR67" s="212"/>
      <c r="VWS67" s="212"/>
      <c r="VWT67" s="212"/>
      <c r="VWU67" s="212"/>
      <c r="VWV67" s="212"/>
      <c r="VWW67" s="212"/>
      <c r="VWX67" s="212"/>
      <c r="VWY67" s="212"/>
      <c r="VWZ67" s="212"/>
      <c r="VXA67" s="212"/>
      <c r="VXB67" s="212"/>
      <c r="VXC67" s="212"/>
      <c r="VXD67" s="212"/>
      <c r="VXE67" s="212"/>
      <c r="VXF67" s="212"/>
      <c r="VXG67" s="212"/>
      <c r="VXH67" s="212"/>
      <c r="VXI67" s="212"/>
      <c r="VXJ67" s="212"/>
      <c r="VXK67" s="212"/>
      <c r="VXL67" s="212"/>
      <c r="VXM67" s="212"/>
      <c r="VXN67" s="212"/>
      <c r="VXO67" s="212"/>
      <c r="VXP67" s="212"/>
      <c r="VXQ67" s="212"/>
      <c r="VXR67" s="212"/>
      <c r="VXS67" s="212"/>
      <c r="VXT67" s="212"/>
      <c r="VXU67" s="212"/>
      <c r="VXV67" s="212"/>
      <c r="VXW67" s="212"/>
      <c r="VXX67" s="212"/>
      <c r="VXY67" s="212"/>
      <c r="VXZ67" s="212"/>
      <c r="VYA67" s="212"/>
      <c r="VYB67" s="212"/>
      <c r="VYC67" s="212"/>
      <c r="VYD67" s="212"/>
      <c r="VYE67" s="212"/>
      <c r="VYF67" s="212"/>
      <c r="VYG67" s="212"/>
      <c r="VYH67" s="212"/>
      <c r="VYI67" s="212"/>
      <c r="VYJ67" s="212"/>
      <c r="VYK67" s="212"/>
      <c r="VYL67" s="212"/>
      <c r="VYM67" s="212"/>
      <c r="VYN67" s="212"/>
      <c r="VYO67" s="212"/>
      <c r="VYP67" s="212"/>
      <c r="VYQ67" s="212"/>
      <c r="VYR67" s="212"/>
      <c r="VYS67" s="212"/>
      <c r="VYT67" s="212"/>
      <c r="VYU67" s="212"/>
      <c r="VYV67" s="212"/>
      <c r="VYW67" s="212"/>
      <c r="VYX67" s="212"/>
      <c r="VYY67" s="212"/>
      <c r="VYZ67" s="212"/>
      <c r="VZA67" s="212"/>
      <c r="VZB67" s="212"/>
      <c r="VZC67" s="212"/>
      <c r="VZD67" s="212"/>
      <c r="VZE67" s="212"/>
      <c r="VZF67" s="212"/>
      <c r="VZG67" s="212"/>
      <c r="VZH67" s="212"/>
      <c r="VZI67" s="212"/>
      <c r="VZJ67" s="212"/>
      <c r="VZK67" s="212"/>
      <c r="VZL67" s="212"/>
      <c r="VZM67" s="212"/>
      <c r="VZN67" s="212"/>
      <c r="VZO67" s="212"/>
      <c r="VZP67" s="212"/>
      <c r="VZQ67" s="212"/>
      <c r="VZR67" s="212"/>
      <c r="VZS67" s="212"/>
      <c r="VZT67" s="212"/>
      <c r="VZU67" s="212"/>
      <c r="VZV67" s="212"/>
      <c r="VZW67" s="212"/>
      <c r="VZX67" s="212"/>
      <c r="VZY67" s="212"/>
      <c r="VZZ67" s="212"/>
      <c r="WAA67" s="212"/>
      <c r="WAB67" s="212"/>
      <c r="WAC67" s="212"/>
      <c r="WAD67" s="212"/>
      <c r="WAE67" s="212"/>
      <c r="WAF67" s="212"/>
      <c r="WAG67" s="212"/>
      <c r="WAH67" s="212"/>
      <c r="WAI67" s="212"/>
      <c r="WAJ67" s="212"/>
      <c r="WAK67" s="212"/>
      <c r="WAL67" s="212"/>
      <c r="WAM67" s="212"/>
      <c r="WAN67" s="212"/>
      <c r="WAO67" s="212"/>
      <c r="WAP67" s="212"/>
      <c r="WAQ67" s="212"/>
      <c r="WAR67" s="212"/>
      <c r="WAS67" s="212"/>
      <c r="WAT67" s="212"/>
      <c r="WAU67" s="212"/>
      <c r="WAV67" s="212"/>
      <c r="WAW67" s="212"/>
      <c r="WAX67" s="212"/>
      <c r="WAY67" s="212"/>
      <c r="WAZ67" s="212"/>
      <c r="WBA67" s="212"/>
      <c r="WBB67" s="212"/>
      <c r="WBC67" s="212"/>
      <c r="WBD67" s="212"/>
      <c r="WBE67" s="212"/>
      <c r="WBF67" s="212"/>
      <c r="WBG67" s="212"/>
      <c r="WBH67" s="212"/>
      <c r="WBI67" s="212"/>
      <c r="WBJ67" s="212"/>
      <c r="WBK67" s="212"/>
      <c r="WBL67" s="212"/>
      <c r="WBM67" s="212"/>
      <c r="WBN67" s="212"/>
      <c r="WBO67" s="212"/>
      <c r="WBP67" s="212"/>
      <c r="WBQ67" s="212"/>
      <c r="WBR67" s="212"/>
      <c r="WBS67" s="212"/>
      <c r="WBT67" s="212"/>
      <c r="WBU67" s="212"/>
      <c r="WBV67" s="212"/>
      <c r="WBW67" s="212"/>
      <c r="WBX67" s="212"/>
      <c r="WBY67" s="212"/>
      <c r="WBZ67" s="212"/>
      <c r="WCA67" s="212"/>
      <c r="WCB67" s="212"/>
      <c r="WCC67" s="212"/>
      <c r="WCD67" s="212"/>
      <c r="WCE67" s="212"/>
      <c r="WCF67" s="212"/>
      <c r="WCG67" s="212"/>
      <c r="WCH67" s="212"/>
      <c r="WCI67" s="212"/>
      <c r="WCJ67" s="212"/>
      <c r="WCK67" s="212"/>
      <c r="WCL67" s="212"/>
      <c r="WCM67" s="212"/>
      <c r="WCN67" s="212"/>
      <c r="WCO67" s="212"/>
      <c r="WCP67" s="212"/>
      <c r="WCQ67" s="212"/>
      <c r="WCR67" s="212"/>
      <c r="WCS67" s="212"/>
      <c r="WCT67" s="212"/>
      <c r="WCU67" s="212"/>
      <c r="WCV67" s="212"/>
      <c r="WCW67" s="212"/>
      <c r="WCX67" s="212"/>
      <c r="WCY67" s="212"/>
      <c r="WCZ67" s="212"/>
      <c r="WDA67" s="212"/>
      <c r="WDB67" s="212"/>
      <c r="WDC67" s="212"/>
      <c r="WDD67" s="212"/>
      <c r="WDE67" s="212"/>
      <c r="WDF67" s="212"/>
      <c r="WDG67" s="212"/>
      <c r="WDH67" s="212"/>
      <c r="WDI67" s="212"/>
      <c r="WDJ67" s="212"/>
      <c r="WDK67" s="212"/>
      <c r="WDL67" s="212"/>
      <c r="WDM67" s="212"/>
      <c r="WDN67" s="212"/>
      <c r="WDO67" s="212"/>
      <c r="WDP67" s="212"/>
      <c r="WDQ67" s="212"/>
      <c r="WDR67" s="212"/>
      <c r="WDS67" s="212"/>
      <c r="WDT67" s="212"/>
      <c r="WDU67" s="212"/>
      <c r="WDV67" s="212"/>
      <c r="WDW67" s="212"/>
      <c r="WDX67" s="212"/>
      <c r="WDY67" s="212"/>
      <c r="WDZ67" s="212"/>
      <c r="WEA67" s="212"/>
      <c r="WEB67" s="212"/>
      <c r="WEC67" s="212"/>
      <c r="WED67" s="212"/>
      <c r="WEE67" s="212"/>
      <c r="WEF67" s="212"/>
      <c r="WEG67" s="212"/>
      <c r="WEH67" s="212"/>
      <c r="WEI67" s="212"/>
      <c r="WEJ67" s="212"/>
      <c r="WEK67" s="212"/>
      <c r="WEL67" s="212"/>
      <c r="WEM67" s="212"/>
      <c r="WEN67" s="212"/>
      <c r="WEO67" s="212"/>
      <c r="WEP67" s="212"/>
      <c r="WEQ67" s="212"/>
      <c r="WER67" s="212"/>
      <c r="WES67" s="212"/>
      <c r="WET67" s="212"/>
      <c r="WEU67" s="212"/>
      <c r="WEV67" s="212"/>
      <c r="WEW67" s="212"/>
      <c r="WEX67" s="212"/>
      <c r="WEY67" s="212"/>
      <c r="WEZ67" s="212"/>
      <c r="WFA67" s="212"/>
      <c r="WFB67" s="212"/>
      <c r="WFC67" s="212"/>
      <c r="WFD67" s="212"/>
      <c r="WFE67" s="212"/>
      <c r="WFF67" s="212"/>
      <c r="WFG67" s="212"/>
      <c r="WFH67" s="212"/>
      <c r="WFI67" s="212"/>
      <c r="WFJ67" s="212"/>
      <c r="WFK67" s="212"/>
      <c r="WFL67" s="212"/>
      <c r="WFM67" s="212"/>
      <c r="WFN67" s="212"/>
      <c r="WFO67" s="212"/>
      <c r="WFP67" s="212"/>
      <c r="WFQ67" s="212"/>
      <c r="WFR67" s="212"/>
      <c r="WFS67" s="212"/>
      <c r="WFT67" s="212"/>
      <c r="WFU67" s="212"/>
      <c r="WFV67" s="212"/>
      <c r="WFW67" s="212"/>
      <c r="WFX67" s="212"/>
      <c r="WFY67" s="212"/>
      <c r="WFZ67" s="212"/>
      <c r="WGA67" s="212"/>
      <c r="WGB67" s="212"/>
      <c r="WGC67" s="212"/>
      <c r="WGD67" s="212"/>
      <c r="WGE67" s="212"/>
      <c r="WGF67" s="212"/>
      <c r="WGG67" s="212"/>
      <c r="WGH67" s="212"/>
      <c r="WGI67" s="212"/>
      <c r="WGJ67" s="212"/>
      <c r="WGK67" s="212"/>
      <c r="WGL67" s="212"/>
      <c r="WGM67" s="212"/>
      <c r="WGN67" s="212"/>
      <c r="WGO67" s="212"/>
      <c r="WGP67" s="212"/>
      <c r="WGQ67" s="212"/>
      <c r="WGR67" s="212"/>
      <c r="WGS67" s="212"/>
      <c r="WGT67" s="212"/>
      <c r="WGU67" s="212"/>
      <c r="WGV67" s="212"/>
      <c r="WGW67" s="212"/>
      <c r="WGX67" s="212"/>
      <c r="WGY67" s="212"/>
      <c r="WGZ67" s="212"/>
      <c r="WHA67" s="212"/>
      <c r="WHB67" s="212"/>
      <c r="WHC67" s="212"/>
      <c r="WHD67" s="212"/>
      <c r="WHE67" s="212"/>
      <c r="WHF67" s="212"/>
      <c r="WHG67" s="212"/>
      <c r="WHH67" s="212"/>
      <c r="WHI67" s="212"/>
      <c r="WHJ67" s="212"/>
      <c r="WHK67" s="212"/>
      <c r="WHL67" s="212"/>
      <c r="WHM67" s="212"/>
      <c r="WHN67" s="212"/>
      <c r="WHO67" s="212"/>
      <c r="WHP67" s="212"/>
      <c r="WHQ67" s="212"/>
      <c r="WHR67" s="212"/>
      <c r="WHS67" s="212"/>
      <c r="WHT67" s="212"/>
      <c r="WHU67" s="212"/>
      <c r="WHV67" s="212"/>
      <c r="WHW67" s="212"/>
      <c r="WHX67" s="212"/>
      <c r="WHY67" s="212"/>
      <c r="WHZ67" s="212"/>
      <c r="WIA67" s="212"/>
      <c r="WIB67" s="212"/>
      <c r="WIC67" s="212"/>
      <c r="WID67" s="212"/>
      <c r="WIE67" s="212"/>
      <c r="WIF67" s="212"/>
      <c r="WIG67" s="212"/>
      <c r="WIH67" s="212"/>
      <c r="WII67" s="212"/>
      <c r="WIJ67" s="212"/>
      <c r="WIK67" s="212"/>
      <c r="WIL67" s="212"/>
      <c r="WIM67" s="212"/>
      <c r="WIN67" s="212"/>
      <c r="WIO67" s="212"/>
      <c r="WIP67" s="212"/>
      <c r="WIQ67" s="212"/>
      <c r="WIR67" s="212"/>
      <c r="WIS67" s="212"/>
      <c r="WIT67" s="212"/>
      <c r="WIU67" s="212"/>
      <c r="WIV67" s="212"/>
      <c r="WIW67" s="212"/>
      <c r="WIX67" s="212"/>
      <c r="WIY67" s="212"/>
      <c r="WIZ67" s="212"/>
      <c r="WJA67" s="212"/>
      <c r="WJB67" s="212"/>
      <c r="WJC67" s="212"/>
      <c r="WJD67" s="212"/>
      <c r="WJE67" s="212"/>
      <c r="WJF67" s="212"/>
      <c r="WJG67" s="212"/>
      <c r="WJH67" s="212"/>
      <c r="WJI67" s="212"/>
      <c r="WJJ67" s="212"/>
      <c r="WJK67" s="212"/>
      <c r="WJL67" s="212"/>
      <c r="WJM67" s="212"/>
      <c r="WJN67" s="212"/>
      <c r="WJO67" s="212"/>
      <c r="WJP67" s="212"/>
      <c r="WJQ67" s="212"/>
      <c r="WJR67" s="212"/>
      <c r="WJS67" s="212"/>
      <c r="WJT67" s="212"/>
      <c r="WJU67" s="212"/>
      <c r="WJV67" s="212"/>
      <c r="WJW67" s="212"/>
      <c r="WJX67" s="212"/>
      <c r="WJY67" s="212"/>
      <c r="WJZ67" s="212"/>
      <c r="WKA67" s="212"/>
      <c r="WKB67" s="212"/>
      <c r="WKC67" s="212"/>
      <c r="WKD67" s="212"/>
      <c r="WKE67" s="212"/>
      <c r="WKF67" s="212"/>
      <c r="WKG67" s="212"/>
      <c r="WKH67" s="212"/>
      <c r="WKI67" s="212"/>
      <c r="WKJ67" s="212"/>
      <c r="WKK67" s="212"/>
      <c r="WKL67" s="212"/>
      <c r="WKM67" s="212"/>
      <c r="WKN67" s="212"/>
      <c r="WKO67" s="212"/>
      <c r="WKP67" s="212"/>
      <c r="WKQ67" s="212"/>
      <c r="WKR67" s="212"/>
      <c r="WKS67" s="212"/>
      <c r="WKT67" s="212"/>
      <c r="WKU67" s="212"/>
      <c r="WKV67" s="212"/>
      <c r="WKW67" s="212"/>
      <c r="WKX67" s="212"/>
      <c r="WKY67" s="212"/>
      <c r="WKZ67" s="212"/>
      <c r="WLA67" s="212"/>
      <c r="WLB67" s="212"/>
      <c r="WLC67" s="212"/>
      <c r="WLD67" s="212"/>
      <c r="WLE67" s="212"/>
      <c r="WLF67" s="212"/>
      <c r="WLG67" s="212"/>
      <c r="WLH67" s="212"/>
      <c r="WLI67" s="212"/>
      <c r="WLJ67" s="212"/>
      <c r="WLK67" s="212"/>
      <c r="WLL67" s="212"/>
      <c r="WLM67" s="212"/>
      <c r="WLN67" s="212"/>
      <c r="WLO67" s="212"/>
      <c r="WLP67" s="212"/>
      <c r="WLQ67" s="212"/>
      <c r="WLR67" s="212"/>
      <c r="WLS67" s="212"/>
      <c r="WLT67" s="212"/>
      <c r="WLU67" s="212"/>
      <c r="WLV67" s="212"/>
      <c r="WLW67" s="212"/>
      <c r="WLX67" s="212"/>
      <c r="WLY67" s="212"/>
      <c r="WLZ67" s="212"/>
      <c r="WMA67" s="212"/>
      <c r="WMB67" s="212"/>
      <c r="WMC67" s="212"/>
      <c r="WMD67" s="212"/>
      <c r="WME67" s="212"/>
      <c r="WMF67" s="212"/>
      <c r="WMG67" s="212"/>
      <c r="WMH67" s="212"/>
      <c r="WMI67" s="212"/>
      <c r="WMJ67" s="212"/>
      <c r="WMK67" s="212"/>
      <c r="WML67" s="212"/>
      <c r="WMM67" s="212"/>
      <c r="WMN67" s="212"/>
      <c r="WMO67" s="212"/>
      <c r="WMP67" s="212"/>
      <c r="WMQ67" s="212"/>
      <c r="WMR67" s="212"/>
      <c r="WMS67" s="212"/>
      <c r="WMT67" s="212"/>
      <c r="WMU67" s="212"/>
      <c r="WMV67" s="212"/>
      <c r="WMW67" s="212"/>
      <c r="WMX67" s="212"/>
      <c r="WMY67" s="212"/>
      <c r="WMZ67" s="212"/>
      <c r="WNA67" s="212"/>
      <c r="WNB67" s="212"/>
      <c r="WNC67" s="212"/>
      <c r="WND67" s="212"/>
      <c r="WNE67" s="212"/>
      <c r="WNF67" s="212"/>
      <c r="WNG67" s="212"/>
      <c r="WNH67" s="212"/>
      <c r="WNI67" s="212"/>
      <c r="WNJ67" s="212"/>
      <c r="WNK67" s="212"/>
      <c r="WNL67" s="212"/>
      <c r="WNM67" s="212"/>
      <c r="WNN67" s="212"/>
      <c r="WNO67" s="212"/>
      <c r="WNP67" s="212"/>
      <c r="WNQ67" s="212"/>
      <c r="WNR67" s="212"/>
      <c r="WNS67" s="212"/>
      <c r="WNT67" s="212"/>
      <c r="WNU67" s="212"/>
      <c r="WNV67" s="212"/>
      <c r="WNW67" s="212"/>
      <c r="WNX67" s="212"/>
      <c r="WNY67" s="212"/>
      <c r="WNZ67" s="212"/>
      <c r="WOA67" s="212"/>
      <c r="WOB67" s="212"/>
      <c r="WOC67" s="212"/>
      <c r="WOD67" s="212"/>
      <c r="WOE67" s="212"/>
      <c r="WOF67" s="212"/>
      <c r="WOG67" s="212"/>
      <c r="WOH67" s="212"/>
      <c r="WOI67" s="212"/>
      <c r="WOJ67" s="212"/>
      <c r="WOK67" s="212"/>
      <c r="WOL67" s="212"/>
      <c r="WOM67" s="212"/>
      <c r="WON67" s="212"/>
      <c r="WOO67" s="212"/>
      <c r="WOP67" s="212"/>
      <c r="WOQ67" s="212"/>
      <c r="WOR67" s="212"/>
      <c r="WOS67" s="212"/>
      <c r="WOT67" s="212"/>
      <c r="WOU67" s="212"/>
      <c r="WOV67" s="212"/>
      <c r="WOW67" s="212"/>
      <c r="WOX67" s="212"/>
      <c r="WOY67" s="212"/>
      <c r="WOZ67" s="212"/>
      <c r="WPA67" s="212"/>
      <c r="WPB67" s="212"/>
      <c r="WPC67" s="212"/>
      <c r="WPD67" s="212"/>
      <c r="WPE67" s="212"/>
      <c r="WPF67" s="212"/>
      <c r="WPG67" s="212"/>
      <c r="WPH67" s="212"/>
      <c r="WPI67" s="212"/>
      <c r="WPJ67" s="212"/>
      <c r="WPK67" s="212"/>
      <c r="WPL67" s="212"/>
      <c r="WPM67" s="212"/>
      <c r="WPN67" s="212"/>
      <c r="WPO67" s="212"/>
      <c r="WPP67" s="212"/>
      <c r="WPQ67" s="212"/>
      <c r="WPR67" s="212"/>
      <c r="WPS67" s="212"/>
      <c r="WPT67" s="212"/>
      <c r="WPU67" s="212"/>
      <c r="WPV67" s="212"/>
      <c r="WPW67" s="212"/>
      <c r="WPX67" s="212"/>
      <c r="WPY67" s="212"/>
      <c r="WPZ67" s="212"/>
      <c r="WQA67" s="212"/>
      <c r="WQB67" s="212"/>
      <c r="WQC67" s="212"/>
      <c r="WQD67" s="212"/>
      <c r="WQE67" s="212"/>
      <c r="WQF67" s="212"/>
      <c r="WQG67" s="212"/>
      <c r="WQH67" s="212"/>
      <c r="WQI67" s="212"/>
      <c r="WQJ67" s="212"/>
      <c r="WQK67" s="212"/>
      <c r="WQL67" s="212"/>
      <c r="WQM67" s="212"/>
      <c r="WQN67" s="212"/>
      <c r="WQO67" s="212"/>
      <c r="WQP67" s="212"/>
      <c r="WQQ67" s="212"/>
      <c r="WQR67" s="212"/>
      <c r="WQS67" s="212"/>
      <c r="WQT67" s="212"/>
      <c r="WQU67" s="212"/>
      <c r="WQV67" s="212"/>
      <c r="WQW67" s="212"/>
      <c r="WQX67" s="212"/>
      <c r="WQY67" s="212"/>
      <c r="WQZ67" s="212"/>
      <c r="WRA67" s="212"/>
      <c r="WRB67" s="212"/>
      <c r="WRC67" s="212"/>
      <c r="WRD67" s="212"/>
      <c r="WRE67" s="212"/>
      <c r="WRF67" s="212"/>
      <c r="WRG67" s="212"/>
      <c r="WRH67" s="212"/>
      <c r="WRI67" s="212"/>
      <c r="WRJ67" s="212"/>
      <c r="WRK67" s="212"/>
      <c r="WRL67" s="212"/>
      <c r="WRM67" s="212"/>
      <c r="WRN67" s="212"/>
      <c r="WRO67" s="212"/>
      <c r="WRP67" s="212"/>
      <c r="WRQ67" s="212"/>
      <c r="WRR67" s="212"/>
      <c r="WRS67" s="212"/>
      <c r="WRT67" s="212"/>
      <c r="WRU67" s="212"/>
      <c r="WRV67" s="212"/>
      <c r="WRW67" s="212"/>
      <c r="WRX67" s="212"/>
      <c r="WRY67" s="212"/>
      <c r="WRZ67" s="212"/>
      <c r="WSA67" s="212"/>
      <c r="WSB67" s="212"/>
      <c r="WSC67" s="212"/>
      <c r="WSD67" s="212"/>
      <c r="WSE67" s="212"/>
      <c r="WSF67" s="212"/>
      <c r="WSG67" s="212"/>
      <c r="WSH67" s="212"/>
      <c r="WSI67" s="212"/>
      <c r="WSJ67" s="212"/>
      <c r="WSK67" s="212"/>
      <c r="WSL67" s="212"/>
      <c r="WSM67" s="212"/>
      <c r="WSN67" s="212"/>
      <c r="WSO67" s="212"/>
      <c r="WSP67" s="212"/>
      <c r="WSQ67" s="212"/>
      <c r="WSR67" s="212"/>
      <c r="WSS67" s="212"/>
      <c r="WST67" s="212"/>
      <c r="WSU67" s="212"/>
      <c r="WSV67" s="212"/>
      <c r="WSW67" s="212"/>
      <c r="WSX67" s="212"/>
      <c r="WSY67" s="212"/>
      <c r="WSZ67" s="212"/>
      <c r="WTA67" s="212"/>
      <c r="WTB67" s="212"/>
      <c r="WTC67" s="212"/>
      <c r="WTD67" s="212"/>
      <c r="WTE67" s="212"/>
      <c r="WTF67" s="212"/>
      <c r="WTG67" s="212"/>
      <c r="WTH67" s="212"/>
      <c r="WTI67" s="212"/>
      <c r="WTJ67" s="212"/>
      <c r="WTK67" s="212"/>
      <c r="WTL67" s="212"/>
      <c r="WTM67" s="212"/>
      <c r="WTN67" s="212"/>
      <c r="WTO67" s="212"/>
      <c r="WTP67" s="212"/>
      <c r="WTQ67" s="212"/>
      <c r="WTR67" s="212"/>
      <c r="WTS67" s="212"/>
      <c r="WTT67" s="212"/>
      <c r="WTU67" s="212"/>
      <c r="WTV67" s="212"/>
      <c r="WTW67" s="212"/>
      <c r="WTX67" s="212"/>
      <c r="WTY67" s="212"/>
      <c r="WTZ67" s="212"/>
      <c r="WUA67" s="212"/>
      <c r="WUB67" s="212"/>
      <c r="WUC67" s="212"/>
      <c r="WUD67" s="212"/>
      <c r="WUE67" s="212"/>
      <c r="WUF67" s="212"/>
      <c r="WUG67" s="212"/>
      <c r="WUH67" s="212"/>
      <c r="WUI67" s="212"/>
      <c r="WUJ67" s="212"/>
      <c r="WUK67" s="212"/>
      <c r="WUL67" s="212"/>
      <c r="WUM67" s="212"/>
      <c r="WUN67" s="212"/>
      <c r="WUO67" s="212"/>
      <c r="WUP67" s="212"/>
      <c r="WUQ67" s="212"/>
      <c r="WUR67" s="212"/>
      <c r="WUS67" s="212"/>
      <c r="WUT67" s="212"/>
      <c r="WUU67" s="212"/>
      <c r="WUV67" s="212"/>
      <c r="WUW67" s="212"/>
      <c r="WUX67" s="212"/>
      <c r="WUY67" s="212"/>
      <c r="WUZ67" s="212"/>
      <c r="WVA67" s="212"/>
      <c r="WVB67" s="212"/>
      <c r="WVC67" s="212"/>
      <c r="WVD67" s="212"/>
      <c r="WVE67" s="212"/>
      <c r="WVF67" s="212"/>
      <c r="WVG67" s="212"/>
      <c r="WVH67" s="212"/>
      <c r="WVI67" s="212"/>
      <c r="WVJ67" s="212"/>
      <c r="WVK67" s="212"/>
      <c r="WVL67" s="212"/>
      <c r="WVM67" s="212"/>
      <c r="WVN67" s="212"/>
      <c r="WVO67" s="212"/>
      <c r="WVP67" s="212"/>
      <c r="WVQ67" s="212"/>
      <c r="WVR67" s="212"/>
      <c r="WVS67" s="212"/>
      <c r="WVT67" s="212"/>
    </row>
  </sheetData>
  <mergeCells count="9">
    <mergeCell ref="B46:F46"/>
    <mergeCell ref="D1:G1"/>
    <mergeCell ref="A2:A3"/>
    <mergeCell ref="B2:B3"/>
    <mergeCell ref="C2:C3"/>
    <mergeCell ref="D2:D3"/>
    <mergeCell ref="E2:E3"/>
    <mergeCell ref="F2:F3"/>
    <mergeCell ref="G2:G3"/>
  </mergeCells>
  <printOptions horizontalCentered="1"/>
  <pageMargins left="0.75" right="0.5" top="0.5" bottom="0.5" header="0" footer="0"/>
  <pageSetup paperSize="9" scale="75" fitToHeight="0" orientation="portrait" r:id="rId1"/>
  <headerFooter alignWithMargins="0">
    <oddFooter>Page &amp;P of &amp;N</oddFooter>
  </headerFooter>
  <rowBreaks count="1" manualBreakCount="1">
    <brk id="34" max="6"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8EF0A-9128-4EBA-B237-C1CEB47D17B1}">
  <sheetPr>
    <tabColor rgb="FF002060"/>
    <pageSetUpPr fitToPage="1"/>
  </sheetPr>
  <dimension ref="A1:M36"/>
  <sheetViews>
    <sheetView showGridLines="0" view="pageBreakPreview" zoomScaleSheetLayoutView="100" workbookViewId="0">
      <selection activeCell="F8" sqref="F8"/>
    </sheetView>
  </sheetViews>
  <sheetFormatPr defaultColWidth="9.109375" defaultRowHeight="13.2"/>
  <cols>
    <col min="1" max="1" width="5.6640625" style="231" customWidth="1"/>
    <col min="2" max="2" width="40.6640625" style="230" customWidth="1"/>
    <col min="3" max="3" width="6.6640625" style="231" customWidth="1"/>
    <col min="4" max="4" width="8.6640625" style="232" customWidth="1"/>
    <col min="5" max="5" width="13.33203125" style="306" customWidth="1"/>
    <col min="6" max="6" width="33" style="306" customWidth="1"/>
    <col min="7" max="7" width="1.6640625" style="230" customWidth="1"/>
    <col min="8" max="8" width="17.5546875" style="307" customWidth="1"/>
    <col min="9" max="9" width="13.44140625" style="308" bestFit="1" customWidth="1"/>
    <col min="10" max="10" width="11.6640625" style="307" bestFit="1" customWidth="1"/>
    <col min="11" max="11" width="12.44140625" style="230" bestFit="1" customWidth="1"/>
    <col min="12" max="12" width="13.5546875" style="230" customWidth="1"/>
    <col min="13" max="13" width="14.109375" style="230" customWidth="1"/>
    <col min="14" max="16384" width="9.109375" style="230"/>
  </cols>
  <sheetData>
    <row r="1" spans="1:13" customFormat="1" ht="15.6">
      <c r="A1" s="644"/>
      <c r="B1" s="645"/>
      <c r="C1" s="645"/>
      <c r="D1" s="645"/>
      <c r="E1" s="645"/>
      <c r="F1" s="646"/>
      <c r="G1" s="583"/>
    </row>
    <row r="2" spans="1:13" customFormat="1" ht="44.25" customHeight="1">
      <c r="A2" s="647" t="s">
        <v>879</v>
      </c>
      <c r="B2" s="648"/>
      <c r="C2" s="648"/>
      <c r="D2" s="648"/>
      <c r="E2" s="648"/>
      <c r="F2" s="649"/>
    </row>
    <row r="3" spans="1:13" customFormat="1" ht="4.5" customHeight="1" thickBot="1">
      <c r="A3" s="579"/>
      <c r="B3" s="580"/>
      <c r="C3" s="580"/>
      <c r="D3" s="580"/>
      <c r="E3" s="581"/>
      <c r="F3" s="582"/>
    </row>
    <row r="4" spans="1:13" customFormat="1" ht="15" thickBot="1">
      <c r="A4" s="290"/>
      <c r="B4" s="291" t="s">
        <v>6</v>
      </c>
      <c r="C4" s="291"/>
      <c r="D4" s="292"/>
      <c r="E4" s="293"/>
      <c r="F4" s="294" t="s">
        <v>7</v>
      </c>
    </row>
    <row r="5" spans="1:13" s="235" customFormat="1" ht="24.9" customHeight="1">
      <c r="A5" s="295"/>
      <c r="B5" s="650" t="s">
        <v>653</v>
      </c>
      <c r="C5" s="650"/>
      <c r="D5" s="650"/>
      <c r="E5" s="651"/>
      <c r="F5" s="296">
        <f>'Bill 3.3.1'!G14</f>
        <v>0</v>
      </c>
      <c r="H5" s="297"/>
      <c r="I5" s="298"/>
      <c r="J5" s="297"/>
      <c r="L5" s="299"/>
    </row>
    <row r="6" spans="1:13" s="235" customFormat="1" ht="17.399999999999999" customHeight="1">
      <c r="A6" s="295"/>
      <c r="B6" s="652" t="s">
        <v>654</v>
      </c>
      <c r="C6" s="652"/>
      <c r="D6" s="652"/>
      <c r="E6" s="653"/>
      <c r="F6" s="296">
        <f>'Bill 3.3.2'!G8</f>
        <v>0</v>
      </c>
      <c r="H6" s="297"/>
      <c r="I6" s="298"/>
      <c r="J6" s="297"/>
      <c r="L6" s="299"/>
    </row>
    <row r="7" spans="1:13" s="235" customFormat="1" ht="24.9" customHeight="1" thickBot="1">
      <c r="A7" s="295"/>
      <c r="B7" s="652" t="s">
        <v>655</v>
      </c>
      <c r="C7" s="652"/>
      <c r="D7" s="652"/>
      <c r="E7" s="653"/>
      <c r="F7" s="296">
        <f>'Bill 3.3.3'!G20</f>
        <v>0</v>
      </c>
      <c r="H7" s="297"/>
      <c r="I7" s="298"/>
      <c r="J7" s="297"/>
      <c r="L7" s="299"/>
    </row>
    <row r="8" spans="1:13" s="235" customFormat="1" ht="24.9" customHeight="1" thickBot="1">
      <c r="A8" s="302"/>
      <c r="B8" s="642" t="s">
        <v>8</v>
      </c>
      <c r="C8" s="642"/>
      <c r="D8" s="642"/>
      <c r="E8" s="643"/>
      <c r="F8" s="303">
        <f>SUM(F5:F7)</f>
        <v>0</v>
      </c>
      <c r="H8" s="297"/>
      <c r="I8" s="304"/>
      <c r="J8" s="297"/>
      <c r="K8" s="299"/>
      <c r="M8" s="297"/>
    </row>
    <row r="9" spans="1:13" s="235" customFormat="1">
      <c r="A9" s="236"/>
      <c r="C9" s="236"/>
      <c r="D9" s="237"/>
      <c r="E9" s="305"/>
      <c r="F9" s="305"/>
      <c r="H9" s="297"/>
      <c r="I9" s="298"/>
      <c r="J9" s="297"/>
    </row>
    <row r="10" spans="1:13" s="235" customFormat="1">
      <c r="A10" s="236"/>
      <c r="C10" s="236"/>
      <c r="D10" s="237"/>
      <c r="E10" s="305"/>
      <c r="F10" s="305"/>
      <c r="H10" s="297"/>
      <c r="I10" s="298"/>
      <c r="J10" s="297"/>
    </row>
    <row r="11" spans="1:13" s="235" customFormat="1">
      <c r="A11" s="236"/>
      <c r="C11" s="236"/>
      <c r="D11" s="237"/>
      <c r="E11" s="305"/>
      <c r="F11" s="305"/>
      <c r="H11" s="297"/>
      <c r="I11" s="298"/>
      <c r="J11" s="297"/>
    </row>
    <row r="12" spans="1:13" s="235" customFormat="1">
      <c r="A12" s="236"/>
      <c r="C12" s="236"/>
      <c r="D12" s="237"/>
      <c r="E12" s="305"/>
      <c r="F12" s="305"/>
      <c r="H12" s="297"/>
      <c r="I12" s="298"/>
      <c r="J12" s="297"/>
    </row>
    <row r="13" spans="1:13" s="235" customFormat="1">
      <c r="A13" s="236"/>
      <c r="C13" s="236"/>
      <c r="D13" s="237"/>
      <c r="E13" s="305"/>
      <c r="F13" s="305"/>
      <c r="H13" s="297"/>
      <c r="I13" s="298"/>
      <c r="J13" s="297"/>
    </row>
    <row r="14" spans="1:13" s="235" customFormat="1">
      <c r="A14" s="236"/>
      <c r="C14" s="236"/>
      <c r="D14" s="237"/>
      <c r="E14" s="305"/>
      <c r="F14" s="305"/>
      <c r="H14" s="297"/>
      <c r="I14" s="298"/>
      <c r="J14" s="297"/>
    </row>
    <row r="15" spans="1:13" s="235" customFormat="1">
      <c r="A15" s="236"/>
      <c r="C15" s="236"/>
      <c r="D15" s="237"/>
      <c r="E15" s="305"/>
      <c r="F15" s="305"/>
      <c r="H15" s="297"/>
      <c r="I15" s="298"/>
      <c r="J15" s="297"/>
    </row>
    <row r="16" spans="1:13" s="235" customFormat="1">
      <c r="A16" s="236"/>
      <c r="C16" s="236"/>
      <c r="D16" s="237"/>
      <c r="E16" s="305"/>
      <c r="F16" s="305"/>
      <c r="H16" s="297"/>
      <c r="I16" s="298"/>
      <c r="J16" s="297"/>
    </row>
    <row r="17" spans="1:10" s="235" customFormat="1">
      <c r="A17" s="236"/>
      <c r="C17" s="236"/>
      <c r="D17" s="237"/>
      <c r="E17" s="305"/>
      <c r="F17" s="305"/>
      <c r="H17" s="297"/>
      <c r="I17" s="298"/>
      <c r="J17" s="297"/>
    </row>
    <row r="18" spans="1:10" s="235" customFormat="1">
      <c r="A18" s="236"/>
      <c r="C18" s="236"/>
      <c r="D18" s="237"/>
      <c r="E18" s="305"/>
      <c r="F18" s="305"/>
      <c r="H18" s="297"/>
      <c r="I18" s="298"/>
      <c r="J18" s="297"/>
    </row>
    <row r="19" spans="1:10" s="235" customFormat="1">
      <c r="A19" s="236"/>
      <c r="C19" s="236"/>
      <c r="D19" s="237"/>
      <c r="E19" s="305"/>
      <c r="F19" s="305"/>
      <c r="H19" s="297"/>
      <c r="I19" s="298"/>
      <c r="J19" s="297"/>
    </row>
    <row r="20" spans="1:10" s="235" customFormat="1">
      <c r="A20" s="236"/>
      <c r="C20" s="236"/>
      <c r="D20" s="237"/>
      <c r="E20" s="305"/>
      <c r="F20" s="305"/>
      <c r="H20" s="297"/>
      <c r="I20" s="298"/>
      <c r="J20" s="297"/>
    </row>
    <row r="21" spans="1:10" s="235" customFormat="1">
      <c r="A21" s="236"/>
      <c r="C21" s="236"/>
      <c r="D21" s="237"/>
      <c r="E21" s="305"/>
      <c r="F21" s="305"/>
      <c r="H21" s="297"/>
      <c r="I21" s="298"/>
      <c r="J21" s="297"/>
    </row>
    <row r="22" spans="1:10" s="235" customFormat="1">
      <c r="A22" s="236"/>
      <c r="C22" s="236"/>
      <c r="D22" s="237"/>
      <c r="E22" s="305"/>
      <c r="F22" s="305"/>
      <c r="H22" s="297"/>
      <c r="I22" s="298"/>
      <c r="J22" s="297"/>
    </row>
    <row r="23" spans="1:10" s="235" customFormat="1">
      <c r="A23" s="236"/>
      <c r="C23" s="236"/>
      <c r="D23" s="237"/>
      <c r="E23" s="305"/>
      <c r="F23" s="305"/>
      <c r="H23" s="297"/>
      <c r="I23" s="298"/>
      <c r="J23" s="297"/>
    </row>
    <row r="24" spans="1:10" s="235" customFormat="1">
      <c r="A24" s="236"/>
      <c r="C24" s="236"/>
      <c r="D24" s="237"/>
      <c r="E24" s="305"/>
      <c r="F24" s="305"/>
      <c r="H24" s="297"/>
      <c r="I24" s="298"/>
      <c r="J24" s="297"/>
    </row>
    <row r="25" spans="1:10" s="235" customFormat="1">
      <c r="A25" s="236"/>
      <c r="C25" s="236"/>
      <c r="D25" s="237"/>
      <c r="E25" s="305"/>
      <c r="F25" s="305"/>
      <c r="H25" s="297"/>
      <c r="I25" s="298"/>
      <c r="J25" s="297"/>
    </row>
    <row r="26" spans="1:10" s="235" customFormat="1">
      <c r="A26" s="236"/>
      <c r="C26" s="236"/>
      <c r="D26" s="237"/>
      <c r="E26" s="305"/>
      <c r="F26" s="305"/>
      <c r="H26" s="297"/>
      <c r="I26" s="298"/>
      <c r="J26" s="297"/>
    </row>
    <row r="27" spans="1:10" s="235" customFormat="1">
      <c r="A27" s="236"/>
      <c r="C27" s="236"/>
      <c r="D27" s="237"/>
      <c r="E27" s="305"/>
      <c r="F27" s="305"/>
      <c r="H27" s="297"/>
      <c r="I27" s="298"/>
      <c r="J27" s="297"/>
    </row>
    <row r="28" spans="1:10" s="235" customFormat="1">
      <c r="A28" s="236"/>
      <c r="C28" s="236"/>
      <c r="D28" s="237"/>
      <c r="E28" s="305"/>
      <c r="F28" s="305"/>
      <c r="H28" s="297"/>
      <c r="I28" s="298"/>
      <c r="J28" s="297"/>
    </row>
    <row r="29" spans="1:10" s="235" customFormat="1">
      <c r="A29" s="236"/>
      <c r="C29" s="236"/>
      <c r="D29" s="237"/>
      <c r="E29" s="305"/>
      <c r="F29" s="305"/>
      <c r="H29" s="297"/>
      <c r="I29" s="298"/>
      <c r="J29" s="297"/>
    </row>
    <row r="30" spans="1:10" s="235" customFormat="1">
      <c r="A30" s="236"/>
      <c r="C30" s="236"/>
      <c r="D30" s="237"/>
      <c r="E30" s="305"/>
      <c r="F30" s="305"/>
      <c r="H30" s="297"/>
      <c r="I30" s="298"/>
      <c r="J30" s="297"/>
    </row>
    <row r="31" spans="1:10" s="235" customFormat="1">
      <c r="A31" s="236"/>
      <c r="C31" s="236"/>
      <c r="D31" s="237"/>
      <c r="E31" s="305"/>
      <c r="F31" s="305"/>
      <c r="H31" s="297"/>
      <c r="I31" s="298"/>
      <c r="J31" s="297"/>
    </row>
    <row r="32" spans="1:10" s="235" customFormat="1">
      <c r="A32" s="236"/>
      <c r="C32" s="236"/>
      <c r="D32" s="237"/>
      <c r="E32" s="305"/>
      <c r="F32" s="305"/>
      <c r="H32" s="297"/>
      <c r="I32" s="298"/>
      <c r="J32" s="297"/>
    </row>
    <row r="33" spans="1:10" s="235" customFormat="1">
      <c r="A33" s="236"/>
      <c r="C33" s="236"/>
      <c r="D33" s="237"/>
      <c r="E33" s="305"/>
      <c r="F33" s="305"/>
      <c r="H33" s="297"/>
      <c r="I33" s="298"/>
      <c r="J33" s="297"/>
    </row>
    <row r="34" spans="1:10" s="235" customFormat="1">
      <c r="A34" s="236"/>
      <c r="C34" s="236"/>
      <c r="D34" s="237"/>
      <c r="E34" s="305"/>
      <c r="F34" s="305"/>
      <c r="H34" s="297"/>
      <c r="I34" s="298"/>
      <c r="J34" s="297"/>
    </row>
    <row r="35" spans="1:10" s="235" customFormat="1">
      <c r="A35" s="236"/>
      <c r="C35" s="236"/>
      <c r="D35" s="237"/>
      <c r="E35" s="305"/>
      <c r="F35" s="305"/>
      <c r="H35" s="297"/>
      <c r="I35" s="298"/>
      <c r="J35" s="297"/>
    </row>
    <row r="36" spans="1:10" s="235" customFormat="1">
      <c r="A36" s="236"/>
      <c r="C36" s="236"/>
      <c r="D36" s="237"/>
      <c r="E36" s="305"/>
      <c r="F36" s="305"/>
      <c r="H36" s="297"/>
      <c r="I36" s="298"/>
      <c r="J36" s="297"/>
    </row>
  </sheetData>
  <mergeCells count="6">
    <mergeCell ref="B8:E8"/>
    <mergeCell ref="A1:F1"/>
    <mergeCell ref="A2:F2"/>
    <mergeCell ref="B5:E5"/>
    <mergeCell ref="B6:E6"/>
    <mergeCell ref="B7:E7"/>
  </mergeCells>
  <printOptions horizontalCentered="1"/>
  <pageMargins left="0.5" right="0.3" top="0.75" bottom="0.17" header="0" footer="0"/>
  <pageSetup paperSize="9" scale="8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36985-A309-4868-A7C9-5448D1ACFDF1}">
  <sheetPr>
    <tabColor rgb="FFFF9933"/>
    <pageSetUpPr fitToPage="1"/>
  </sheetPr>
  <dimension ref="A1:M14"/>
  <sheetViews>
    <sheetView view="pageBreakPreview" zoomScaleNormal="100" zoomScaleSheetLayoutView="100" workbookViewId="0">
      <selection activeCell="C4" sqref="C4"/>
    </sheetView>
  </sheetViews>
  <sheetFormatPr defaultColWidth="9.109375" defaultRowHeight="13.2"/>
  <cols>
    <col min="1" max="1" width="7.6640625" style="4" customWidth="1"/>
    <col min="2" max="2" width="9.6640625" style="4" customWidth="1"/>
    <col min="3" max="3" width="53.109375" style="4" customWidth="1"/>
    <col min="4" max="4" width="7.6640625" style="4" customWidth="1"/>
    <col min="5" max="5" width="8.6640625" style="4" customWidth="1"/>
    <col min="6" max="6" width="10.6640625" style="4" customWidth="1"/>
    <col min="7" max="7" width="17.6640625" style="4" customWidth="1"/>
    <col min="8" max="16384" width="9.109375" style="4"/>
  </cols>
  <sheetData>
    <row r="1" spans="1:13" s="3" customFormat="1" ht="60" customHeight="1" thickBot="1">
      <c r="A1" s="654" t="s">
        <v>653</v>
      </c>
      <c r="B1" s="655"/>
      <c r="C1" s="655"/>
      <c r="D1" s="656" t="str">
        <f>'Bill 3.2.3'!D1:G1</f>
        <v>BILL NO. 03 - REDUCTION OF LANDSLIDE  VULNERABILITY  BY MITIGATION MEASURES AT
WALASMULLA NATIONAL SCHOOL (SITE NO. 151) -LOCATION 01</v>
      </c>
      <c r="E1" s="656"/>
      <c r="F1" s="656"/>
      <c r="G1" s="657"/>
    </row>
    <row r="2" spans="1:13" ht="26.4">
      <c r="A2" s="309" t="s">
        <v>9</v>
      </c>
      <c r="B2" s="309" t="s">
        <v>10</v>
      </c>
      <c r="C2" s="310" t="s">
        <v>6</v>
      </c>
      <c r="D2" s="309" t="s">
        <v>11</v>
      </c>
      <c r="E2" s="309" t="s">
        <v>12</v>
      </c>
      <c r="F2" s="311" t="s">
        <v>13</v>
      </c>
      <c r="G2" s="311" t="s">
        <v>14</v>
      </c>
      <c r="J2" s="658" t="s">
        <v>249</v>
      </c>
    </row>
    <row r="3" spans="1:13" ht="30" customHeight="1">
      <c r="A3" s="312" t="s">
        <v>287</v>
      </c>
      <c r="B3" s="313"/>
      <c r="C3" s="314" t="s">
        <v>15</v>
      </c>
      <c r="D3" s="313"/>
      <c r="E3" s="313"/>
      <c r="F3" s="313"/>
      <c r="G3" s="313"/>
      <c r="I3" s="152" t="s">
        <v>0</v>
      </c>
      <c r="J3" s="658"/>
      <c r="K3" s="151"/>
    </row>
    <row r="4" spans="1:13" ht="27" thickBot="1">
      <c r="A4" s="315" t="s">
        <v>656</v>
      </c>
      <c r="B4" s="315" t="s">
        <v>17</v>
      </c>
      <c r="C4" s="316" t="s">
        <v>496</v>
      </c>
      <c r="D4" s="315" t="s">
        <v>18</v>
      </c>
      <c r="E4" s="317">
        <v>300</v>
      </c>
      <c r="F4" s="318"/>
      <c r="G4" s="319">
        <f>+E4*F4</f>
        <v>0</v>
      </c>
      <c r="I4" s="7"/>
      <c r="J4" s="7"/>
      <c r="K4" s="5"/>
      <c r="L4" s="7"/>
    </row>
    <row r="5" spans="1:13" s="3" customFormat="1" ht="30" customHeight="1">
      <c r="A5" s="315" t="s">
        <v>657</v>
      </c>
      <c r="B5" s="320" t="s">
        <v>20</v>
      </c>
      <c r="C5" s="321" t="s">
        <v>21</v>
      </c>
      <c r="D5" s="320" t="s">
        <v>22</v>
      </c>
      <c r="E5" s="322">
        <v>5</v>
      </c>
      <c r="F5" s="318"/>
      <c r="G5" s="319">
        <f t="shared" ref="G5:G10" si="0">F5*E5</f>
        <v>0</v>
      </c>
      <c r="H5" s="6"/>
      <c r="I5" s="659" t="s">
        <v>247</v>
      </c>
      <c r="J5" s="660"/>
      <c r="K5" s="660"/>
      <c r="L5" s="660"/>
      <c r="M5" s="661"/>
    </row>
    <row r="6" spans="1:13" s="3" customFormat="1" ht="30" customHeight="1">
      <c r="A6" s="315" t="s">
        <v>658</v>
      </c>
      <c r="B6" s="320" t="s">
        <v>23</v>
      </c>
      <c r="C6" s="321" t="s">
        <v>510</v>
      </c>
      <c r="D6" s="320" t="s">
        <v>22</v>
      </c>
      <c r="E6" s="322">
        <v>5</v>
      </c>
      <c r="F6" s="318"/>
      <c r="G6" s="319">
        <f t="shared" si="0"/>
        <v>0</v>
      </c>
      <c r="H6" s="6"/>
      <c r="I6" s="662"/>
      <c r="J6" s="663"/>
      <c r="K6" s="663"/>
      <c r="L6" s="663"/>
      <c r="M6" s="664"/>
    </row>
    <row r="7" spans="1:13" s="3" customFormat="1" ht="30" customHeight="1">
      <c r="A7" s="315" t="s">
        <v>659</v>
      </c>
      <c r="B7" s="248" t="s">
        <v>220</v>
      </c>
      <c r="C7" s="249" t="s">
        <v>221</v>
      </c>
      <c r="D7" s="320" t="s">
        <v>22</v>
      </c>
      <c r="E7" s="322">
        <v>5</v>
      </c>
      <c r="F7" s="318"/>
      <c r="G7" s="319">
        <f t="shared" si="0"/>
        <v>0</v>
      </c>
      <c r="H7" s="6"/>
      <c r="I7" s="662"/>
      <c r="J7" s="663"/>
      <c r="K7" s="663"/>
      <c r="L7" s="663"/>
      <c r="M7" s="664"/>
    </row>
    <row r="8" spans="1:13" s="3" customFormat="1" ht="30" customHeight="1">
      <c r="A8" s="315" t="s">
        <v>660</v>
      </c>
      <c r="B8" s="248" t="s">
        <v>222</v>
      </c>
      <c r="C8" s="249" t="s">
        <v>223</v>
      </c>
      <c r="D8" s="320" t="s">
        <v>22</v>
      </c>
      <c r="E8" s="322">
        <v>5</v>
      </c>
      <c r="F8" s="318"/>
      <c r="G8" s="319">
        <f t="shared" si="0"/>
        <v>0</v>
      </c>
      <c r="H8" s="6"/>
      <c r="I8" s="662"/>
      <c r="J8" s="663"/>
      <c r="K8" s="663"/>
      <c r="L8" s="663"/>
      <c r="M8" s="664"/>
    </row>
    <row r="9" spans="1:13" s="3" customFormat="1" ht="30" customHeight="1">
      <c r="A9" s="315" t="s">
        <v>661</v>
      </c>
      <c r="B9" s="248" t="s">
        <v>24</v>
      </c>
      <c r="C9" s="249" t="s">
        <v>224</v>
      </c>
      <c r="D9" s="320" t="s">
        <v>22</v>
      </c>
      <c r="E9" s="322">
        <v>10</v>
      </c>
      <c r="F9" s="318"/>
      <c r="G9" s="319">
        <f t="shared" si="0"/>
        <v>0</v>
      </c>
      <c r="H9" s="6"/>
      <c r="I9" s="662"/>
      <c r="J9" s="663"/>
      <c r="K9" s="663"/>
      <c r="L9" s="663"/>
      <c r="M9" s="664"/>
    </row>
    <row r="10" spans="1:13" s="3" customFormat="1" ht="30" customHeight="1">
      <c r="A10" s="315" t="s">
        <v>662</v>
      </c>
      <c r="B10" s="248" t="s">
        <v>225</v>
      </c>
      <c r="C10" s="249" t="s">
        <v>226</v>
      </c>
      <c r="D10" s="320" t="s">
        <v>22</v>
      </c>
      <c r="E10" s="322">
        <v>10</v>
      </c>
      <c r="F10" s="318"/>
      <c r="G10" s="319">
        <f t="shared" si="0"/>
        <v>0</v>
      </c>
      <c r="H10" s="6"/>
      <c r="I10" s="662"/>
      <c r="J10" s="663"/>
      <c r="K10" s="663"/>
      <c r="L10" s="663"/>
      <c r="M10" s="664"/>
    </row>
    <row r="11" spans="1:13" customFormat="1" ht="30" customHeight="1">
      <c r="A11" s="325" t="s">
        <v>288</v>
      </c>
      <c r="B11" s="248"/>
      <c r="C11" s="229" t="s">
        <v>227</v>
      </c>
      <c r="D11" s="248"/>
      <c r="E11" s="326"/>
      <c r="F11" s="318"/>
      <c r="G11" s="319"/>
      <c r="I11" s="662"/>
      <c r="J11" s="663"/>
      <c r="K11" s="663"/>
      <c r="L11" s="663"/>
      <c r="M11" s="664"/>
    </row>
    <row r="12" spans="1:13" customFormat="1" ht="30" customHeight="1">
      <c r="A12" s="315" t="s">
        <v>663</v>
      </c>
      <c r="B12" s="248" t="s">
        <v>229</v>
      </c>
      <c r="C12" s="249" t="s">
        <v>230</v>
      </c>
      <c r="D12" s="248" t="s">
        <v>30</v>
      </c>
      <c r="E12" s="326">
        <v>10</v>
      </c>
      <c r="F12" s="318"/>
      <c r="G12" s="319">
        <f>F12*E12</f>
        <v>0</v>
      </c>
      <c r="I12" s="662"/>
      <c r="J12" s="663"/>
      <c r="K12" s="663"/>
      <c r="L12" s="663"/>
      <c r="M12" s="664"/>
    </row>
    <row r="13" spans="1:13" customFormat="1" ht="30" customHeight="1" thickBot="1">
      <c r="A13" s="315" t="s">
        <v>664</v>
      </c>
      <c r="B13" s="246" t="s">
        <v>232</v>
      </c>
      <c r="C13" s="327" t="s">
        <v>233</v>
      </c>
      <c r="D13" s="246" t="s">
        <v>30</v>
      </c>
      <c r="E13" s="328">
        <v>10</v>
      </c>
      <c r="F13" s="318"/>
      <c r="G13" s="319">
        <f>F13*E13</f>
        <v>0</v>
      </c>
      <c r="I13" s="665"/>
      <c r="J13" s="666"/>
      <c r="K13" s="666"/>
      <c r="L13" s="666"/>
      <c r="M13" s="667"/>
    </row>
    <row r="14" spans="1:13" ht="22.5" customHeight="1">
      <c r="A14" s="330"/>
      <c r="B14" s="668" t="s">
        <v>665</v>
      </c>
      <c r="C14" s="669"/>
      <c r="D14" s="669"/>
      <c r="E14" s="669"/>
      <c r="F14" s="670"/>
      <c r="G14" s="331">
        <f>SUM(G4:G13)</f>
        <v>0</v>
      </c>
    </row>
  </sheetData>
  <mergeCells count="5">
    <mergeCell ref="A1:C1"/>
    <mergeCell ref="D1:G1"/>
    <mergeCell ref="J2:J3"/>
    <mergeCell ref="I5:M13"/>
    <mergeCell ref="B14:F14"/>
  </mergeCells>
  <pageMargins left="0.7" right="0.7" top="0.75" bottom="0.75" header="0.3" footer="0.3"/>
  <pageSetup paperSize="9" scale="75"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347E3-4E75-4302-B85A-8B09191FD0C2}">
  <sheetPr>
    <tabColor rgb="FFFF9933"/>
    <pageSetUpPr fitToPage="1"/>
  </sheetPr>
  <dimension ref="A1:L19"/>
  <sheetViews>
    <sheetView view="pageBreakPreview" zoomScaleNormal="100" zoomScaleSheetLayoutView="100" workbookViewId="0">
      <selection activeCell="G7" sqref="G7"/>
    </sheetView>
  </sheetViews>
  <sheetFormatPr defaultColWidth="9.109375" defaultRowHeight="13.2"/>
  <cols>
    <col min="1" max="1" width="7.6640625" style="4" customWidth="1"/>
    <col min="2" max="2" width="9.6640625" style="4" customWidth="1"/>
    <col min="3" max="3" width="54" style="4" customWidth="1"/>
    <col min="4" max="4" width="7.6640625" style="4" customWidth="1"/>
    <col min="5" max="5" width="8.6640625" style="4" customWidth="1"/>
    <col min="6" max="6" width="10.6640625" style="4" customWidth="1"/>
    <col min="7" max="7" width="17.6640625" style="4" customWidth="1"/>
    <col min="8" max="8" width="9.44140625" style="4" bestFit="1" customWidth="1"/>
    <col min="9" max="16384" width="9.109375" style="4"/>
  </cols>
  <sheetData>
    <row r="1" spans="1:12" s="3" customFormat="1" ht="60" customHeight="1" thickBot="1">
      <c r="A1" s="654" t="s">
        <v>666</v>
      </c>
      <c r="B1" s="655"/>
      <c r="C1" s="655"/>
      <c r="D1" s="656" t="str">
        <f>+'Bill 3.3.1'!D1:G1</f>
        <v>BILL NO. 03 - REDUCTION OF LANDSLIDE  VULNERABILITY  BY MITIGATION MEASURES AT
WALASMULLA NATIONAL SCHOOL (SITE NO. 151) -LOCATION 01</v>
      </c>
      <c r="E1" s="656"/>
      <c r="F1" s="656"/>
      <c r="G1" s="657"/>
    </row>
    <row r="2" spans="1:12" ht="26.4">
      <c r="A2" s="309" t="s">
        <v>9</v>
      </c>
      <c r="B2" s="309" t="s">
        <v>10</v>
      </c>
      <c r="C2" s="310" t="s">
        <v>6</v>
      </c>
      <c r="D2" s="309" t="s">
        <v>11</v>
      </c>
      <c r="E2" s="309" t="s">
        <v>12</v>
      </c>
      <c r="F2" s="311" t="s">
        <v>13</v>
      </c>
      <c r="G2" s="311" t="s">
        <v>14</v>
      </c>
    </row>
    <row r="3" spans="1:12" ht="26.25" customHeight="1">
      <c r="A3" s="332" t="s">
        <v>290</v>
      </c>
      <c r="B3" s="333"/>
      <c r="C3" s="334" t="s">
        <v>32</v>
      </c>
      <c r="D3" s="381"/>
      <c r="E3" s="335"/>
      <c r="F3" s="338"/>
      <c r="G3" s="333"/>
    </row>
    <row r="4" spans="1:12" ht="48" customHeight="1" thickBot="1">
      <c r="A4" s="315" t="s">
        <v>667</v>
      </c>
      <c r="B4" s="382" t="s">
        <v>33</v>
      </c>
      <c r="C4" s="383" t="s">
        <v>528</v>
      </c>
      <c r="D4" s="382" t="s">
        <v>30</v>
      </c>
      <c r="E4" s="337">
        <v>70</v>
      </c>
      <c r="F4" s="338"/>
      <c r="G4" s="338">
        <f t="shared" ref="G4:G7" si="0">E4*F4</f>
        <v>0</v>
      </c>
      <c r="H4" s="7"/>
    </row>
    <row r="5" spans="1:12" ht="35.25" customHeight="1">
      <c r="A5" s="315" t="s">
        <v>668</v>
      </c>
      <c r="B5" s="240" t="s">
        <v>35</v>
      </c>
      <c r="C5" s="340" t="s">
        <v>880</v>
      </c>
      <c r="D5" s="240" t="s">
        <v>30</v>
      </c>
      <c r="E5" s="243">
        <v>15</v>
      </c>
      <c r="F5" s="338"/>
      <c r="G5" s="318">
        <f t="shared" si="0"/>
        <v>0</v>
      </c>
      <c r="J5" s="671" t="s">
        <v>247</v>
      </c>
      <c r="L5" s="8"/>
    </row>
    <row r="6" spans="1:12" ht="35.25" customHeight="1">
      <c r="A6" s="315" t="s">
        <v>669</v>
      </c>
      <c r="B6" s="240" t="s">
        <v>36</v>
      </c>
      <c r="C6" s="340" t="s">
        <v>881</v>
      </c>
      <c r="D6" s="240" t="s">
        <v>30</v>
      </c>
      <c r="E6" s="243">
        <v>10</v>
      </c>
      <c r="F6" s="338"/>
      <c r="G6" s="318">
        <f t="shared" si="0"/>
        <v>0</v>
      </c>
      <c r="J6" s="672"/>
      <c r="L6" s="8"/>
    </row>
    <row r="7" spans="1:12" ht="35.25" customHeight="1">
      <c r="A7" s="315" t="s">
        <v>670</v>
      </c>
      <c r="B7" s="240" t="s">
        <v>29</v>
      </c>
      <c r="C7" s="340" t="s">
        <v>524</v>
      </c>
      <c r="D7" s="240" t="s">
        <v>30</v>
      </c>
      <c r="E7" s="243">
        <v>10</v>
      </c>
      <c r="F7" s="338"/>
      <c r="G7" s="318">
        <f t="shared" si="0"/>
        <v>0</v>
      </c>
      <c r="H7" s="354"/>
      <c r="J7" s="672"/>
    </row>
    <row r="8" spans="1:12" ht="28.5" customHeight="1">
      <c r="A8" s="330"/>
      <c r="B8" s="668" t="s">
        <v>671</v>
      </c>
      <c r="C8" s="669"/>
      <c r="D8" s="669"/>
      <c r="E8" s="669"/>
      <c r="F8" s="670"/>
      <c r="G8" s="331">
        <f>SUM(G3:G7)</f>
        <v>0</v>
      </c>
    </row>
    <row r="19" ht="12" customHeight="1"/>
  </sheetData>
  <mergeCells count="4">
    <mergeCell ref="A1:C1"/>
    <mergeCell ref="D1:G1"/>
    <mergeCell ref="J5:J7"/>
    <mergeCell ref="B8:F8"/>
  </mergeCells>
  <pageMargins left="0.7" right="0.7" top="0.75" bottom="0.75" header="0.3" footer="0.3"/>
  <pageSetup paperSize="9" scale="75"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B03AF-B12F-4308-ACE1-AD529187A5D7}">
  <sheetPr>
    <tabColor rgb="FFFF9933"/>
    <pageSetUpPr fitToPage="1"/>
  </sheetPr>
  <dimension ref="A1:I20"/>
  <sheetViews>
    <sheetView view="pageBreakPreview" zoomScale="85" zoomScaleNormal="110" zoomScaleSheetLayoutView="85" workbookViewId="0">
      <pane ySplit="2" topLeftCell="A3" activePane="bottomLeft" state="frozen"/>
      <selection activeCell="F10" sqref="F10"/>
      <selection pane="bottomLeft" activeCell="F3" sqref="F3:F19"/>
    </sheetView>
  </sheetViews>
  <sheetFormatPr defaultColWidth="9.109375" defaultRowHeight="13.2"/>
  <cols>
    <col min="1" max="1" width="7.6640625" style="4" customWidth="1"/>
    <col min="2" max="2" width="9.6640625" style="4" customWidth="1"/>
    <col min="3" max="3" width="54" style="4" customWidth="1"/>
    <col min="4" max="4" width="7.6640625" style="4" customWidth="1"/>
    <col min="5" max="5" width="8.6640625" style="4" customWidth="1"/>
    <col min="6" max="6" width="10.6640625" style="4" customWidth="1"/>
    <col min="7" max="7" width="17.6640625" style="4" customWidth="1"/>
    <col min="8" max="8" width="11.44140625" style="9" customWidth="1"/>
    <col min="9" max="16384" width="9.109375" style="4"/>
  </cols>
  <sheetData>
    <row r="1" spans="1:7" s="3" customFormat="1" ht="60" customHeight="1" thickBot="1">
      <c r="A1" s="654" t="s">
        <v>655</v>
      </c>
      <c r="B1" s="655"/>
      <c r="C1" s="655"/>
      <c r="D1" s="656" t="str">
        <f>+'Bill 3.3.1'!D1:G1</f>
        <v>BILL NO. 03 - REDUCTION OF LANDSLIDE  VULNERABILITY  BY MITIGATION MEASURES AT
WALASMULLA NATIONAL SCHOOL (SITE NO. 151) -LOCATION 01</v>
      </c>
      <c r="E1" s="656"/>
      <c r="F1" s="656"/>
      <c r="G1" s="657"/>
    </row>
    <row r="2" spans="1:7" ht="26.4">
      <c r="A2" s="309" t="s">
        <v>9</v>
      </c>
      <c r="B2" s="309" t="s">
        <v>10</v>
      </c>
      <c r="C2" s="310" t="s">
        <v>6</v>
      </c>
      <c r="D2" s="309" t="s">
        <v>11</v>
      </c>
      <c r="E2" s="309" t="s">
        <v>12</v>
      </c>
      <c r="F2" s="311" t="s">
        <v>13</v>
      </c>
      <c r="G2" s="311" t="s">
        <v>14</v>
      </c>
    </row>
    <row r="3" spans="1:7" ht="29.4" customHeight="1">
      <c r="A3" s="325" t="s">
        <v>291</v>
      </c>
      <c r="B3" s="356"/>
      <c r="C3" s="334" t="s">
        <v>613</v>
      </c>
      <c r="D3" s="357"/>
      <c r="E3" s="357"/>
      <c r="F3" s="357"/>
      <c r="G3" s="357"/>
    </row>
    <row r="4" spans="1:7" ht="29.4" customHeight="1">
      <c r="A4" s="315" t="s">
        <v>672</v>
      </c>
      <c r="B4" s="358" t="s">
        <v>38</v>
      </c>
      <c r="C4" s="359" t="s">
        <v>39</v>
      </c>
      <c r="D4" s="315" t="s">
        <v>27</v>
      </c>
      <c r="E4" s="337">
        <v>3</v>
      </c>
      <c r="F4" s="338"/>
      <c r="G4" s="338">
        <f>+E4*F4</f>
        <v>0</v>
      </c>
    </row>
    <row r="5" spans="1:7" ht="29.4" customHeight="1">
      <c r="A5" s="315" t="s">
        <v>673</v>
      </c>
      <c r="B5" s="358" t="s">
        <v>40</v>
      </c>
      <c r="C5" s="359" t="s">
        <v>41</v>
      </c>
      <c r="D5" s="315" t="s">
        <v>27</v>
      </c>
      <c r="E5" s="337">
        <v>19</v>
      </c>
      <c r="F5" s="338"/>
      <c r="G5" s="338">
        <f>+E5*F5</f>
        <v>0</v>
      </c>
    </row>
    <row r="6" spans="1:7" ht="29.4" customHeight="1">
      <c r="A6" s="315" t="s">
        <v>674</v>
      </c>
      <c r="B6" s="358" t="s">
        <v>42</v>
      </c>
      <c r="C6" s="359" t="s">
        <v>43</v>
      </c>
      <c r="D6" s="315" t="s">
        <v>44</v>
      </c>
      <c r="E6" s="337">
        <v>970</v>
      </c>
      <c r="F6" s="338"/>
      <c r="G6" s="338">
        <f>+E6*F6</f>
        <v>0</v>
      </c>
    </row>
    <row r="7" spans="1:7" ht="29.4" customHeight="1">
      <c r="A7" s="315" t="s">
        <v>675</v>
      </c>
      <c r="B7" s="358" t="s">
        <v>45</v>
      </c>
      <c r="C7" s="359" t="s">
        <v>46</v>
      </c>
      <c r="D7" s="315" t="s">
        <v>18</v>
      </c>
      <c r="E7" s="337">
        <v>200</v>
      </c>
      <c r="F7" s="338"/>
      <c r="G7" s="338">
        <f>+E7*F7</f>
        <v>0</v>
      </c>
    </row>
    <row r="8" spans="1:7" ht="29.4" customHeight="1">
      <c r="A8" s="325" t="s">
        <v>292</v>
      </c>
      <c r="B8" s="381"/>
      <c r="C8" s="334" t="s">
        <v>676</v>
      </c>
      <c r="D8" s="333"/>
      <c r="E8" s="333"/>
      <c r="F8" s="333"/>
      <c r="G8" s="333"/>
    </row>
    <row r="9" spans="1:7" ht="29.4" customHeight="1">
      <c r="A9" s="315" t="s">
        <v>677</v>
      </c>
      <c r="B9" s="358" t="s">
        <v>38</v>
      </c>
      <c r="C9" s="359" t="s">
        <v>39</v>
      </c>
      <c r="D9" s="315" t="s">
        <v>27</v>
      </c>
      <c r="E9" s="337">
        <v>6</v>
      </c>
      <c r="F9" s="338"/>
      <c r="G9" s="338">
        <f>+E9*F9</f>
        <v>0</v>
      </c>
    </row>
    <row r="10" spans="1:7" ht="29.4" customHeight="1">
      <c r="A10" s="315" t="s">
        <v>678</v>
      </c>
      <c r="B10" s="358" t="s">
        <v>40</v>
      </c>
      <c r="C10" s="359" t="s">
        <v>41</v>
      </c>
      <c r="D10" s="315" t="s">
        <v>27</v>
      </c>
      <c r="E10" s="337">
        <v>15</v>
      </c>
      <c r="F10" s="338"/>
      <c r="G10" s="338">
        <f>+E10*F10</f>
        <v>0</v>
      </c>
    </row>
    <row r="11" spans="1:7" ht="29.4" customHeight="1">
      <c r="A11" s="315" t="s">
        <v>679</v>
      </c>
      <c r="B11" s="358" t="s">
        <v>42</v>
      </c>
      <c r="C11" s="359" t="s">
        <v>43</v>
      </c>
      <c r="D11" s="315" t="s">
        <v>44</v>
      </c>
      <c r="E11" s="337">
        <v>800</v>
      </c>
      <c r="F11" s="338"/>
      <c r="G11" s="338">
        <f>+E11*F11</f>
        <v>0</v>
      </c>
    </row>
    <row r="12" spans="1:7" ht="29.4" customHeight="1">
      <c r="A12" s="315" t="s">
        <v>680</v>
      </c>
      <c r="B12" s="358" t="s">
        <v>45</v>
      </c>
      <c r="C12" s="359" t="s">
        <v>46</v>
      </c>
      <c r="D12" s="315" t="s">
        <v>18</v>
      </c>
      <c r="E12" s="337">
        <v>80</v>
      </c>
      <c r="F12" s="338"/>
      <c r="G12" s="338">
        <f>+E12*F12</f>
        <v>0</v>
      </c>
    </row>
    <row r="13" spans="1:7" ht="30" customHeight="1">
      <c r="A13" s="325" t="s">
        <v>293</v>
      </c>
      <c r="B13" s="356"/>
      <c r="C13" s="334" t="s">
        <v>619</v>
      </c>
      <c r="D13" s="333"/>
      <c r="E13" s="357"/>
      <c r="F13" s="357"/>
      <c r="G13" s="333"/>
    </row>
    <row r="14" spans="1:7" ht="29.4" customHeight="1">
      <c r="A14" s="315" t="s">
        <v>681</v>
      </c>
      <c r="B14" s="358" t="s">
        <v>38</v>
      </c>
      <c r="C14" s="359" t="s">
        <v>39</v>
      </c>
      <c r="D14" s="315" t="s">
        <v>27</v>
      </c>
      <c r="E14" s="337">
        <v>1</v>
      </c>
      <c r="F14" s="338"/>
      <c r="G14" s="338">
        <f>+E14*F14</f>
        <v>0</v>
      </c>
    </row>
    <row r="15" spans="1:7" ht="30" customHeight="1">
      <c r="A15" s="315" t="s">
        <v>682</v>
      </c>
      <c r="B15" s="358" t="s">
        <v>40</v>
      </c>
      <c r="C15" s="359" t="s">
        <v>41</v>
      </c>
      <c r="D15" s="315" t="s">
        <v>27</v>
      </c>
      <c r="E15" s="337">
        <v>2</v>
      </c>
      <c r="F15" s="338"/>
      <c r="G15" s="338">
        <f>+E15*F15</f>
        <v>0</v>
      </c>
    </row>
    <row r="16" spans="1:7" ht="30" customHeight="1">
      <c r="A16" s="315" t="s">
        <v>683</v>
      </c>
      <c r="B16" s="358" t="s">
        <v>42</v>
      </c>
      <c r="C16" s="359" t="s">
        <v>43</v>
      </c>
      <c r="D16" s="315" t="s">
        <v>44</v>
      </c>
      <c r="E16" s="337">
        <v>95</v>
      </c>
      <c r="F16" s="338"/>
      <c r="G16" s="338">
        <f>+E16*F16</f>
        <v>0</v>
      </c>
    </row>
    <row r="17" spans="1:9" ht="30" customHeight="1">
      <c r="A17" s="315" t="s">
        <v>684</v>
      </c>
      <c r="B17" s="358" t="s">
        <v>45</v>
      </c>
      <c r="C17" s="359" t="s">
        <v>46</v>
      </c>
      <c r="D17" s="315" t="s">
        <v>18</v>
      </c>
      <c r="E17" s="337">
        <v>24</v>
      </c>
      <c r="F17" s="338"/>
      <c r="G17" s="338">
        <f>+E17*F17</f>
        <v>0</v>
      </c>
    </row>
    <row r="18" spans="1:9" s="3" customFormat="1" ht="27.75" customHeight="1">
      <c r="A18" s="325" t="s">
        <v>294</v>
      </c>
      <c r="B18" s="240"/>
      <c r="C18" s="242" t="s">
        <v>295</v>
      </c>
      <c r="D18" s="240"/>
      <c r="E18" s="243"/>
      <c r="F18" s="324"/>
      <c r="G18" s="385"/>
      <c r="H18" s="386"/>
      <c r="I18" s="387"/>
    </row>
    <row r="19" spans="1:9" s="3" customFormat="1" ht="31.95" customHeight="1">
      <c r="A19" s="315" t="s">
        <v>685</v>
      </c>
      <c r="B19" s="240" t="s">
        <v>48</v>
      </c>
      <c r="C19" s="343" t="s">
        <v>49</v>
      </c>
      <c r="D19" s="240" t="s">
        <v>2</v>
      </c>
      <c r="E19" s="243">
        <v>7</v>
      </c>
      <c r="F19" s="324"/>
      <c r="G19" s="385">
        <f t="shared" ref="G19" si="0">F19*E19</f>
        <v>0</v>
      </c>
      <c r="H19" s="386"/>
      <c r="I19" s="387"/>
    </row>
    <row r="20" spans="1:9" ht="30" customHeight="1">
      <c r="A20" s="330"/>
      <c r="B20" s="668" t="s">
        <v>686</v>
      </c>
      <c r="C20" s="669"/>
      <c r="D20" s="669"/>
      <c r="E20" s="669"/>
      <c r="F20" s="670"/>
      <c r="G20" s="331">
        <f>SUM(G3:G19)</f>
        <v>0</v>
      </c>
    </row>
  </sheetData>
  <mergeCells count="3">
    <mergeCell ref="A1:C1"/>
    <mergeCell ref="D1:G1"/>
    <mergeCell ref="B20:F20"/>
  </mergeCells>
  <pageMargins left="0.7" right="0.7" top="0.75" bottom="0.75" header="0.3" footer="0.3"/>
  <pageSetup paperSize="9" scale="75"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R223"/>
  <sheetViews>
    <sheetView view="pageBreakPreview" zoomScale="90" zoomScaleNormal="100" zoomScaleSheetLayoutView="90" workbookViewId="0">
      <pane ySplit="2" topLeftCell="A77" activePane="bottomLeft" state="frozen"/>
      <selection activeCell="K28" sqref="K28"/>
      <selection pane="bottomLeft" activeCell="K28" sqref="K28"/>
    </sheetView>
  </sheetViews>
  <sheetFormatPr defaultColWidth="9.109375" defaultRowHeight="13.2"/>
  <cols>
    <col min="1" max="1" width="26.5546875" style="13" customWidth="1"/>
    <col min="2" max="5" width="10.6640625" style="13" customWidth="1"/>
    <col min="6" max="7" width="12.6640625" style="13" customWidth="1"/>
    <col min="8" max="8" width="5.5546875" style="13" customWidth="1"/>
    <col min="9" max="10" width="12.6640625" style="13" customWidth="1"/>
    <col min="11" max="11" width="10.33203125" style="13" bestFit="1" customWidth="1"/>
    <col min="12" max="12" width="10" style="13" bestFit="1" customWidth="1"/>
    <col min="13" max="15" width="9.109375" style="13"/>
    <col min="16" max="16" width="11.109375" style="13" bestFit="1" customWidth="1"/>
    <col min="17" max="16384" width="9.109375" style="13"/>
  </cols>
  <sheetData>
    <row r="1" spans="1:12" ht="20.100000000000001" customHeight="1">
      <c r="A1" s="677" t="s">
        <v>264</v>
      </c>
      <c r="B1" s="678"/>
      <c r="C1" s="678"/>
      <c r="D1" s="678"/>
      <c r="E1" s="678"/>
      <c r="F1" s="678"/>
      <c r="G1" s="678"/>
      <c r="H1" s="678"/>
      <c r="I1" s="678"/>
      <c r="J1" s="679"/>
    </row>
    <row r="2" spans="1:12" s="16" customFormat="1" ht="30" customHeight="1">
      <c r="A2" s="14"/>
      <c r="B2" s="15" t="s">
        <v>70</v>
      </c>
      <c r="C2" s="15" t="s">
        <v>71</v>
      </c>
      <c r="D2" s="15" t="s">
        <v>4</v>
      </c>
      <c r="E2" s="15" t="s">
        <v>72</v>
      </c>
      <c r="F2" s="15" t="s">
        <v>73</v>
      </c>
      <c r="G2" s="15" t="s">
        <v>74</v>
      </c>
      <c r="H2" s="15" t="s">
        <v>75</v>
      </c>
      <c r="I2" s="15" t="s">
        <v>76</v>
      </c>
      <c r="J2" s="15" t="s">
        <v>77</v>
      </c>
      <c r="L2" s="17"/>
    </row>
    <row r="3" spans="1:12" ht="24.9" customHeight="1">
      <c r="A3" s="680" t="s">
        <v>78</v>
      </c>
      <c r="B3" s="681"/>
      <c r="C3" s="681"/>
      <c r="D3" s="681"/>
      <c r="E3" s="681"/>
      <c r="F3" s="681"/>
      <c r="G3" s="681"/>
      <c r="H3" s="681"/>
      <c r="I3" s="681"/>
      <c r="J3" s="682"/>
    </row>
    <row r="4" spans="1:12" ht="15">
      <c r="A4" s="683" t="s">
        <v>79</v>
      </c>
      <c r="B4" s="684"/>
      <c r="C4" s="684"/>
      <c r="D4" s="684"/>
      <c r="E4" s="684"/>
      <c r="F4" s="685"/>
      <c r="G4" s="18"/>
      <c r="H4" s="19"/>
      <c r="I4" s="18"/>
      <c r="J4" s="18"/>
    </row>
    <row r="5" spans="1:12" ht="15">
      <c r="A5" s="189" t="str">
        <f>'2Sheet1'!F1</f>
        <v>Nailing Area 01</v>
      </c>
      <c r="B5" s="21"/>
      <c r="C5" s="22"/>
      <c r="D5" s="23"/>
      <c r="E5" s="22"/>
      <c r="F5" s="21"/>
      <c r="G5" s="22"/>
      <c r="H5" s="22"/>
      <c r="I5" s="22"/>
      <c r="J5" s="24"/>
      <c r="L5" s="25"/>
    </row>
    <row r="6" spans="1:12" ht="15">
      <c r="A6" s="190" t="str">
        <f>'2Sheet1'!F3</f>
        <v>~CS08</v>
      </c>
      <c r="B6" s="26">
        <f>'2Sheet1'!H3</f>
        <v>12.79</v>
      </c>
      <c r="C6" s="26">
        <f>'2Sheet1'!I3</f>
        <v>0</v>
      </c>
      <c r="D6" s="23"/>
      <c r="E6" s="22"/>
      <c r="F6" s="21">
        <f>B6*C6</f>
        <v>0</v>
      </c>
      <c r="G6" s="22"/>
      <c r="H6" s="191" t="s">
        <v>59</v>
      </c>
      <c r="I6" s="24">
        <f>F6*1.1</f>
        <v>0</v>
      </c>
      <c r="J6" s="176">
        <f>ROUNDUP(I6,2)</f>
        <v>0</v>
      </c>
      <c r="L6" s="25"/>
    </row>
    <row r="7" spans="1:12" ht="15">
      <c r="A7" s="190" t="str">
        <f>'2Sheet1'!F4</f>
        <v>CS08-CS09</v>
      </c>
      <c r="B7" s="26">
        <f>'2Sheet1'!H4</f>
        <v>10.88</v>
      </c>
      <c r="C7" s="26">
        <f>'2Sheet1'!I4</f>
        <v>0</v>
      </c>
      <c r="D7" s="23"/>
      <c r="E7" s="22"/>
      <c r="F7" s="21">
        <f t="shared" ref="F7:F36" si="0">B7*C7</f>
        <v>0</v>
      </c>
      <c r="G7" s="22"/>
      <c r="H7" s="191" t="s">
        <v>59</v>
      </c>
      <c r="I7" s="24">
        <f t="shared" ref="I7:I36" si="1">F7*1.1</f>
        <v>0</v>
      </c>
      <c r="J7" s="176">
        <f t="shared" ref="J7:J36" si="2">ROUNDUP(I7,2)</f>
        <v>0</v>
      </c>
      <c r="L7" s="25"/>
    </row>
    <row r="8" spans="1:12" ht="15">
      <c r="A8" s="190" t="str">
        <f>'2Sheet1'!F5</f>
        <v>CS09-CS10</v>
      </c>
      <c r="B8" s="26">
        <f>'2Sheet1'!H5</f>
        <v>9.9700000000000006</v>
      </c>
      <c r="C8" s="26">
        <f>'2Sheet1'!I5</f>
        <v>0</v>
      </c>
      <c r="D8" s="23"/>
      <c r="E8" s="22"/>
      <c r="F8" s="21">
        <f t="shared" si="0"/>
        <v>0</v>
      </c>
      <c r="G8" s="22"/>
      <c r="H8" s="191" t="s">
        <v>59</v>
      </c>
      <c r="I8" s="24">
        <f t="shared" si="1"/>
        <v>0</v>
      </c>
      <c r="J8" s="176">
        <f t="shared" si="2"/>
        <v>0</v>
      </c>
      <c r="L8" s="25"/>
    </row>
    <row r="9" spans="1:12" ht="15">
      <c r="A9" s="190" t="str">
        <f>'2Sheet1'!F6</f>
        <v>CS10~</v>
      </c>
      <c r="B9" s="26">
        <f>'2Sheet1'!H6</f>
        <v>24.17</v>
      </c>
      <c r="C9" s="26">
        <f>'2Sheet1'!I6</f>
        <v>0</v>
      </c>
      <c r="D9" s="23"/>
      <c r="E9" s="22"/>
      <c r="F9" s="21">
        <f t="shared" si="0"/>
        <v>0</v>
      </c>
      <c r="G9" s="22"/>
      <c r="H9" s="191" t="s">
        <v>59</v>
      </c>
      <c r="I9" s="24">
        <f t="shared" si="1"/>
        <v>0</v>
      </c>
      <c r="J9" s="176">
        <f t="shared" si="2"/>
        <v>0</v>
      </c>
      <c r="L9" s="25"/>
    </row>
    <row r="10" spans="1:12" ht="15">
      <c r="A10" s="190">
        <f>'2Sheet1'!F7</f>
        <v>0</v>
      </c>
      <c r="B10" s="26">
        <f>'2Sheet1'!H7</f>
        <v>0</v>
      </c>
      <c r="C10" s="26">
        <f>'2Sheet1'!I7</f>
        <v>0</v>
      </c>
      <c r="D10" s="23"/>
      <c r="E10" s="22"/>
      <c r="F10" s="21">
        <f t="shared" si="0"/>
        <v>0</v>
      </c>
      <c r="G10" s="22"/>
      <c r="H10" s="191" t="s">
        <v>59</v>
      </c>
      <c r="I10" s="24">
        <f t="shared" si="1"/>
        <v>0</v>
      </c>
      <c r="J10" s="176">
        <f t="shared" si="2"/>
        <v>0</v>
      </c>
      <c r="L10" s="25"/>
    </row>
    <row r="11" spans="1:12" ht="15">
      <c r="A11" s="30"/>
      <c r="B11" s="31"/>
      <c r="C11" s="21"/>
      <c r="D11" s="23"/>
      <c r="E11" s="22"/>
      <c r="F11" s="192"/>
      <c r="G11" s="22"/>
      <c r="H11" s="191"/>
      <c r="I11" s="24"/>
      <c r="J11" s="55"/>
      <c r="L11" s="25"/>
    </row>
    <row r="12" spans="1:12" ht="15">
      <c r="A12" s="190" t="str">
        <f>'2Sheet1'!F9</f>
        <v>Nailing Area 02</v>
      </c>
      <c r="B12" s="31"/>
      <c r="C12" s="21"/>
      <c r="D12" s="23"/>
      <c r="E12" s="22"/>
      <c r="F12" s="192"/>
      <c r="G12" s="22"/>
      <c r="H12" s="191"/>
      <c r="I12" s="24"/>
      <c r="J12" s="55"/>
      <c r="L12" s="25"/>
    </row>
    <row r="13" spans="1:12" ht="15">
      <c r="A13" s="190" t="str">
        <f>'2Sheet1'!F13</f>
        <v>~CS08</v>
      </c>
      <c r="B13" s="31">
        <f>'2Sheet1'!H13</f>
        <v>13.84</v>
      </c>
      <c r="C13" s="21">
        <f>'2Sheet1'!I13</f>
        <v>0</v>
      </c>
      <c r="D13" s="23"/>
      <c r="E13" s="22"/>
      <c r="F13" s="21">
        <f t="shared" si="0"/>
        <v>0</v>
      </c>
      <c r="G13" s="22"/>
      <c r="H13" s="191" t="s">
        <v>59</v>
      </c>
      <c r="I13" s="24">
        <f t="shared" si="1"/>
        <v>0</v>
      </c>
      <c r="J13" s="176">
        <f t="shared" si="2"/>
        <v>0</v>
      </c>
      <c r="L13" s="25"/>
    </row>
    <row r="14" spans="1:12" ht="15">
      <c r="A14" s="190" t="str">
        <f>'2Sheet1'!F14</f>
        <v>CS08-CS09</v>
      </c>
      <c r="B14" s="31">
        <f>'2Sheet1'!H14</f>
        <v>10.4</v>
      </c>
      <c r="C14" s="21">
        <f>'2Sheet1'!I14</f>
        <v>0</v>
      </c>
      <c r="D14" s="23"/>
      <c r="E14" s="22"/>
      <c r="F14" s="21">
        <f t="shared" si="0"/>
        <v>0</v>
      </c>
      <c r="G14" s="22"/>
      <c r="H14" s="191" t="s">
        <v>59</v>
      </c>
      <c r="I14" s="24">
        <f t="shared" si="1"/>
        <v>0</v>
      </c>
      <c r="J14" s="176">
        <f t="shared" si="2"/>
        <v>0</v>
      </c>
      <c r="L14" s="25"/>
    </row>
    <row r="15" spans="1:12" ht="15">
      <c r="A15" s="190" t="str">
        <f>'2Sheet1'!F15</f>
        <v>CS09-CS10</v>
      </c>
      <c r="B15" s="31">
        <f>'2Sheet1'!H15</f>
        <v>9.91</v>
      </c>
      <c r="C15" s="21">
        <f>'2Sheet1'!I15</f>
        <v>0</v>
      </c>
      <c r="D15" s="23"/>
      <c r="E15" s="22"/>
      <c r="F15" s="21">
        <f t="shared" si="0"/>
        <v>0</v>
      </c>
      <c r="G15" s="22"/>
      <c r="H15" s="191" t="s">
        <v>59</v>
      </c>
      <c r="I15" s="24">
        <f t="shared" si="1"/>
        <v>0</v>
      </c>
      <c r="J15" s="176">
        <f t="shared" si="2"/>
        <v>0</v>
      </c>
      <c r="L15" s="25"/>
    </row>
    <row r="16" spans="1:12" ht="15">
      <c r="A16" s="190" t="str">
        <f>'2Sheet1'!F16</f>
        <v>CS10~</v>
      </c>
      <c r="B16" s="31">
        <f>'2Sheet1'!H16</f>
        <v>25.45</v>
      </c>
      <c r="C16" s="21">
        <f>'2Sheet1'!I16</f>
        <v>0</v>
      </c>
      <c r="D16" s="23"/>
      <c r="E16" s="22"/>
      <c r="F16" s="21">
        <f t="shared" si="0"/>
        <v>0</v>
      </c>
      <c r="G16" s="22"/>
      <c r="H16" s="191" t="s">
        <v>59</v>
      </c>
      <c r="I16" s="24">
        <f t="shared" si="1"/>
        <v>0</v>
      </c>
      <c r="J16" s="176">
        <f t="shared" si="2"/>
        <v>0</v>
      </c>
      <c r="L16" s="25"/>
    </row>
    <row r="17" spans="1:12" ht="15">
      <c r="A17" s="190"/>
      <c r="B17" s="31"/>
      <c r="C17" s="21"/>
      <c r="D17" s="23"/>
      <c r="E17" s="22"/>
      <c r="F17" s="192"/>
      <c r="G17" s="22"/>
      <c r="H17" s="191"/>
      <c r="I17" s="24"/>
      <c r="J17" s="55"/>
      <c r="L17" s="25"/>
    </row>
    <row r="18" spans="1:12" ht="15">
      <c r="A18" s="190" t="str">
        <f>'2Sheet1'!F18</f>
        <v>Gabion Wall Type 2</v>
      </c>
      <c r="B18" s="31"/>
      <c r="C18" s="21"/>
      <c r="D18" s="23"/>
      <c r="E18" s="22"/>
      <c r="F18" s="192"/>
      <c r="G18" s="22"/>
      <c r="H18" s="191"/>
      <c r="I18" s="24"/>
      <c r="J18" s="55"/>
      <c r="L18" s="25"/>
    </row>
    <row r="19" spans="1:12" ht="15">
      <c r="A19" s="190" t="str">
        <f>'2Sheet1'!F20</f>
        <v>~CS01</v>
      </c>
      <c r="B19" s="31">
        <f>'2Sheet1'!H20</f>
        <v>0</v>
      </c>
      <c r="C19" s="21">
        <f>'2Sheet1'!I20</f>
        <v>0</v>
      </c>
      <c r="D19" s="23"/>
      <c r="E19" s="22"/>
      <c r="F19" s="21">
        <f t="shared" si="0"/>
        <v>0</v>
      </c>
      <c r="G19" s="22"/>
      <c r="H19" s="191" t="s">
        <v>59</v>
      </c>
      <c r="I19" s="24">
        <f t="shared" si="1"/>
        <v>0</v>
      </c>
      <c r="J19" s="176">
        <f t="shared" si="2"/>
        <v>0</v>
      </c>
      <c r="L19" s="25"/>
    </row>
    <row r="20" spans="1:12" ht="15">
      <c r="A20" s="190" t="str">
        <f>'2Sheet1'!F21</f>
        <v>CS01-CS02</v>
      </c>
      <c r="B20" s="31">
        <f>'2Sheet1'!H21</f>
        <v>0</v>
      </c>
      <c r="C20" s="21">
        <f>'2Sheet1'!I21</f>
        <v>0</v>
      </c>
      <c r="D20" s="23"/>
      <c r="E20" s="22"/>
      <c r="F20" s="21">
        <f t="shared" si="0"/>
        <v>0</v>
      </c>
      <c r="G20" s="22"/>
      <c r="H20" s="191" t="s">
        <v>59</v>
      </c>
      <c r="I20" s="24">
        <f t="shared" si="1"/>
        <v>0</v>
      </c>
      <c r="J20" s="176">
        <f t="shared" si="2"/>
        <v>0</v>
      </c>
      <c r="L20" s="25"/>
    </row>
    <row r="21" spans="1:12" ht="15">
      <c r="A21" s="190" t="str">
        <f>'2Sheet1'!F22</f>
        <v>CS02-CS03</v>
      </c>
      <c r="B21" s="31">
        <f>'2Sheet1'!H22</f>
        <v>0</v>
      </c>
      <c r="C21" s="21">
        <f>'2Sheet1'!I22</f>
        <v>0</v>
      </c>
      <c r="D21" s="23"/>
      <c r="E21" s="22"/>
      <c r="F21" s="21">
        <f t="shared" si="0"/>
        <v>0</v>
      </c>
      <c r="G21" s="22"/>
      <c r="H21" s="191" t="s">
        <v>59</v>
      </c>
      <c r="I21" s="24">
        <f t="shared" si="1"/>
        <v>0</v>
      </c>
      <c r="J21" s="176">
        <f t="shared" si="2"/>
        <v>0</v>
      </c>
      <c r="L21" s="25"/>
    </row>
    <row r="22" spans="1:12" ht="15">
      <c r="A22" s="190" t="str">
        <f>'2Sheet1'!F23</f>
        <v>CS03~</v>
      </c>
      <c r="B22" s="31">
        <f>'2Sheet1'!H23</f>
        <v>0</v>
      </c>
      <c r="C22" s="21">
        <f>'2Sheet1'!I23</f>
        <v>0</v>
      </c>
      <c r="D22" s="23"/>
      <c r="E22" s="22"/>
      <c r="F22" s="21">
        <f t="shared" si="0"/>
        <v>0</v>
      </c>
      <c r="G22" s="22"/>
      <c r="H22" s="191" t="s">
        <v>59</v>
      </c>
      <c r="I22" s="24">
        <f t="shared" si="1"/>
        <v>0</v>
      </c>
      <c r="J22" s="176">
        <f t="shared" si="2"/>
        <v>0</v>
      </c>
      <c r="L22" s="25"/>
    </row>
    <row r="23" spans="1:12" ht="15">
      <c r="A23" s="190"/>
      <c r="B23" s="31"/>
      <c r="C23" s="21"/>
      <c r="D23" s="23"/>
      <c r="E23" s="22"/>
      <c r="F23" s="192"/>
      <c r="G23" s="22"/>
      <c r="H23" s="191"/>
      <c r="I23" s="24"/>
      <c r="J23" s="55"/>
      <c r="L23" s="25"/>
    </row>
    <row r="24" spans="1:12" ht="15">
      <c r="A24" s="190" t="str">
        <f>'2Sheet1'!F25</f>
        <v>CS07</v>
      </c>
      <c r="B24" s="31">
        <f>'2Sheet1'!H25</f>
        <v>0</v>
      </c>
      <c r="C24" s="21">
        <f>'2Sheet1'!I25</f>
        <v>0</v>
      </c>
      <c r="D24" s="23"/>
      <c r="E24" s="22"/>
      <c r="F24" s="21">
        <f t="shared" si="0"/>
        <v>0</v>
      </c>
      <c r="G24" s="22"/>
      <c r="H24" s="191" t="s">
        <v>59</v>
      </c>
      <c r="I24" s="24">
        <f t="shared" si="1"/>
        <v>0</v>
      </c>
      <c r="J24" s="176">
        <f t="shared" si="2"/>
        <v>0</v>
      </c>
      <c r="L24" s="25"/>
    </row>
    <row r="25" spans="1:12" ht="15">
      <c r="A25" s="190"/>
      <c r="B25" s="31"/>
      <c r="C25" s="21"/>
      <c r="D25" s="23"/>
      <c r="E25" s="22"/>
      <c r="F25" s="192"/>
      <c r="G25" s="22"/>
      <c r="H25" s="191"/>
      <c r="I25" s="24"/>
      <c r="J25" s="55"/>
      <c r="L25" s="25"/>
    </row>
    <row r="26" spans="1:12" ht="15">
      <c r="A26" s="190" t="str">
        <f>'2Sheet1'!F27</f>
        <v>Excavation and turfing</v>
      </c>
      <c r="B26" s="31"/>
      <c r="C26" s="21"/>
      <c r="D26" s="23"/>
      <c r="E26" s="22"/>
      <c r="F26" s="192"/>
      <c r="G26" s="22"/>
      <c r="H26" s="191"/>
      <c r="I26" s="24"/>
      <c r="J26" s="55"/>
      <c r="L26" s="25"/>
    </row>
    <row r="27" spans="1:12" ht="15">
      <c r="A27" s="190" t="str">
        <f>'2Sheet1'!F29</f>
        <v>~CS08</v>
      </c>
      <c r="B27" s="31">
        <f>'2Sheet1'!H29</f>
        <v>14.68</v>
      </c>
      <c r="C27" s="21">
        <f>'2Sheet1'!I29</f>
        <v>0</v>
      </c>
      <c r="D27" s="23"/>
      <c r="E27" s="22"/>
      <c r="F27" s="21">
        <f t="shared" si="0"/>
        <v>0</v>
      </c>
      <c r="G27" s="22"/>
      <c r="H27" s="191" t="s">
        <v>59</v>
      </c>
      <c r="I27" s="24">
        <f t="shared" si="1"/>
        <v>0</v>
      </c>
      <c r="J27" s="176">
        <f t="shared" si="2"/>
        <v>0</v>
      </c>
      <c r="L27" s="25"/>
    </row>
    <row r="28" spans="1:12" ht="15">
      <c r="A28" s="190" t="str">
        <f>'2Sheet1'!F30</f>
        <v>CS08-CS09</v>
      </c>
      <c r="B28" s="31">
        <f>'2Sheet1'!H30</f>
        <v>10.4</v>
      </c>
      <c r="C28" s="21">
        <f>'2Sheet1'!I30</f>
        <v>0</v>
      </c>
      <c r="D28" s="23"/>
      <c r="E28" s="22"/>
      <c r="F28" s="21">
        <f t="shared" si="0"/>
        <v>0</v>
      </c>
      <c r="G28" s="22"/>
      <c r="H28" s="191" t="s">
        <v>59</v>
      </c>
      <c r="I28" s="24">
        <f t="shared" si="1"/>
        <v>0</v>
      </c>
      <c r="J28" s="176">
        <f t="shared" si="2"/>
        <v>0</v>
      </c>
      <c r="L28" s="25"/>
    </row>
    <row r="29" spans="1:12" ht="15">
      <c r="A29" s="190" t="str">
        <f>'2Sheet1'!F31</f>
        <v>CS09-CS10</v>
      </c>
      <c r="B29" s="31">
        <f>'2Sheet1'!H31</f>
        <v>10.119999999999999</v>
      </c>
      <c r="C29" s="21">
        <f>'2Sheet1'!I31</f>
        <v>0</v>
      </c>
      <c r="D29" s="23"/>
      <c r="E29" s="22"/>
      <c r="F29" s="21">
        <f t="shared" si="0"/>
        <v>0</v>
      </c>
      <c r="G29" s="22"/>
      <c r="H29" s="191" t="s">
        <v>59</v>
      </c>
      <c r="I29" s="24">
        <f t="shared" si="1"/>
        <v>0</v>
      </c>
      <c r="J29" s="176">
        <f t="shared" si="2"/>
        <v>0</v>
      </c>
      <c r="L29" s="25"/>
    </row>
    <row r="30" spans="1:12" ht="15">
      <c r="A30" s="190"/>
      <c r="B30" s="31"/>
      <c r="C30" s="21"/>
      <c r="D30" s="23"/>
      <c r="E30" s="22"/>
      <c r="F30" s="192"/>
      <c r="G30" s="22"/>
      <c r="H30" s="191"/>
      <c r="I30" s="24"/>
      <c r="J30" s="55"/>
      <c r="L30" s="25"/>
    </row>
    <row r="31" spans="1:12" ht="15">
      <c r="A31" s="190" t="str">
        <f>'2Sheet1'!F35</f>
        <v>Gabion Wall Type 4</v>
      </c>
      <c r="B31" s="31"/>
      <c r="C31" s="21"/>
      <c r="D31" s="23"/>
      <c r="E31" s="22"/>
      <c r="F31" s="192"/>
      <c r="G31" s="22"/>
      <c r="H31" s="191"/>
      <c r="I31" s="24"/>
      <c r="J31" s="55"/>
      <c r="L31" s="25"/>
    </row>
    <row r="32" spans="1:12" ht="15">
      <c r="A32" s="190" t="str">
        <f>'2Sheet1'!F37</f>
        <v>~CS08</v>
      </c>
      <c r="B32" s="31">
        <f>'2Sheet1'!H37</f>
        <v>13.06</v>
      </c>
      <c r="C32" s="21">
        <f>'2Sheet1'!I37</f>
        <v>0</v>
      </c>
      <c r="D32" s="23"/>
      <c r="E32" s="22"/>
      <c r="F32" s="21">
        <f t="shared" si="0"/>
        <v>0</v>
      </c>
      <c r="G32" s="22"/>
      <c r="H32" s="191" t="s">
        <v>59</v>
      </c>
      <c r="I32" s="24">
        <f t="shared" si="1"/>
        <v>0</v>
      </c>
      <c r="J32" s="176">
        <f t="shared" si="2"/>
        <v>0</v>
      </c>
      <c r="L32" s="25"/>
    </row>
    <row r="33" spans="1:12" ht="15">
      <c r="A33" s="190" t="str">
        <f>'2Sheet1'!F38</f>
        <v>CS08-CS09</v>
      </c>
      <c r="B33" s="31">
        <f>'2Sheet1'!H38</f>
        <v>9.92</v>
      </c>
      <c r="C33" s="21">
        <f>'2Sheet1'!I38</f>
        <v>0</v>
      </c>
      <c r="D33" s="23"/>
      <c r="E33" s="22"/>
      <c r="F33" s="21">
        <f t="shared" si="0"/>
        <v>0</v>
      </c>
      <c r="G33" s="22"/>
      <c r="H33" s="191" t="s">
        <v>59</v>
      </c>
      <c r="I33" s="24">
        <f t="shared" si="1"/>
        <v>0</v>
      </c>
      <c r="J33" s="176">
        <f t="shared" si="2"/>
        <v>0</v>
      </c>
      <c r="L33" s="25"/>
    </row>
    <row r="34" spans="1:12" ht="15">
      <c r="A34" s="190" t="str">
        <f>'2Sheet1'!F39</f>
        <v>CS09-CS10</v>
      </c>
      <c r="B34" s="31">
        <f>'2Sheet1'!H39</f>
        <v>10</v>
      </c>
      <c r="C34" s="21">
        <f>'2Sheet1'!I39</f>
        <v>0</v>
      </c>
      <c r="D34" s="23"/>
      <c r="E34" s="22"/>
      <c r="F34" s="21">
        <f t="shared" si="0"/>
        <v>0</v>
      </c>
      <c r="G34" s="22"/>
      <c r="H34" s="191" t="s">
        <v>59</v>
      </c>
      <c r="I34" s="24">
        <f t="shared" si="1"/>
        <v>0</v>
      </c>
      <c r="J34" s="176">
        <f t="shared" si="2"/>
        <v>0</v>
      </c>
      <c r="L34" s="25"/>
    </row>
    <row r="35" spans="1:12" ht="15">
      <c r="A35" s="190" t="str">
        <f>'2Sheet1'!F40</f>
        <v>CS10~</v>
      </c>
      <c r="B35" s="31">
        <f>'2Sheet1'!H40</f>
        <v>11.35</v>
      </c>
      <c r="C35" s="21">
        <f>'2Sheet1'!I40</f>
        <v>0</v>
      </c>
      <c r="D35" s="23"/>
      <c r="E35" s="22"/>
      <c r="F35" s="21">
        <f t="shared" si="0"/>
        <v>0</v>
      </c>
      <c r="G35" s="22"/>
      <c r="H35" s="191" t="s">
        <v>59</v>
      </c>
      <c r="I35" s="24">
        <f t="shared" si="1"/>
        <v>0</v>
      </c>
      <c r="J35" s="176">
        <f t="shared" si="2"/>
        <v>0</v>
      </c>
      <c r="L35" s="25"/>
    </row>
    <row r="36" spans="1:12" ht="15">
      <c r="A36" s="190">
        <f>'2Sheet1'!F41</f>
        <v>0</v>
      </c>
      <c r="B36" s="31">
        <f>'2Sheet1'!H41</f>
        <v>0</v>
      </c>
      <c r="C36" s="21">
        <f>'2Sheet1'!I41</f>
        <v>0</v>
      </c>
      <c r="D36" s="23"/>
      <c r="E36" s="22"/>
      <c r="F36" s="21">
        <f t="shared" si="0"/>
        <v>0</v>
      </c>
      <c r="G36" s="22"/>
      <c r="H36" s="191" t="s">
        <v>59</v>
      </c>
      <c r="I36" s="24">
        <f t="shared" si="1"/>
        <v>0</v>
      </c>
      <c r="J36" s="176">
        <f t="shared" si="2"/>
        <v>0</v>
      </c>
      <c r="L36" s="25"/>
    </row>
    <row r="37" spans="1:12" ht="15">
      <c r="A37" s="190"/>
      <c r="B37" s="31"/>
      <c r="C37" s="21"/>
      <c r="D37" s="23"/>
      <c r="E37" s="22"/>
      <c r="F37" s="192"/>
      <c r="G37" s="22"/>
      <c r="H37" s="22"/>
      <c r="I37" s="24"/>
      <c r="J37" s="55"/>
      <c r="L37" s="25"/>
    </row>
    <row r="38" spans="1:12" ht="15">
      <c r="A38" s="27"/>
      <c r="B38" s="21"/>
      <c r="C38" s="21"/>
      <c r="D38" s="23"/>
      <c r="E38" s="22"/>
      <c r="F38" s="21"/>
      <c r="G38" s="22"/>
      <c r="H38" s="22"/>
      <c r="I38" s="24"/>
      <c r="J38" s="28">
        <f>SUM(J6:J37)</f>
        <v>0</v>
      </c>
      <c r="L38" s="25"/>
    </row>
    <row r="39" spans="1:12" ht="15">
      <c r="A39" s="30"/>
      <c r="B39" s="31"/>
      <c r="C39" s="32"/>
      <c r="D39" s="33"/>
      <c r="E39" s="34"/>
      <c r="F39" s="31"/>
      <c r="G39" s="34"/>
      <c r="H39" s="34"/>
      <c r="I39" s="35"/>
      <c r="J39" s="36"/>
    </row>
    <row r="40" spans="1:12" ht="15">
      <c r="A40" s="680" t="s">
        <v>81</v>
      </c>
      <c r="B40" s="681"/>
      <c r="C40" s="681"/>
      <c r="D40" s="681"/>
      <c r="E40" s="681"/>
      <c r="F40" s="681"/>
      <c r="G40" s="681"/>
      <c r="H40" s="681"/>
      <c r="I40" s="681"/>
      <c r="J40" s="682"/>
    </row>
    <row r="41" spans="1:12" ht="15">
      <c r="A41" s="674" t="s">
        <v>82</v>
      </c>
      <c r="B41" s="675"/>
      <c r="C41" s="675"/>
      <c r="D41" s="675"/>
      <c r="E41" s="675"/>
      <c r="F41" s="676"/>
      <c r="G41" s="18"/>
      <c r="H41" s="19"/>
      <c r="I41" s="19"/>
      <c r="J41" s="18"/>
      <c r="K41" s="37"/>
    </row>
    <row r="42" spans="1:12" ht="15">
      <c r="A42" s="674" t="s">
        <v>83</v>
      </c>
      <c r="B42" s="675"/>
      <c r="C42" s="675"/>
      <c r="D42" s="675"/>
      <c r="E42" s="675"/>
      <c r="F42" s="676"/>
      <c r="G42" s="18"/>
      <c r="H42" s="19"/>
      <c r="I42" s="18"/>
      <c r="J42" s="18"/>
      <c r="L42" s="25"/>
    </row>
    <row r="43" spans="1:12" ht="15">
      <c r="A43" s="674" t="s">
        <v>84</v>
      </c>
      <c r="B43" s="675"/>
      <c r="C43" s="675"/>
      <c r="D43" s="675"/>
      <c r="E43" s="675"/>
      <c r="F43" s="676"/>
      <c r="G43" s="38"/>
      <c r="H43" s="39"/>
      <c r="I43" s="38"/>
      <c r="J43" s="38"/>
      <c r="L43" s="25"/>
    </row>
    <row r="44" spans="1:12" ht="15">
      <c r="A44" s="27" t="s">
        <v>85</v>
      </c>
      <c r="B44" s="21"/>
      <c r="C44" s="21"/>
      <c r="D44" s="23"/>
      <c r="E44" s="22"/>
      <c r="F44" s="21"/>
      <c r="G44" s="22"/>
      <c r="H44" s="22"/>
      <c r="I44" s="24"/>
      <c r="J44" s="24"/>
      <c r="L44" s="25"/>
    </row>
    <row r="45" spans="1:12" ht="15">
      <c r="A45" s="190" t="str">
        <f t="shared" ref="A45:B63" si="3">A18</f>
        <v>Gabion Wall Type 2</v>
      </c>
      <c r="B45" s="31"/>
      <c r="C45" s="21"/>
      <c r="D45" s="23"/>
      <c r="E45" s="22"/>
      <c r="F45" s="21"/>
      <c r="G45" s="22"/>
      <c r="H45" s="22"/>
      <c r="I45" s="24"/>
      <c r="J45" s="55"/>
      <c r="L45" s="25"/>
    </row>
    <row r="46" spans="1:12" ht="15">
      <c r="A46" s="190" t="str">
        <f t="shared" si="3"/>
        <v>~CS01</v>
      </c>
      <c r="B46" s="31">
        <f t="shared" si="3"/>
        <v>0</v>
      </c>
      <c r="C46" s="21">
        <f>'2Sheet1'!M20</f>
        <v>0</v>
      </c>
      <c r="D46" s="23"/>
      <c r="E46" s="22"/>
      <c r="F46" s="21">
        <f>B46*C46</f>
        <v>0</v>
      </c>
      <c r="G46" s="22"/>
      <c r="H46" s="22" t="s">
        <v>80</v>
      </c>
      <c r="I46" s="24">
        <f>F46*1.1</f>
        <v>0</v>
      </c>
      <c r="J46" s="176">
        <f>ROUNDUP(I46,2)</f>
        <v>0</v>
      </c>
      <c r="L46" s="25"/>
    </row>
    <row r="47" spans="1:12" ht="15">
      <c r="A47" s="190" t="str">
        <f t="shared" si="3"/>
        <v>CS01-CS02</v>
      </c>
      <c r="B47" s="31">
        <f t="shared" si="3"/>
        <v>0</v>
      </c>
      <c r="C47" s="21">
        <f>'2Sheet1'!M21</f>
        <v>0</v>
      </c>
      <c r="D47" s="23"/>
      <c r="E47" s="22"/>
      <c r="F47" s="21">
        <f t="shared" ref="F47:F49" si="4">B47*C47</f>
        <v>0</v>
      </c>
      <c r="G47" s="22"/>
      <c r="H47" s="22" t="s">
        <v>80</v>
      </c>
      <c r="I47" s="24">
        <f t="shared" ref="I47:I49" si="5">F47*1.1</f>
        <v>0</v>
      </c>
      <c r="J47" s="176">
        <f t="shared" ref="J47:J63" si="6">ROUNDUP(I47,2)</f>
        <v>0</v>
      </c>
      <c r="L47" s="25"/>
    </row>
    <row r="48" spans="1:12" ht="15">
      <c r="A48" s="190" t="str">
        <f t="shared" si="3"/>
        <v>CS02-CS03</v>
      </c>
      <c r="B48" s="31">
        <f t="shared" si="3"/>
        <v>0</v>
      </c>
      <c r="C48" s="21">
        <f>'2Sheet1'!M22</f>
        <v>0</v>
      </c>
      <c r="D48" s="23"/>
      <c r="E48" s="22"/>
      <c r="F48" s="21">
        <f t="shared" si="4"/>
        <v>0</v>
      </c>
      <c r="G48" s="22"/>
      <c r="H48" s="22" t="s">
        <v>80</v>
      </c>
      <c r="I48" s="24">
        <f t="shared" si="5"/>
        <v>0</v>
      </c>
      <c r="J48" s="176">
        <f t="shared" si="6"/>
        <v>0</v>
      </c>
      <c r="L48" s="25"/>
    </row>
    <row r="49" spans="1:12" ht="15">
      <c r="A49" s="190" t="str">
        <f t="shared" si="3"/>
        <v>CS03~</v>
      </c>
      <c r="B49" s="31">
        <f t="shared" si="3"/>
        <v>0</v>
      </c>
      <c r="C49" s="21">
        <f>'2Sheet1'!M23</f>
        <v>0</v>
      </c>
      <c r="D49" s="23"/>
      <c r="E49" s="22"/>
      <c r="F49" s="21">
        <f t="shared" si="4"/>
        <v>0</v>
      </c>
      <c r="G49" s="22"/>
      <c r="H49" s="22" t="s">
        <v>80</v>
      </c>
      <c r="I49" s="24">
        <f t="shared" si="5"/>
        <v>0</v>
      </c>
      <c r="J49" s="176">
        <f t="shared" si="6"/>
        <v>0</v>
      </c>
      <c r="L49" s="25"/>
    </row>
    <row r="50" spans="1:12" ht="15">
      <c r="A50" s="190"/>
      <c r="B50" s="31"/>
      <c r="C50" s="21"/>
      <c r="D50" s="23"/>
      <c r="E50" s="22"/>
      <c r="F50" s="21"/>
      <c r="G50" s="22"/>
      <c r="H50" s="22"/>
      <c r="I50" s="24"/>
      <c r="J50" s="176"/>
      <c r="L50" s="25"/>
    </row>
    <row r="51" spans="1:12" ht="15">
      <c r="A51" s="190" t="str">
        <f t="shared" si="3"/>
        <v>CS07</v>
      </c>
      <c r="B51" s="31">
        <f t="shared" si="3"/>
        <v>0</v>
      </c>
      <c r="C51" s="21">
        <f>'2Sheet1'!M25</f>
        <v>0</v>
      </c>
      <c r="D51" s="23"/>
      <c r="E51" s="22"/>
      <c r="F51" s="21">
        <f t="shared" ref="F51:F63" si="7">B51*C51</f>
        <v>0</v>
      </c>
      <c r="G51" s="22"/>
      <c r="H51" s="22" t="s">
        <v>80</v>
      </c>
      <c r="I51" s="24">
        <f t="shared" ref="I51:I63" si="8">F51*1.1</f>
        <v>0</v>
      </c>
      <c r="J51" s="176">
        <f t="shared" si="6"/>
        <v>0</v>
      </c>
      <c r="L51" s="25"/>
    </row>
    <row r="52" spans="1:12" ht="15">
      <c r="A52" s="190"/>
      <c r="B52" s="31"/>
      <c r="C52" s="21"/>
      <c r="D52" s="23"/>
      <c r="E52" s="22"/>
      <c r="F52" s="21"/>
      <c r="G52" s="22"/>
      <c r="H52" s="22"/>
      <c r="I52" s="24"/>
      <c r="J52" s="176"/>
      <c r="L52" s="25"/>
    </row>
    <row r="53" spans="1:12" ht="15">
      <c r="A53" s="190" t="str">
        <f t="shared" si="3"/>
        <v>Excavation and turfing</v>
      </c>
      <c r="B53" s="31"/>
      <c r="C53" s="21"/>
      <c r="D53" s="23"/>
      <c r="E53" s="22"/>
      <c r="F53" s="21"/>
      <c r="G53" s="22"/>
      <c r="H53" s="22"/>
      <c r="I53" s="24"/>
      <c r="J53" s="176"/>
      <c r="L53" s="25"/>
    </row>
    <row r="54" spans="1:12" ht="15">
      <c r="A54" s="190" t="str">
        <f t="shared" si="3"/>
        <v>~CS08</v>
      </c>
      <c r="B54" s="31">
        <f t="shared" si="3"/>
        <v>14.68</v>
      </c>
      <c r="C54" s="21">
        <f>'2Sheet1'!M37</f>
        <v>21.31</v>
      </c>
      <c r="D54" s="23"/>
      <c r="E54" s="22"/>
      <c r="F54" s="21">
        <f t="shared" si="7"/>
        <v>312.83079999999995</v>
      </c>
      <c r="G54" s="22"/>
      <c r="H54" s="22" t="s">
        <v>80</v>
      </c>
      <c r="I54" s="24">
        <f t="shared" si="8"/>
        <v>344.11387999999999</v>
      </c>
      <c r="J54" s="176">
        <f t="shared" si="6"/>
        <v>344.12</v>
      </c>
      <c r="L54" s="25"/>
    </row>
    <row r="55" spans="1:12" ht="15">
      <c r="A55" s="190" t="str">
        <f t="shared" si="3"/>
        <v>CS08-CS09</v>
      </c>
      <c r="B55" s="31">
        <f t="shared" si="3"/>
        <v>10.4</v>
      </c>
      <c r="C55" s="21">
        <f>'2Sheet1'!M30</f>
        <v>6.5050000000000008</v>
      </c>
      <c r="D55" s="23"/>
      <c r="E55" s="22"/>
      <c r="F55" s="21">
        <f t="shared" si="7"/>
        <v>67.652000000000015</v>
      </c>
      <c r="G55" s="22"/>
      <c r="H55" s="22" t="s">
        <v>80</v>
      </c>
      <c r="I55" s="24">
        <f t="shared" si="8"/>
        <v>74.417200000000022</v>
      </c>
      <c r="J55" s="176">
        <f t="shared" si="6"/>
        <v>74.42</v>
      </c>
      <c r="L55" s="25"/>
    </row>
    <row r="56" spans="1:12" ht="15">
      <c r="A56" s="190" t="str">
        <f t="shared" si="3"/>
        <v>CS09-CS10</v>
      </c>
      <c r="B56" s="31">
        <f t="shared" si="3"/>
        <v>10.119999999999999</v>
      </c>
      <c r="C56" s="21">
        <f>'2Sheet1'!M31</f>
        <v>8.52</v>
      </c>
      <c r="D56" s="23"/>
      <c r="E56" s="22"/>
      <c r="F56" s="21">
        <f t="shared" si="7"/>
        <v>86.222399999999993</v>
      </c>
      <c r="G56" s="22"/>
      <c r="H56" s="22" t="s">
        <v>80</v>
      </c>
      <c r="I56" s="24">
        <f t="shared" si="8"/>
        <v>94.844639999999998</v>
      </c>
      <c r="J56" s="176">
        <f t="shared" si="6"/>
        <v>94.850000000000009</v>
      </c>
      <c r="L56" s="25"/>
    </row>
    <row r="57" spans="1:12" ht="15">
      <c r="A57" s="190"/>
      <c r="B57" s="31"/>
      <c r="C57" s="21"/>
      <c r="D57" s="23"/>
      <c r="E57" s="22"/>
      <c r="F57" s="21"/>
      <c r="G57" s="22"/>
      <c r="H57" s="22"/>
      <c r="I57" s="24"/>
      <c r="J57" s="176"/>
      <c r="L57" s="25"/>
    </row>
    <row r="58" spans="1:12" ht="15">
      <c r="A58" s="190" t="str">
        <f t="shared" si="3"/>
        <v>Gabion Wall Type 4</v>
      </c>
      <c r="B58" s="31"/>
      <c r="C58" s="21"/>
      <c r="D58" s="23"/>
      <c r="E58" s="22"/>
      <c r="F58" s="21"/>
      <c r="G58" s="22"/>
      <c r="H58" s="22"/>
      <c r="I58" s="24"/>
      <c r="J58" s="176"/>
      <c r="L58" s="25"/>
    </row>
    <row r="59" spans="1:12" ht="15">
      <c r="A59" s="190" t="str">
        <f t="shared" si="3"/>
        <v>~CS08</v>
      </c>
      <c r="B59" s="31">
        <f t="shared" si="3"/>
        <v>13.06</v>
      </c>
      <c r="C59" s="21">
        <f>'2Sheet1'!M37</f>
        <v>21.31</v>
      </c>
      <c r="D59" s="23"/>
      <c r="E59" s="22"/>
      <c r="F59" s="21">
        <f t="shared" si="7"/>
        <v>278.30860000000001</v>
      </c>
      <c r="G59" s="22"/>
      <c r="H59" s="22" t="s">
        <v>80</v>
      </c>
      <c r="I59" s="24">
        <f t="shared" si="8"/>
        <v>306.13946000000004</v>
      </c>
      <c r="J59" s="176">
        <f t="shared" si="6"/>
        <v>306.14</v>
      </c>
      <c r="L59" s="25"/>
    </row>
    <row r="60" spans="1:12" ht="15">
      <c r="A60" s="190" t="str">
        <f t="shared" si="3"/>
        <v>CS08-CS09</v>
      </c>
      <c r="B60" s="31">
        <f t="shared" si="3"/>
        <v>9.92</v>
      </c>
      <c r="C60" s="21">
        <f>'2Sheet1'!M38</f>
        <v>19.829999999999998</v>
      </c>
      <c r="D60" s="23"/>
      <c r="E60" s="22"/>
      <c r="F60" s="21">
        <f t="shared" si="7"/>
        <v>196.71359999999999</v>
      </c>
      <c r="G60" s="22"/>
      <c r="H60" s="22" t="s">
        <v>80</v>
      </c>
      <c r="I60" s="24">
        <f t="shared" si="8"/>
        <v>216.38496000000001</v>
      </c>
      <c r="J60" s="176">
        <f t="shared" si="6"/>
        <v>216.39</v>
      </c>
      <c r="L60" s="25"/>
    </row>
    <row r="61" spans="1:12" ht="15">
      <c r="A61" s="190" t="str">
        <f t="shared" si="3"/>
        <v>CS09-CS10</v>
      </c>
      <c r="B61" s="31">
        <f t="shared" si="3"/>
        <v>10</v>
      </c>
      <c r="C61" s="21">
        <f>'2Sheet1'!M39</f>
        <v>19.664999999999999</v>
      </c>
      <c r="D61" s="23"/>
      <c r="E61" s="22"/>
      <c r="F61" s="21">
        <f t="shared" si="7"/>
        <v>196.64999999999998</v>
      </c>
      <c r="G61" s="22"/>
      <c r="H61" s="22" t="s">
        <v>80</v>
      </c>
      <c r="I61" s="24">
        <f t="shared" si="8"/>
        <v>216.315</v>
      </c>
      <c r="J61" s="176">
        <f t="shared" si="6"/>
        <v>216.32</v>
      </c>
      <c r="L61" s="25"/>
    </row>
    <row r="62" spans="1:12" ht="15">
      <c r="A62" s="190" t="str">
        <f t="shared" si="3"/>
        <v>CS10~</v>
      </c>
      <c r="B62" s="31">
        <f t="shared" si="3"/>
        <v>11.35</v>
      </c>
      <c r="C62" s="21">
        <f>'2Sheet1'!M40</f>
        <v>20.98</v>
      </c>
      <c r="D62" s="23"/>
      <c r="E62" s="22"/>
      <c r="F62" s="21">
        <f t="shared" si="7"/>
        <v>238.12299999999999</v>
      </c>
      <c r="G62" s="22"/>
      <c r="H62" s="22" t="s">
        <v>80</v>
      </c>
      <c r="I62" s="24">
        <f t="shared" si="8"/>
        <v>261.93529999999998</v>
      </c>
      <c r="J62" s="176">
        <f t="shared" si="6"/>
        <v>261.94</v>
      </c>
      <c r="L62" s="25"/>
    </row>
    <row r="63" spans="1:12" ht="15">
      <c r="A63" s="190">
        <f t="shared" si="3"/>
        <v>0</v>
      </c>
      <c r="B63" s="31">
        <f t="shared" si="3"/>
        <v>0</v>
      </c>
      <c r="C63" s="21">
        <f>'2Sheet1'!M41</f>
        <v>0</v>
      </c>
      <c r="D63" s="23"/>
      <c r="E63" s="22"/>
      <c r="F63" s="21">
        <f t="shared" si="7"/>
        <v>0</v>
      </c>
      <c r="G63" s="22"/>
      <c r="H63" s="22" t="s">
        <v>80</v>
      </c>
      <c r="I63" s="24">
        <f t="shared" si="8"/>
        <v>0</v>
      </c>
      <c r="J63" s="176">
        <f t="shared" si="6"/>
        <v>0</v>
      </c>
      <c r="L63" s="25"/>
    </row>
    <row r="64" spans="1:12" ht="15">
      <c r="A64" s="27"/>
      <c r="B64" s="21"/>
      <c r="C64" s="21"/>
      <c r="D64" s="23"/>
      <c r="E64" s="22"/>
      <c r="F64" s="21"/>
      <c r="G64" s="22"/>
      <c r="H64" s="22"/>
      <c r="I64" s="24"/>
      <c r="J64" s="176"/>
      <c r="L64" s="25"/>
    </row>
    <row r="65" spans="1:12" ht="15">
      <c r="A65" s="27"/>
      <c r="B65" s="21"/>
      <c r="C65" s="21"/>
      <c r="D65" s="23"/>
      <c r="E65" s="22"/>
      <c r="F65" s="21"/>
      <c r="G65" s="22"/>
      <c r="H65" s="22"/>
      <c r="I65" s="24"/>
      <c r="J65" s="28">
        <f>SUM(J44:J64)</f>
        <v>1514.18</v>
      </c>
    </row>
    <row r="66" spans="1:12" ht="15">
      <c r="A66" s="27"/>
      <c r="B66" s="21"/>
      <c r="C66" s="21"/>
      <c r="D66" s="23"/>
      <c r="E66" s="22"/>
      <c r="F66" s="21"/>
      <c r="G66" s="22"/>
      <c r="H66" s="22"/>
      <c r="I66" s="24"/>
      <c r="J66" s="28"/>
    </row>
    <row r="67" spans="1:12" ht="15">
      <c r="A67" s="27"/>
      <c r="B67" s="21"/>
      <c r="C67" s="21"/>
      <c r="D67" s="23"/>
      <c r="E67" s="22"/>
      <c r="F67" s="21"/>
      <c r="G67" s="22"/>
      <c r="H67" s="22"/>
      <c r="I67" s="24"/>
      <c r="J67" s="24"/>
    </row>
    <row r="68" spans="1:12" ht="15">
      <c r="A68" s="674" t="s">
        <v>86</v>
      </c>
      <c r="B68" s="675"/>
      <c r="C68" s="675"/>
      <c r="D68" s="675"/>
      <c r="E68" s="675"/>
      <c r="F68" s="676"/>
      <c r="G68" s="40"/>
      <c r="H68" s="19"/>
      <c r="I68" s="18"/>
      <c r="J68" s="18"/>
      <c r="K68" s="25"/>
      <c r="L68" s="25"/>
    </row>
    <row r="69" spans="1:12" ht="15">
      <c r="A69" s="674" t="s">
        <v>87</v>
      </c>
      <c r="B69" s="675"/>
      <c r="C69" s="675"/>
      <c r="D69" s="675"/>
      <c r="E69" s="675"/>
      <c r="F69" s="676"/>
      <c r="G69" s="40"/>
      <c r="H69" s="19"/>
      <c r="I69" s="18"/>
      <c r="J69" s="18"/>
      <c r="K69" s="25"/>
      <c r="L69" s="25"/>
    </row>
    <row r="70" spans="1:12" ht="15">
      <c r="A70" s="674" t="s">
        <v>88</v>
      </c>
      <c r="B70" s="675"/>
      <c r="C70" s="675"/>
      <c r="D70" s="675"/>
      <c r="E70" s="675"/>
      <c r="F70" s="676"/>
      <c r="G70" s="38"/>
      <c r="H70" s="39"/>
      <c r="I70" s="38"/>
      <c r="J70" s="38"/>
      <c r="K70" s="25"/>
      <c r="L70" s="25"/>
    </row>
    <row r="71" spans="1:12" ht="15">
      <c r="A71" s="41" t="s">
        <v>89</v>
      </c>
      <c r="B71" s="26"/>
      <c r="C71" s="42"/>
      <c r="D71" s="42"/>
      <c r="E71" s="43"/>
      <c r="F71" s="26"/>
      <c r="G71" s="43"/>
      <c r="H71" s="43"/>
      <c r="I71" s="24"/>
      <c r="J71" s="44"/>
      <c r="K71" s="25"/>
      <c r="L71" s="25"/>
    </row>
    <row r="72" spans="1:12" ht="15">
      <c r="A72" s="194" t="str">
        <f>A45</f>
        <v>Gabion Wall Type 2</v>
      </c>
      <c r="B72" s="31"/>
      <c r="C72" s="32"/>
      <c r="D72" s="33"/>
      <c r="E72" s="34"/>
      <c r="F72" s="31"/>
      <c r="G72" s="45"/>
      <c r="H72" s="22"/>
      <c r="I72" s="24"/>
      <c r="J72" s="55"/>
      <c r="K72" s="25"/>
      <c r="L72" s="25"/>
    </row>
    <row r="73" spans="1:12" ht="15">
      <c r="A73" s="194" t="str">
        <f t="shared" ref="A73:B90" si="9">A46</f>
        <v>~CS01</v>
      </c>
      <c r="B73" s="31">
        <f>B46</f>
        <v>0</v>
      </c>
      <c r="C73" s="32">
        <f>'2Sheet1'!K20</f>
        <v>0</v>
      </c>
      <c r="D73" s="33"/>
      <c r="E73" s="34"/>
      <c r="F73" s="31">
        <f>PRODUCT(B73:E73)</f>
        <v>0</v>
      </c>
      <c r="G73" s="45">
        <f>F73</f>
        <v>0</v>
      </c>
      <c r="H73" s="22" t="s">
        <v>80</v>
      </c>
      <c r="I73" s="24">
        <f>G73*1.1</f>
        <v>0</v>
      </c>
      <c r="J73" s="176">
        <f>I73</f>
        <v>0</v>
      </c>
      <c r="K73" s="25"/>
      <c r="L73" s="25"/>
    </row>
    <row r="74" spans="1:12" ht="15">
      <c r="A74" s="194" t="str">
        <f t="shared" si="9"/>
        <v>CS01-CS02</v>
      </c>
      <c r="B74" s="31">
        <f t="shared" si="9"/>
        <v>0</v>
      </c>
      <c r="C74" s="32">
        <f>'2Sheet1'!K21</f>
        <v>0</v>
      </c>
      <c r="D74" s="33"/>
      <c r="E74" s="34"/>
      <c r="F74" s="31">
        <f t="shared" ref="F74:F90" si="10">PRODUCT(B74:E74)</f>
        <v>0</v>
      </c>
      <c r="G74" s="45">
        <f t="shared" ref="G74:G90" si="11">F74</f>
        <v>0</v>
      </c>
      <c r="H74" s="22" t="s">
        <v>80</v>
      </c>
      <c r="I74" s="24">
        <f t="shared" ref="I74:I90" si="12">G74*1.1</f>
        <v>0</v>
      </c>
      <c r="J74" s="176">
        <f t="shared" ref="J74:J90" si="13">I74</f>
        <v>0</v>
      </c>
      <c r="K74" s="25"/>
      <c r="L74" s="25"/>
    </row>
    <row r="75" spans="1:12" ht="15">
      <c r="A75" s="194" t="str">
        <f t="shared" si="9"/>
        <v>CS02-CS03</v>
      </c>
      <c r="B75" s="31">
        <f t="shared" si="9"/>
        <v>0</v>
      </c>
      <c r="C75" s="32">
        <f>'2Sheet1'!K22</f>
        <v>0</v>
      </c>
      <c r="D75" s="33"/>
      <c r="E75" s="34"/>
      <c r="F75" s="31">
        <f t="shared" si="10"/>
        <v>0</v>
      </c>
      <c r="G75" s="45">
        <f t="shared" si="11"/>
        <v>0</v>
      </c>
      <c r="H75" s="22" t="s">
        <v>80</v>
      </c>
      <c r="I75" s="24">
        <f t="shared" si="12"/>
        <v>0</v>
      </c>
      <c r="J75" s="176">
        <f t="shared" si="13"/>
        <v>0</v>
      </c>
      <c r="K75" s="25"/>
      <c r="L75" s="25"/>
    </row>
    <row r="76" spans="1:12" ht="15">
      <c r="A76" s="194" t="str">
        <f t="shared" si="9"/>
        <v>CS03~</v>
      </c>
      <c r="B76" s="31">
        <f t="shared" si="9"/>
        <v>0</v>
      </c>
      <c r="C76" s="32">
        <f>'2Sheet1'!K23</f>
        <v>0</v>
      </c>
      <c r="D76" s="33"/>
      <c r="E76" s="34"/>
      <c r="F76" s="31">
        <f t="shared" si="10"/>
        <v>0</v>
      </c>
      <c r="G76" s="45">
        <f t="shared" si="11"/>
        <v>0</v>
      </c>
      <c r="H76" s="22" t="s">
        <v>80</v>
      </c>
      <c r="I76" s="24">
        <f t="shared" si="12"/>
        <v>0</v>
      </c>
      <c r="J76" s="176">
        <f t="shared" si="13"/>
        <v>0</v>
      </c>
      <c r="K76" s="25"/>
      <c r="L76" s="25"/>
    </row>
    <row r="77" spans="1:12" ht="15">
      <c r="A77" s="194"/>
      <c r="B77" s="31"/>
      <c r="C77" s="32"/>
      <c r="D77" s="33"/>
      <c r="E77" s="34"/>
      <c r="F77" s="31"/>
      <c r="G77" s="45"/>
      <c r="H77" s="22"/>
      <c r="I77" s="24"/>
      <c r="J77" s="55"/>
      <c r="K77" s="25"/>
      <c r="L77" s="25"/>
    </row>
    <row r="78" spans="1:12" ht="15">
      <c r="A78" s="194" t="str">
        <f t="shared" si="9"/>
        <v>CS07</v>
      </c>
      <c r="B78" s="31">
        <f t="shared" ref="B78:B90" si="14">B51</f>
        <v>0</v>
      </c>
      <c r="C78" s="32">
        <f>'2Sheet1'!K25</f>
        <v>0</v>
      </c>
      <c r="D78" s="33"/>
      <c r="E78" s="34"/>
      <c r="F78" s="31">
        <f t="shared" si="10"/>
        <v>0</v>
      </c>
      <c r="G78" s="45">
        <f t="shared" si="11"/>
        <v>0</v>
      </c>
      <c r="H78" s="22" t="s">
        <v>80</v>
      </c>
      <c r="I78" s="24">
        <f t="shared" si="12"/>
        <v>0</v>
      </c>
      <c r="J78" s="176">
        <f t="shared" si="13"/>
        <v>0</v>
      </c>
      <c r="K78" s="25"/>
      <c r="L78" s="25"/>
    </row>
    <row r="79" spans="1:12" ht="15">
      <c r="A79" s="194"/>
      <c r="B79" s="31"/>
      <c r="C79" s="32"/>
      <c r="D79" s="33"/>
      <c r="E79" s="34"/>
      <c r="F79" s="31"/>
      <c r="G79" s="45"/>
      <c r="H79" s="22"/>
      <c r="I79" s="24"/>
      <c r="J79" s="55"/>
      <c r="K79" s="25"/>
      <c r="L79" s="25"/>
    </row>
    <row r="80" spans="1:12" ht="15">
      <c r="A80" s="194" t="str">
        <f t="shared" si="9"/>
        <v>Excavation and turfing</v>
      </c>
      <c r="B80" s="31"/>
      <c r="C80" s="32"/>
      <c r="D80" s="33"/>
      <c r="E80" s="34"/>
      <c r="F80" s="31"/>
      <c r="G80" s="45"/>
      <c r="H80" s="22"/>
      <c r="I80" s="24"/>
      <c r="J80" s="55"/>
      <c r="K80" s="25"/>
      <c r="L80" s="25"/>
    </row>
    <row r="81" spans="1:18" ht="15">
      <c r="A81" s="194" t="str">
        <f t="shared" si="9"/>
        <v>~CS08</v>
      </c>
      <c r="B81" s="31">
        <f t="shared" si="14"/>
        <v>14.68</v>
      </c>
      <c r="C81" s="33">
        <f>'2Sheet1'!K29</f>
        <v>0</v>
      </c>
      <c r="D81" s="33"/>
      <c r="E81" s="34"/>
      <c r="F81" s="31">
        <f t="shared" si="10"/>
        <v>0</v>
      </c>
      <c r="G81" s="45">
        <f t="shared" si="11"/>
        <v>0</v>
      </c>
      <c r="H81" s="22" t="s">
        <v>80</v>
      </c>
      <c r="I81" s="24">
        <f t="shared" si="12"/>
        <v>0</v>
      </c>
      <c r="J81" s="176">
        <f t="shared" si="13"/>
        <v>0</v>
      </c>
      <c r="K81" s="25"/>
      <c r="L81" s="25"/>
    </row>
    <row r="82" spans="1:18" ht="15">
      <c r="A82" s="194" t="str">
        <f t="shared" si="9"/>
        <v>CS08-CS09</v>
      </c>
      <c r="B82" s="31">
        <f t="shared" si="14"/>
        <v>10.4</v>
      </c>
      <c r="C82" s="33">
        <f>'2Sheet1'!K30</f>
        <v>0</v>
      </c>
      <c r="D82" s="33"/>
      <c r="E82" s="34"/>
      <c r="F82" s="31">
        <f t="shared" si="10"/>
        <v>0</v>
      </c>
      <c r="G82" s="45">
        <f t="shared" si="11"/>
        <v>0</v>
      </c>
      <c r="H82" s="22" t="s">
        <v>80</v>
      </c>
      <c r="I82" s="24">
        <f t="shared" si="12"/>
        <v>0</v>
      </c>
      <c r="J82" s="176">
        <f t="shared" si="13"/>
        <v>0</v>
      </c>
      <c r="K82" s="25"/>
      <c r="L82" s="25"/>
    </row>
    <row r="83" spans="1:18" ht="15">
      <c r="A83" s="194" t="str">
        <f t="shared" si="9"/>
        <v>CS09-CS10</v>
      </c>
      <c r="B83" s="31">
        <f t="shared" si="14"/>
        <v>10.119999999999999</v>
      </c>
      <c r="C83" s="33">
        <f>'2Sheet1'!K31</f>
        <v>0</v>
      </c>
      <c r="D83" s="33"/>
      <c r="E83" s="34"/>
      <c r="F83" s="31">
        <f t="shared" si="10"/>
        <v>0</v>
      </c>
      <c r="G83" s="45">
        <f t="shared" si="11"/>
        <v>0</v>
      </c>
      <c r="H83" s="22" t="s">
        <v>80</v>
      </c>
      <c r="I83" s="24">
        <f t="shared" si="12"/>
        <v>0</v>
      </c>
      <c r="J83" s="176">
        <f t="shared" si="13"/>
        <v>0</v>
      </c>
      <c r="K83" s="25"/>
      <c r="L83" s="25"/>
    </row>
    <row r="84" spans="1:18" ht="15">
      <c r="A84" s="194"/>
      <c r="B84" s="31"/>
      <c r="C84" s="33"/>
      <c r="D84" s="33"/>
      <c r="E84" s="34"/>
      <c r="F84" s="31"/>
      <c r="G84" s="45"/>
      <c r="H84" s="22"/>
      <c r="I84" s="24"/>
      <c r="J84" s="55"/>
      <c r="K84" s="25"/>
      <c r="L84" s="25"/>
    </row>
    <row r="85" spans="1:18" ht="15">
      <c r="A85" s="194" t="str">
        <f t="shared" si="9"/>
        <v>Gabion Wall Type 4</v>
      </c>
      <c r="B85" s="31"/>
      <c r="C85" s="33"/>
      <c r="D85" s="33"/>
      <c r="E85" s="34"/>
      <c r="F85" s="31"/>
      <c r="G85" s="45"/>
      <c r="H85" s="22"/>
      <c r="I85" s="24"/>
      <c r="J85" s="55"/>
      <c r="K85" s="25"/>
      <c r="L85" s="25"/>
    </row>
    <row r="86" spans="1:18" ht="15">
      <c r="A86" s="194" t="str">
        <f t="shared" si="9"/>
        <v>~CS08</v>
      </c>
      <c r="B86" s="31">
        <f t="shared" si="14"/>
        <v>13.06</v>
      </c>
      <c r="C86" s="33">
        <f>'2Sheet1'!K37</f>
        <v>3.37</v>
      </c>
      <c r="D86" s="33"/>
      <c r="E86" s="34"/>
      <c r="F86" s="31">
        <f t="shared" si="10"/>
        <v>44.0122</v>
      </c>
      <c r="G86" s="45">
        <f t="shared" si="11"/>
        <v>44.0122</v>
      </c>
      <c r="H86" s="22" t="s">
        <v>80</v>
      </c>
      <c r="I86" s="24">
        <f t="shared" si="12"/>
        <v>48.413420000000002</v>
      </c>
      <c r="J86" s="176">
        <f t="shared" si="13"/>
        <v>48.413420000000002</v>
      </c>
      <c r="K86" s="25"/>
      <c r="L86" s="25"/>
    </row>
    <row r="87" spans="1:18" ht="15">
      <c r="A87" s="194" t="str">
        <f t="shared" si="9"/>
        <v>CS08-CS09</v>
      </c>
      <c r="B87" s="31">
        <f t="shared" si="14"/>
        <v>9.92</v>
      </c>
      <c r="C87" s="33">
        <f>'2Sheet1'!K38</f>
        <v>4.4649999999999999</v>
      </c>
      <c r="D87" s="33"/>
      <c r="E87" s="34"/>
      <c r="F87" s="31">
        <f t="shared" si="10"/>
        <v>44.2928</v>
      </c>
      <c r="G87" s="45">
        <f t="shared" si="11"/>
        <v>44.2928</v>
      </c>
      <c r="H87" s="22" t="s">
        <v>80</v>
      </c>
      <c r="I87" s="24">
        <f t="shared" si="12"/>
        <v>48.722080000000005</v>
      </c>
      <c r="J87" s="176">
        <f t="shared" si="13"/>
        <v>48.722080000000005</v>
      </c>
      <c r="K87" s="25"/>
      <c r="L87" s="25"/>
    </row>
    <row r="88" spans="1:18" ht="15">
      <c r="A88" s="194" t="str">
        <f t="shared" si="9"/>
        <v>CS09-CS10</v>
      </c>
      <c r="B88" s="31">
        <f t="shared" si="14"/>
        <v>10</v>
      </c>
      <c r="C88" s="33">
        <f>'2Sheet1'!K39</f>
        <v>5.83</v>
      </c>
      <c r="D88" s="33"/>
      <c r="E88" s="34"/>
      <c r="F88" s="31">
        <f t="shared" si="10"/>
        <v>58.3</v>
      </c>
      <c r="G88" s="45">
        <f t="shared" si="11"/>
        <v>58.3</v>
      </c>
      <c r="H88" s="22" t="s">
        <v>80</v>
      </c>
      <c r="I88" s="24">
        <f t="shared" si="12"/>
        <v>64.13</v>
      </c>
      <c r="J88" s="176">
        <f t="shared" si="13"/>
        <v>64.13</v>
      </c>
      <c r="K88" s="25"/>
      <c r="L88" s="25"/>
    </row>
    <row r="89" spans="1:18" ht="15">
      <c r="A89" s="194" t="str">
        <f t="shared" si="9"/>
        <v>CS10~</v>
      </c>
      <c r="B89" s="31">
        <f t="shared" si="14"/>
        <v>11.35</v>
      </c>
      <c r="C89" s="33">
        <f>'2Sheet1'!K40</f>
        <v>6.1</v>
      </c>
      <c r="D89" s="33"/>
      <c r="E89" s="34"/>
      <c r="F89" s="31">
        <f t="shared" si="10"/>
        <v>69.234999999999999</v>
      </c>
      <c r="G89" s="45">
        <f t="shared" si="11"/>
        <v>69.234999999999999</v>
      </c>
      <c r="H89" s="22" t="s">
        <v>80</v>
      </c>
      <c r="I89" s="24">
        <f t="shared" si="12"/>
        <v>76.158500000000004</v>
      </c>
      <c r="J89" s="176">
        <f t="shared" si="13"/>
        <v>76.158500000000004</v>
      </c>
      <c r="K89" s="25"/>
      <c r="L89" s="25"/>
    </row>
    <row r="90" spans="1:18" ht="15">
      <c r="A90" s="194">
        <f t="shared" si="9"/>
        <v>0</v>
      </c>
      <c r="B90" s="31">
        <f t="shared" si="14"/>
        <v>0</v>
      </c>
      <c r="C90" s="33">
        <f>'2Sheet1'!K41</f>
        <v>0</v>
      </c>
      <c r="D90" s="33"/>
      <c r="E90" s="34"/>
      <c r="F90" s="31">
        <f t="shared" si="10"/>
        <v>0</v>
      </c>
      <c r="G90" s="45">
        <f t="shared" si="11"/>
        <v>0</v>
      </c>
      <c r="H90" s="22" t="s">
        <v>80</v>
      </c>
      <c r="I90" s="24">
        <f t="shared" si="12"/>
        <v>0</v>
      </c>
      <c r="J90" s="176">
        <f t="shared" si="13"/>
        <v>0</v>
      </c>
      <c r="K90" s="25"/>
      <c r="L90" s="25"/>
    </row>
    <row r="91" spans="1:18" ht="15">
      <c r="A91" s="193"/>
      <c r="B91" s="31"/>
      <c r="C91" s="33"/>
      <c r="D91" s="33"/>
      <c r="E91" s="34"/>
      <c r="F91" s="31"/>
      <c r="G91" s="34"/>
      <c r="H91" s="34"/>
      <c r="I91" s="24"/>
      <c r="J91" s="177">
        <f>SUM(J73:J90)</f>
        <v>237.42400000000001</v>
      </c>
      <c r="K91" s="25"/>
      <c r="L91" s="25"/>
    </row>
    <row r="92" spans="1:18" ht="15">
      <c r="A92" s="193"/>
      <c r="B92" s="31"/>
      <c r="C92" s="33"/>
      <c r="D92" s="33"/>
      <c r="E92" s="34"/>
      <c r="F92" s="31"/>
      <c r="G92" s="34"/>
      <c r="H92" s="34"/>
      <c r="I92" s="24"/>
      <c r="J92" s="44"/>
      <c r="K92" s="25"/>
      <c r="L92" s="25"/>
    </row>
    <row r="93" spans="1:18" ht="15">
      <c r="A93" s="30"/>
      <c r="B93" s="31"/>
      <c r="C93" s="33"/>
      <c r="D93" s="33"/>
      <c r="E93" s="34"/>
      <c r="F93" s="31"/>
      <c r="G93" s="34"/>
      <c r="H93" s="34"/>
      <c r="I93" s="24"/>
      <c r="J93" s="44"/>
      <c r="K93" s="25"/>
      <c r="L93" s="25"/>
    </row>
    <row r="94" spans="1:18" ht="15">
      <c r="A94" s="689" t="s">
        <v>90</v>
      </c>
      <c r="B94" s="690"/>
      <c r="C94" s="690"/>
      <c r="D94" s="690"/>
      <c r="E94" s="690"/>
      <c r="F94" s="690"/>
      <c r="G94" s="690"/>
      <c r="H94" s="690"/>
      <c r="I94" s="690"/>
      <c r="J94" s="691"/>
      <c r="K94" s="25"/>
      <c r="L94" s="25"/>
    </row>
    <row r="95" spans="1:18" ht="15">
      <c r="A95" s="41" t="s">
        <v>89</v>
      </c>
      <c r="B95" s="21"/>
      <c r="C95" s="23"/>
      <c r="D95" s="23"/>
      <c r="E95" s="22"/>
      <c r="F95" s="21"/>
      <c r="G95" s="22"/>
      <c r="H95" s="22"/>
      <c r="I95" s="24"/>
      <c r="J95" s="24"/>
      <c r="K95" s="25"/>
      <c r="L95" s="25"/>
    </row>
    <row r="96" spans="1:18" ht="15">
      <c r="A96" s="196" t="str">
        <f>A72</f>
        <v>Gabion Wall Type 2</v>
      </c>
      <c r="B96" s="26"/>
      <c r="C96" s="72"/>
      <c r="D96" s="23"/>
      <c r="E96" s="22"/>
      <c r="F96" s="198"/>
      <c r="G96" s="45"/>
      <c r="H96" s="22"/>
      <c r="I96" s="24"/>
      <c r="J96" s="55"/>
      <c r="K96" s="25"/>
      <c r="L96" s="25"/>
      <c r="P96" s="1"/>
      <c r="Q96" s="1"/>
      <c r="R96" s="1"/>
    </row>
    <row r="97" spans="1:18" ht="15">
      <c r="A97" s="196" t="str">
        <f t="shared" ref="A97:B114" si="15">A73</f>
        <v>~CS01</v>
      </c>
      <c r="B97" s="26">
        <f>B73</f>
        <v>0</v>
      </c>
      <c r="C97" s="72">
        <f>'2Sheet1'!L20</f>
        <v>0</v>
      </c>
      <c r="D97" s="23"/>
      <c r="E97" s="22"/>
      <c r="F97" s="31">
        <f>PRODUCT(B97:E97)</f>
        <v>0</v>
      </c>
      <c r="G97" s="45">
        <f>F97</f>
        <v>0</v>
      </c>
      <c r="H97" s="22" t="s">
        <v>80</v>
      </c>
      <c r="I97" s="24">
        <f>G97*1.1</f>
        <v>0</v>
      </c>
      <c r="J97" s="176">
        <f>I97</f>
        <v>0</v>
      </c>
      <c r="K97" s="25"/>
      <c r="L97" s="25"/>
      <c r="P97" s="1"/>
      <c r="Q97" s="1"/>
      <c r="R97" s="1"/>
    </row>
    <row r="98" spans="1:18" ht="15">
      <c r="A98" s="196" t="str">
        <f t="shared" si="15"/>
        <v>CS01-CS02</v>
      </c>
      <c r="B98" s="26">
        <f t="shared" si="15"/>
        <v>0</v>
      </c>
      <c r="C98" s="72">
        <f>'2Sheet1'!L21</f>
        <v>0</v>
      </c>
      <c r="D98" s="23"/>
      <c r="E98" s="22"/>
      <c r="F98" s="31">
        <f t="shared" ref="F98:F114" si="16">PRODUCT(B98:E98)</f>
        <v>0</v>
      </c>
      <c r="G98" s="45">
        <f t="shared" ref="G98:G114" si="17">F98</f>
        <v>0</v>
      </c>
      <c r="H98" s="70" t="s">
        <v>80</v>
      </c>
      <c r="I98" s="24">
        <f t="shared" ref="I98:I114" si="18">G98*1.1</f>
        <v>0</v>
      </c>
      <c r="J98" s="176">
        <f t="shared" ref="J98:J114" si="19">I98</f>
        <v>0</v>
      </c>
      <c r="K98" s="25"/>
      <c r="L98" s="25"/>
      <c r="P98" s="1"/>
      <c r="Q98" s="1"/>
      <c r="R98" s="1"/>
    </row>
    <row r="99" spans="1:18" ht="15">
      <c r="A99" s="196" t="str">
        <f t="shared" si="15"/>
        <v>CS02-CS03</v>
      </c>
      <c r="B99" s="26">
        <f t="shared" si="15"/>
        <v>0</v>
      </c>
      <c r="C99" s="72">
        <f>'2Sheet1'!L22</f>
        <v>0</v>
      </c>
      <c r="D99" s="23"/>
      <c r="E99" s="22"/>
      <c r="F99" s="31">
        <f t="shared" si="16"/>
        <v>0</v>
      </c>
      <c r="G99" s="45">
        <f t="shared" si="17"/>
        <v>0</v>
      </c>
      <c r="H99" s="22" t="s">
        <v>80</v>
      </c>
      <c r="I99" s="24">
        <f t="shared" si="18"/>
        <v>0</v>
      </c>
      <c r="J99" s="176">
        <f t="shared" si="19"/>
        <v>0</v>
      </c>
      <c r="K99" s="25"/>
      <c r="L99" s="25"/>
      <c r="P99" s="1"/>
      <c r="Q99" s="1"/>
      <c r="R99" s="1"/>
    </row>
    <row r="100" spans="1:18" ht="15">
      <c r="A100" s="196" t="str">
        <f t="shared" si="15"/>
        <v>CS03~</v>
      </c>
      <c r="B100" s="26">
        <f t="shared" si="15"/>
        <v>0</v>
      </c>
      <c r="C100" s="72">
        <f>'2Sheet1'!L23</f>
        <v>0</v>
      </c>
      <c r="D100" s="23"/>
      <c r="E100" s="22"/>
      <c r="F100" s="31">
        <f t="shared" si="16"/>
        <v>0</v>
      </c>
      <c r="G100" s="45">
        <f t="shared" si="17"/>
        <v>0</v>
      </c>
      <c r="H100" s="70" t="s">
        <v>80</v>
      </c>
      <c r="I100" s="24">
        <f t="shared" si="18"/>
        <v>0</v>
      </c>
      <c r="J100" s="176">
        <f t="shared" si="19"/>
        <v>0</v>
      </c>
      <c r="K100" s="25"/>
      <c r="L100" s="25"/>
      <c r="P100" s="1"/>
      <c r="Q100" s="1"/>
      <c r="R100" s="1"/>
    </row>
    <row r="101" spans="1:18" ht="15">
      <c r="A101" s="196"/>
      <c r="B101" s="26"/>
      <c r="C101" s="72"/>
      <c r="D101" s="23"/>
      <c r="E101" s="22"/>
      <c r="F101" s="198"/>
      <c r="G101" s="45"/>
      <c r="H101" s="22"/>
      <c r="I101" s="24"/>
      <c r="J101" s="55"/>
      <c r="K101" s="25"/>
      <c r="L101" s="25"/>
      <c r="P101" s="1"/>
      <c r="Q101" s="1"/>
      <c r="R101" s="1"/>
    </row>
    <row r="102" spans="1:18" ht="15">
      <c r="A102" s="196" t="str">
        <f t="shared" si="15"/>
        <v>CS07</v>
      </c>
      <c r="B102" s="26">
        <f t="shared" ref="B102:B114" si="20">B78</f>
        <v>0</v>
      </c>
      <c r="C102" s="72">
        <f>'2Sheet1'!L25</f>
        <v>0</v>
      </c>
      <c r="D102" s="23"/>
      <c r="E102" s="22"/>
      <c r="F102" s="31">
        <f t="shared" si="16"/>
        <v>0</v>
      </c>
      <c r="G102" s="45">
        <f t="shared" si="17"/>
        <v>0</v>
      </c>
      <c r="H102" s="70" t="s">
        <v>80</v>
      </c>
      <c r="I102" s="24">
        <f t="shared" si="18"/>
        <v>0</v>
      </c>
      <c r="J102" s="176">
        <f t="shared" si="19"/>
        <v>0</v>
      </c>
      <c r="K102" s="25"/>
      <c r="L102" s="25"/>
      <c r="P102" s="1"/>
      <c r="Q102" s="1"/>
      <c r="R102" s="1"/>
    </row>
    <row r="103" spans="1:18" ht="15">
      <c r="A103" s="196"/>
      <c r="B103" s="26"/>
      <c r="C103" s="72"/>
      <c r="D103" s="23"/>
      <c r="E103" s="22"/>
      <c r="F103" s="198"/>
      <c r="G103" s="45"/>
      <c r="H103" s="22" t="s">
        <v>80</v>
      </c>
      <c r="I103" s="24"/>
      <c r="J103" s="55"/>
      <c r="K103" s="25"/>
      <c r="L103" s="25"/>
      <c r="P103" s="1"/>
      <c r="Q103" s="1"/>
      <c r="R103" s="1"/>
    </row>
    <row r="104" spans="1:18" ht="15">
      <c r="A104" s="196" t="str">
        <f t="shared" si="15"/>
        <v>Excavation and turfing</v>
      </c>
      <c r="B104" s="26"/>
      <c r="C104" s="72"/>
      <c r="D104" s="23"/>
      <c r="E104" s="22"/>
      <c r="F104" s="198"/>
      <c r="G104" s="45"/>
      <c r="H104" s="70" t="s">
        <v>80</v>
      </c>
      <c r="I104" s="24"/>
      <c r="J104" s="55"/>
      <c r="K104" s="25"/>
      <c r="L104" s="25"/>
      <c r="P104" s="1"/>
      <c r="Q104" s="1"/>
      <c r="R104" s="1"/>
    </row>
    <row r="105" spans="1:18" ht="15">
      <c r="A105" s="196" t="str">
        <f t="shared" si="15"/>
        <v>~CS08</v>
      </c>
      <c r="B105" s="26">
        <f t="shared" si="20"/>
        <v>14.68</v>
      </c>
      <c r="C105" s="72">
        <f>'2Sheet1'!L37</f>
        <v>15.76</v>
      </c>
      <c r="D105" s="23"/>
      <c r="E105" s="22"/>
      <c r="F105" s="31">
        <f t="shared" si="16"/>
        <v>231.35679999999999</v>
      </c>
      <c r="G105" s="45">
        <f t="shared" si="17"/>
        <v>231.35679999999999</v>
      </c>
      <c r="H105" s="22" t="s">
        <v>80</v>
      </c>
      <c r="I105" s="24">
        <f t="shared" si="18"/>
        <v>254.49248</v>
      </c>
      <c r="J105" s="176">
        <f t="shared" si="19"/>
        <v>254.49248</v>
      </c>
      <c r="K105" s="25"/>
      <c r="L105" s="25"/>
      <c r="P105" s="1"/>
      <c r="Q105" s="1"/>
      <c r="R105" s="1"/>
    </row>
    <row r="106" spans="1:18" ht="15">
      <c r="A106" s="196" t="str">
        <f t="shared" si="15"/>
        <v>CS08-CS09</v>
      </c>
      <c r="B106" s="26">
        <f t="shared" si="20"/>
        <v>10.4</v>
      </c>
      <c r="C106" s="72">
        <f>'2Sheet1'!L30</f>
        <v>0</v>
      </c>
      <c r="D106" s="23"/>
      <c r="E106" s="22"/>
      <c r="F106" s="31">
        <f t="shared" si="16"/>
        <v>0</v>
      </c>
      <c r="G106" s="45">
        <f t="shared" si="17"/>
        <v>0</v>
      </c>
      <c r="H106" s="70" t="s">
        <v>80</v>
      </c>
      <c r="I106" s="24">
        <f t="shared" si="18"/>
        <v>0</v>
      </c>
      <c r="J106" s="176">
        <f t="shared" si="19"/>
        <v>0</v>
      </c>
      <c r="K106" s="25"/>
      <c r="L106" s="25"/>
      <c r="P106" s="1"/>
      <c r="Q106" s="1"/>
      <c r="R106" s="1"/>
    </row>
    <row r="107" spans="1:18" ht="15">
      <c r="A107" s="196" t="str">
        <f t="shared" si="15"/>
        <v>CS09-CS10</v>
      </c>
      <c r="B107" s="26">
        <f t="shared" si="20"/>
        <v>10.119999999999999</v>
      </c>
      <c r="C107" s="72">
        <f>'2Sheet1'!L31</f>
        <v>0</v>
      </c>
      <c r="D107" s="23"/>
      <c r="E107" s="22"/>
      <c r="F107" s="31">
        <f t="shared" si="16"/>
        <v>0</v>
      </c>
      <c r="G107" s="45">
        <f t="shared" si="17"/>
        <v>0</v>
      </c>
      <c r="H107" s="22" t="s">
        <v>80</v>
      </c>
      <c r="I107" s="24">
        <f t="shared" si="18"/>
        <v>0</v>
      </c>
      <c r="J107" s="176">
        <f t="shared" si="19"/>
        <v>0</v>
      </c>
      <c r="K107" s="25"/>
      <c r="L107" s="25"/>
      <c r="P107" s="1"/>
      <c r="Q107" s="1"/>
      <c r="R107" s="1"/>
    </row>
    <row r="108" spans="1:18" ht="15">
      <c r="A108" s="196"/>
      <c r="B108" s="26"/>
      <c r="C108" s="72"/>
      <c r="D108" s="23"/>
      <c r="E108" s="22"/>
      <c r="F108" s="198"/>
      <c r="G108" s="45"/>
      <c r="H108" s="70"/>
      <c r="I108" s="24"/>
      <c r="J108" s="55"/>
      <c r="K108" s="25"/>
      <c r="L108" s="25"/>
      <c r="P108" s="1"/>
      <c r="Q108" s="1"/>
      <c r="R108" s="1"/>
    </row>
    <row r="109" spans="1:18" ht="15">
      <c r="A109" s="196" t="str">
        <f t="shared" si="15"/>
        <v>Gabion Wall Type 4</v>
      </c>
      <c r="B109" s="26"/>
      <c r="C109" s="72"/>
      <c r="D109" s="23"/>
      <c r="E109" s="22"/>
      <c r="F109" s="198"/>
      <c r="G109" s="45"/>
      <c r="H109" s="22"/>
      <c r="I109" s="24"/>
      <c r="J109" s="55"/>
      <c r="K109" s="25"/>
      <c r="L109" s="25"/>
      <c r="P109" s="1"/>
      <c r="Q109" s="1"/>
      <c r="R109" s="1"/>
    </row>
    <row r="110" spans="1:18" ht="15">
      <c r="A110" s="196" t="str">
        <f t="shared" si="15"/>
        <v>~CS08</v>
      </c>
      <c r="B110" s="26">
        <f t="shared" si="20"/>
        <v>13.06</v>
      </c>
      <c r="C110" s="72">
        <f>'2Sheet1'!L37</f>
        <v>15.76</v>
      </c>
      <c r="D110" s="23"/>
      <c r="E110" s="22"/>
      <c r="F110" s="31">
        <f t="shared" si="16"/>
        <v>205.82560000000001</v>
      </c>
      <c r="G110" s="45">
        <f t="shared" si="17"/>
        <v>205.82560000000001</v>
      </c>
      <c r="H110" s="70" t="s">
        <v>80</v>
      </c>
      <c r="I110" s="24">
        <f t="shared" si="18"/>
        <v>226.40816000000004</v>
      </c>
      <c r="J110" s="176">
        <f t="shared" si="19"/>
        <v>226.40816000000004</v>
      </c>
      <c r="K110" s="25"/>
      <c r="L110" s="25"/>
      <c r="P110" s="1"/>
      <c r="Q110" s="1"/>
      <c r="R110" s="1"/>
    </row>
    <row r="111" spans="1:18" ht="15">
      <c r="A111" s="196" t="str">
        <f t="shared" si="15"/>
        <v>CS08-CS09</v>
      </c>
      <c r="B111" s="26">
        <f t="shared" si="20"/>
        <v>9.92</v>
      </c>
      <c r="C111" s="72">
        <f>'2Sheet1'!L38</f>
        <v>15.76</v>
      </c>
      <c r="D111" s="23"/>
      <c r="E111" s="22"/>
      <c r="F111" s="31">
        <f t="shared" si="16"/>
        <v>156.33920000000001</v>
      </c>
      <c r="G111" s="45">
        <f t="shared" si="17"/>
        <v>156.33920000000001</v>
      </c>
      <c r="H111" s="22" t="s">
        <v>80</v>
      </c>
      <c r="I111" s="24">
        <f t="shared" si="18"/>
        <v>171.97312000000002</v>
      </c>
      <c r="J111" s="176">
        <f t="shared" si="19"/>
        <v>171.97312000000002</v>
      </c>
      <c r="K111" s="25"/>
      <c r="L111" s="25"/>
      <c r="P111" s="1"/>
      <c r="Q111" s="1"/>
      <c r="R111" s="1"/>
    </row>
    <row r="112" spans="1:18" ht="15">
      <c r="A112" s="196" t="str">
        <f t="shared" si="15"/>
        <v>CS09-CS10</v>
      </c>
      <c r="B112" s="26">
        <f t="shared" si="20"/>
        <v>10</v>
      </c>
      <c r="C112" s="72">
        <f>'2Sheet1'!L39</f>
        <v>15.76</v>
      </c>
      <c r="D112" s="23"/>
      <c r="E112" s="22"/>
      <c r="F112" s="31">
        <f t="shared" si="16"/>
        <v>157.6</v>
      </c>
      <c r="G112" s="45">
        <f t="shared" si="17"/>
        <v>157.6</v>
      </c>
      <c r="H112" s="70" t="s">
        <v>80</v>
      </c>
      <c r="I112" s="24">
        <f t="shared" si="18"/>
        <v>173.36</v>
      </c>
      <c r="J112" s="176">
        <f t="shared" si="19"/>
        <v>173.36</v>
      </c>
      <c r="K112" s="25"/>
      <c r="L112" s="25"/>
      <c r="P112" s="1"/>
      <c r="Q112" s="1"/>
      <c r="R112" s="1"/>
    </row>
    <row r="113" spans="1:18" ht="15">
      <c r="A113" s="196" t="str">
        <f t="shared" si="15"/>
        <v>CS10~</v>
      </c>
      <c r="B113" s="26">
        <f t="shared" si="20"/>
        <v>11.35</v>
      </c>
      <c r="C113" s="72">
        <f>'2Sheet1'!L40</f>
        <v>15.76</v>
      </c>
      <c r="D113" s="23"/>
      <c r="E113" s="22"/>
      <c r="F113" s="31">
        <f t="shared" si="16"/>
        <v>178.876</v>
      </c>
      <c r="G113" s="45">
        <f t="shared" si="17"/>
        <v>178.876</v>
      </c>
      <c r="H113" s="22" t="s">
        <v>80</v>
      </c>
      <c r="I113" s="24">
        <f t="shared" si="18"/>
        <v>196.76360000000003</v>
      </c>
      <c r="J113" s="176">
        <f t="shared" si="19"/>
        <v>196.76360000000003</v>
      </c>
      <c r="K113" s="25"/>
      <c r="L113" s="25"/>
      <c r="P113" s="167"/>
      <c r="Q113" s="1"/>
      <c r="R113" s="1"/>
    </row>
    <row r="114" spans="1:18" ht="15">
      <c r="A114" s="196">
        <f t="shared" si="15"/>
        <v>0</v>
      </c>
      <c r="B114" s="26">
        <f t="shared" si="20"/>
        <v>0</v>
      </c>
      <c r="C114" s="72">
        <f>'2Sheet1'!L41</f>
        <v>0</v>
      </c>
      <c r="D114" s="23"/>
      <c r="E114" s="22"/>
      <c r="F114" s="31">
        <f t="shared" si="16"/>
        <v>0</v>
      </c>
      <c r="G114" s="45">
        <f t="shared" si="17"/>
        <v>0</v>
      </c>
      <c r="H114" s="70" t="s">
        <v>80</v>
      </c>
      <c r="I114" s="24">
        <f t="shared" si="18"/>
        <v>0</v>
      </c>
      <c r="J114" s="176">
        <f t="shared" si="19"/>
        <v>0</v>
      </c>
      <c r="K114" s="25"/>
      <c r="L114" s="25"/>
      <c r="P114" s="167"/>
      <c r="Q114" s="1"/>
      <c r="R114" s="1"/>
    </row>
    <row r="115" spans="1:18" ht="15">
      <c r="A115" s="197"/>
      <c r="B115" s="31"/>
      <c r="C115" s="23"/>
      <c r="D115" s="23"/>
      <c r="E115" s="22"/>
      <c r="F115" s="198"/>
      <c r="G115" s="45"/>
      <c r="H115" s="70"/>
      <c r="I115" s="24"/>
      <c r="J115" s="177">
        <f>SUM(J97:J114)</f>
        <v>1022.9973600000001</v>
      </c>
      <c r="K115" s="25"/>
      <c r="L115" s="25"/>
      <c r="P115" s="167"/>
      <c r="Q115" s="1"/>
      <c r="R115" s="1"/>
    </row>
    <row r="116" spans="1:18" ht="15">
      <c r="A116" s="195"/>
      <c r="B116" s="65"/>
      <c r="C116" s="23"/>
      <c r="D116" s="23"/>
      <c r="E116" s="22"/>
      <c r="F116" s="198"/>
      <c r="G116" s="45"/>
      <c r="H116" s="22"/>
      <c r="I116" s="24"/>
      <c r="J116" s="24"/>
      <c r="K116" s="25"/>
      <c r="L116" s="25"/>
      <c r="P116" s="167"/>
      <c r="Q116" s="1"/>
      <c r="R116" s="1"/>
    </row>
    <row r="117" spans="1:18" ht="15">
      <c r="A117" s="692"/>
      <c r="B117" s="693"/>
      <c r="C117" s="693"/>
      <c r="D117" s="693"/>
      <c r="E117" s="693"/>
      <c r="F117" s="693"/>
      <c r="G117" s="693"/>
      <c r="H117" s="693"/>
      <c r="I117" s="693"/>
      <c r="J117" s="694"/>
      <c r="L117" s="25"/>
      <c r="P117" s="1"/>
      <c r="Q117" s="1"/>
      <c r="R117" s="1"/>
    </row>
    <row r="118" spans="1:18" ht="15">
      <c r="A118" s="695" t="s">
        <v>91</v>
      </c>
      <c r="B118" s="696"/>
      <c r="C118" s="696"/>
      <c r="D118" s="696"/>
      <c r="E118" s="696"/>
      <c r="F118" s="696"/>
      <c r="G118" s="696"/>
      <c r="H118" s="696"/>
      <c r="I118" s="696"/>
      <c r="J118" s="697"/>
      <c r="L118" s="25"/>
    </row>
    <row r="119" spans="1:18" ht="15">
      <c r="A119" s="686"/>
      <c r="B119" s="687"/>
      <c r="C119" s="687"/>
      <c r="D119" s="687"/>
      <c r="E119" s="687"/>
      <c r="F119" s="688"/>
      <c r="G119" s="18"/>
      <c r="H119" s="19"/>
      <c r="I119" s="18"/>
      <c r="J119" s="18"/>
    </row>
    <row r="120" spans="1:18" ht="15">
      <c r="A120" s="20"/>
      <c r="B120" s="26"/>
      <c r="C120" s="42"/>
      <c r="D120" s="46"/>
      <c r="E120" s="47"/>
      <c r="F120" s="26"/>
      <c r="G120" s="48"/>
      <c r="H120" s="43"/>
      <c r="I120" s="24"/>
      <c r="J120" s="44"/>
      <c r="L120" s="49"/>
    </row>
    <row r="121" spans="1:18" s="16" customFormat="1" ht="30" customHeight="1">
      <c r="A121" s="30"/>
      <c r="B121" s="50"/>
      <c r="C121" s="51"/>
      <c r="D121" s="46"/>
      <c r="E121" s="47"/>
      <c r="F121" s="52"/>
      <c r="G121" s="53"/>
      <c r="H121" s="22"/>
      <c r="I121" s="54"/>
      <c r="J121" s="54"/>
    </row>
    <row r="122" spans="1:18" ht="15">
      <c r="A122" s="686"/>
      <c r="B122" s="687"/>
      <c r="C122" s="687"/>
      <c r="D122" s="687"/>
      <c r="E122" s="687"/>
      <c r="F122" s="688"/>
      <c r="G122" s="18"/>
      <c r="H122" s="19"/>
      <c r="I122" s="18"/>
      <c r="J122" s="18"/>
    </row>
    <row r="123" spans="1:18" ht="15">
      <c r="A123" s="695" t="s">
        <v>248</v>
      </c>
      <c r="B123" s="696"/>
      <c r="C123" s="696"/>
      <c r="D123" s="696"/>
      <c r="E123" s="696"/>
      <c r="F123" s="696"/>
      <c r="G123" s="696"/>
      <c r="H123" s="696"/>
      <c r="I123" s="696"/>
      <c r="J123" s="697"/>
      <c r="L123" s="25"/>
    </row>
    <row r="124" spans="1:18" ht="15">
      <c r="A124" s="186" t="s">
        <v>260</v>
      </c>
      <c r="B124" s="21"/>
      <c r="C124" s="23"/>
      <c r="D124" s="23"/>
      <c r="E124" s="22"/>
      <c r="F124" s="21"/>
      <c r="G124" s="22"/>
      <c r="H124" s="22"/>
      <c r="I124" s="24"/>
      <c r="J124" s="24"/>
      <c r="L124" s="25"/>
    </row>
    <row r="125" spans="1:18" ht="15">
      <c r="A125" s="30" t="s">
        <v>3</v>
      </c>
      <c r="B125" s="31">
        <f>'2Sheet1'!$C$12</f>
        <v>0</v>
      </c>
      <c r="C125" s="23">
        <v>4.5</v>
      </c>
      <c r="D125" s="23"/>
      <c r="E125" s="22"/>
      <c r="F125" s="31">
        <f>PRODUCT(B125:E125)</f>
        <v>0</v>
      </c>
      <c r="G125" s="45">
        <f>F125</f>
        <v>0</v>
      </c>
      <c r="H125" s="22" t="s">
        <v>80</v>
      </c>
      <c r="I125" s="24">
        <f>G125*1.1</f>
        <v>0</v>
      </c>
      <c r="J125" s="188">
        <f>I125</f>
        <v>0</v>
      </c>
      <c r="L125" s="25"/>
    </row>
    <row r="126" spans="1:18" ht="15">
      <c r="A126" s="30" t="s">
        <v>238</v>
      </c>
      <c r="B126" s="31">
        <f>'2Sheet1'!$C$12</f>
        <v>0</v>
      </c>
      <c r="C126" s="23">
        <v>1</v>
      </c>
      <c r="D126" s="23"/>
      <c r="E126" s="22"/>
      <c r="F126" s="31">
        <f>PRODUCT(B126:E126)</f>
        <v>0</v>
      </c>
      <c r="G126" s="45">
        <f>F126</f>
        <v>0</v>
      </c>
      <c r="H126" s="22" t="s">
        <v>80</v>
      </c>
      <c r="I126" s="24">
        <f>G126*1.1</f>
        <v>0</v>
      </c>
      <c r="J126" s="188">
        <f>I126</f>
        <v>0</v>
      </c>
      <c r="L126" s="25"/>
    </row>
    <row r="127" spans="1:18" ht="15">
      <c r="A127" s="30" t="s">
        <v>241</v>
      </c>
      <c r="B127" s="31">
        <f>'2Sheet1'!$C$12</f>
        <v>0</v>
      </c>
      <c r="C127" s="23">
        <v>8.1999999999999993</v>
      </c>
      <c r="D127" s="23"/>
      <c r="E127" s="22"/>
      <c r="F127" s="31">
        <f>PRODUCT(B127:E127)</f>
        <v>0</v>
      </c>
      <c r="G127" s="45">
        <f>F127</f>
        <v>0</v>
      </c>
      <c r="H127" s="22" t="s">
        <v>80</v>
      </c>
      <c r="I127" s="24">
        <f>G127*1.1</f>
        <v>0</v>
      </c>
      <c r="J127" s="188">
        <f>I127</f>
        <v>0</v>
      </c>
      <c r="L127" s="25"/>
    </row>
    <row r="128" spans="1:18" ht="15">
      <c r="A128" s="27"/>
      <c r="B128" s="21"/>
      <c r="C128" s="23"/>
      <c r="D128" s="23"/>
      <c r="E128" s="22"/>
      <c r="F128" s="31"/>
      <c r="G128" s="34"/>
      <c r="H128" s="34"/>
      <c r="I128" s="24"/>
      <c r="J128" s="44"/>
      <c r="L128" s="25"/>
    </row>
    <row r="129" spans="1:12" ht="15">
      <c r="A129" s="187" t="s">
        <v>261</v>
      </c>
      <c r="B129" s="31"/>
      <c r="C129" s="23"/>
      <c r="D129" s="23"/>
      <c r="E129" s="22"/>
      <c r="F129" s="31"/>
      <c r="G129" s="45"/>
      <c r="H129" s="22"/>
      <c r="I129" s="24"/>
      <c r="J129" s="29"/>
      <c r="L129" s="25"/>
    </row>
    <row r="130" spans="1:12" ht="15">
      <c r="A130" s="30" t="s">
        <v>3</v>
      </c>
      <c r="B130" s="31">
        <f>'2Sheet1'!$C$18</f>
        <v>0</v>
      </c>
      <c r="C130" s="23">
        <v>8.4</v>
      </c>
      <c r="D130" s="23"/>
      <c r="E130" s="22"/>
      <c r="F130" s="31">
        <f>PRODUCT(B130:E130)</f>
        <v>0</v>
      </c>
      <c r="G130" s="45">
        <f>F130</f>
        <v>0</v>
      </c>
      <c r="H130" s="22" t="s">
        <v>80</v>
      </c>
      <c r="I130" s="24">
        <f>G130*1.1</f>
        <v>0</v>
      </c>
      <c r="J130" s="188">
        <f>I130</f>
        <v>0</v>
      </c>
      <c r="L130" s="25"/>
    </row>
    <row r="131" spans="1:12" ht="15">
      <c r="A131" s="30" t="s">
        <v>238</v>
      </c>
      <c r="B131" s="31">
        <f>'2Sheet1'!$C$18</f>
        <v>0</v>
      </c>
      <c r="C131" s="23">
        <v>1.75</v>
      </c>
      <c r="D131" s="23"/>
      <c r="E131" s="22"/>
      <c r="F131" s="31">
        <f>PRODUCT(B131:E131)</f>
        <v>0</v>
      </c>
      <c r="G131" s="45">
        <f>F131</f>
        <v>0</v>
      </c>
      <c r="H131" s="22" t="s">
        <v>80</v>
      </c>
      <c r="I131" s="24">
        <f>G131*1.1</f>
        <v>0</v>
      </c>
      <c r="J131" s="188">
        <f>I131</f>
        <v>0</v>
      </c>
      <c r="L131" s="25"/>
    </row>
    <row r="132" spans="1:12" ht="15">
      <c r="A132" s="30" t="s">
        <v>241</v>
      </c>
      <c r="B132" s="31">
        <f>'2Sheet1'!$C$18</f>
        <v>0</v>
      </c>
      <c r="C132" s="23">
        <v>11.2</v>
      </c>
      <c r="D132" s="23"/>
      <c r="E132" s="22"/>
      <c r="F132" s="31">
        <f>PRODUCT(B132:E132)</f>
        <v>0</v>
      </c>
      <c r="G132" s="45">
        <f>F132</f>
        <v>0</v>
      </c>
      <c r="H132" s="22" t="s">
        <v>80</v>
      </c>
      <c r="I132" s="24">
        <f>G132*1.1</f>
        <v>0</v>
      </c>
      <c r="J132" s="188">
        <f>I132</f>
        <v>0</v>
      </c>
      <c r="L132" s="25"/>
    </row>
    <row r="133" spans="1:12" ht="15">
      <c r="A133" s="27"/>
      <c r="B133" s="21"/>
      <c r="C133" s="23"/>
      <c r="D133" s="23"/>
      <c r="E133" s="22"/>
      <c r="F133" s="31"/>
      <c r="G133" s="34"/>
      <c r="H133" s="34"/>
      <c r="I133" s="24"/>
      <c r="J133" s="44"/>
      <c r="L133" s="25"/>
    </row>
    <row r="134" spans="1:12" ht="15">
      <c r="A134" s="187" t="s">
        <v>275</v>
      </c>
      <c r="B134" s="31"/>
      <c r="C134" s="23"/>
      <c r="D134" s="23"/>
      <c r="E134" s="22"/>
      <c r="F134" s="31"/>
      <c r="G134" s="45"/>
      <c r="H134" s="22"/>
      <c r="I134" s="24"/>
      <c r="J134" s="29"/>
      <c r="L134" s="25"/>
    </row>
    <row r="135" spans="1:12" ht="15">
      <c r="A135" s="30" t="s">
        <v>3</v>
      </c>
      <c r="B135" s="31">
        <f>'2Sheet1'!B24</f>
        <v>44.33</v>
      </c>
      <c r="C135" s="23">
        <f>'2Sheet1'!B26</f>
        <v>13.35</v>
      </c>
      <c r="D135" s="23"/>
      <c r="E135" s="22"/>
      <c r="F135" s="31">
        <f>PRODUCT(B135:E135)</f>
        <v>591.80549999999994</v>
      </c>
      <c r="G135" s="45">
        <f>F135</f>
        <v>591.80549999999994</v>
      </c>
      <c r="H135" s="22" t="s">
        <v>80</v>
      </c>
      <c r="I135" s="24">
        <f>G135*1.1</f>
        <v>650.98604999999998</v>
      </c>
      <c r="J135" s="188">
        <f>I135</f>
        <v>650.98604999999998</v>
      </c>
      <c r="L135" s="25"/>
    </row>
    <row r="136" spans="1:12" ht="15">
      <c r="A136" s="30" t="s">
        <v>238</v>
      </c>
      <c r="B136" s="31">
        <f>B135</f>
        <v>44.33</v>
      </c>
      <c r="C136" s="23">
        <f>'2Sheet1'!B27</f>
        <v>2.4700000000000002</v>
      </c>
      <c r="D136" s="23"/>
      <c r="E136" s="22"/>
      <c r="F136" s="31">
        <f>PRODUCT(B136:E136)</f>
        <v>109.49510000000001</v>
      </c>
      <c r="G136" s="45">
        <f>F136</f>
        <v>109.49510000000001</v>
      </c>
      <c r="H136" s="22" t="s">
        <v>80</v>
      </c>
      <c r="I136" s="24">
        <f>G136*1.1</f>
        <v>120.44461000000001</v>
      </c>
      <c r="J136" s="188">
        <f>I136</f>
        <v>120.44461000000001</v>
      </c>
      <c r="L136" s="25"/>
    </row>
    <row r="137" spans="1:12" ht="15">
      <c r="A137" s="30" t="s">
        <v>241</v>
      </c>
      <c r="B137" s="31">
        <f>B136</f>
        <v>44.33</v>
      </c>
      <c r="C137" s="23">
        <f>'2Sheet1'!B28</f>
        <v>13.75</v>
      </c>
      <c r="D137" s="23"/>
      <c r="E137" s="22"/>
      <c r="F137" s="31">
        <f>PRODUCT(B137:E137)</f>
        <v>609.53750000000002</v>
      </c>
      <c r="G137" s="45">
        <f>F137</f>
        <v>609.53750000000002</v>
      </c>
      <c r="H137" s="22" t="s">
        <v>80</v>
      </c>
      <c r="I137" s="24">
        <f>G137*1.1</f>
        <v>670.49125000000004</v>
      </c>
      <c r="J137" s="188">
        <f>I137</f>
        <v>670.49125000000004</v>
      </c>
      <c r="L137" s="25"/>
    </row>
    <row r="138" spans="1:12" ht="15">
      <c r="A138" s="27"/>
      <c r="B138" s="21"/>
      <c r="C138" s="23"/>
      <c r="D138" s="23"/>
      <c r="E138" s="22"/>
      <c r="F138" s="31"/>
      <c r="G138" s="34"/>
      <c r="H138" s="34"/>
      <c r="I138" s="24"/>
      <c r="J138" s="44"/>
      <c r="L138" s="25"/>
    </row>
    <row r="139" spans="1:12" ht="15">
      <c r="A139" s="30"/>
      <c r="B139" s="31"/>
      <c r="C139" s="23"/>
      <c r="D139" s="23"/>
      <c r="E139" s="22"/>
      <c r="F139" s="31"/>
      <c r="G139" s="45"/>
      <c r="H139" s="22"/>
      <c r="I139" s="24"/>
      <c r="J139" s="29"/>
      <c r="L139" s="25"/>
    </row>
    <row r="140" spans="1:12" ht="15">
      <c r="A140" s="30"/>
      <c r="B140" s="31"/>
      <c r="C140" s="23"/>
      <c r="D140" s="23"/>
      <c r="E140" s="22"/>
      <c r="F140" s="31"/>
      <c r="G140" s="45"/>
      <c r="H140" s="22"/>
      <c r="I140" s="24"/>
      <c r="J140" s="29"/>
      <c r="L140" s="25"/>
    </row>
    <row r="141" spans="1:12" ht="15">
      <c r="A141" s="30"/>
      <c r="B141" s="31"/>
      <c r="C141" s="23"/>
      <c r="D141" s="23"/>
      <c r="E141" s="22"/>
      <c r="F141" s="31"/>
      <c r="G141" s="45"/>
      <c r="H141" s="22"/>
      <c r="I141" s="24"/>
      <c r="J141" s="55"/>
      <c r="L141" s="25"/>
    </row>
    <row r="142" spans="1:12" ht="30">
      <c r="A142" s="56"/>
      <c r="B142" s="57" t="s">
        <v>92</v>
      </c>
      <c r="C142" s="57" t="s">
        <v>72</v>
      </c>
      <c r="D142" s="57" t="s">
        <v>1</v>
      </c>
      <c r="E142" s="58" t="s">
        <v>93</v>
      </c>
      <c r="F142" s="57" t="s">
        <v>94</v>
      </c>
      <c r="G142" s="57"/>
      <c r="H142" s="57"/>
      <c r="I142" s="57"/>
      <c r="J142" s="57"/>
      <c r="L142" s="49"/>
    </row>
    <row r="143" spans="1:12" ht="15">
      <c r="A143" s="686" t="s">
        <v>95</v>
      </c>
      <c r="B143" s="687"/>
      <c r="C143" s="687"/>
      <c r="D143" s="687"/>
      <c r="E143" s="687"/>
      <c r="F143" s="688"/>
      <c r="G143" s="18"/>
      <c r="H143" s="19"/>
      <c r="I143" s="18"/>
    </row>
    <row r="144" spans="1:12" ht="15">
      <c r="A144" s="59"/>
      <c r="B144" s="42"/>
      <c r="C144" s="43"/>
      <c r="D144" s="42"/>
      <c r="E144" s="43"/>
      <c r="F144" s="26"/>
      <c r="G144" s="46"/>
      <c r="H144" s="43"/>
      <c r="I144" s="46"/>
      <c r="J144" s="18"/>
      <c r="L144" s="49"/>
    </row>
    <row r="145" spans="1:12" ht="15">
      <c r="A145" s="59"/>
      <c r="B145" s="42"/>
      <c r="C145" s="43"/>
      <c r="D145" s="42"/>
      <c r="E145" s="43"/>
      <c r="F145" s="26"/>
      <c r="G145" s="46"/>
      <c r="H145" s="43"/>
      <c r="I145" s="46"/>
      <c r="J145" s="36"/>
      <c r="L145" s="49"/>
    </row>
    <row r="146" spans="1:12" ht="15">
      <c r="A146" s="686" t="s">
        <v>96</v>
      </c>
      <c r="B146" s="687"/>
      <c r="C146" s="687"/>
      <c r="D146" s="687"/>
      <c r="E146" s="687"/>
      <c r="F146" s="688"/>
      <c r="G146" s="18"/>
      <c r="H146" s="19"/>
      <c r="I146" s="18"/>
      <c r="J146" s="36"/>
    </row>
    <row r="147" spans="1:12" ht="15">
      <c r="A147" s="20"/>
      <c r="B147" s="26"/>
      <c r="C147" s="43"/>
      <c r="D147" s="42"/>
      <c r="E147" s="43"/>
      <c r="F147" s="26"/>
      <c r="G147" s="35"/>
      <c r="H147" s="43"/>
      <c r="I147" s="35"/>
      <c r="J147" s="18"/>
      <c r="L147" s="25"/>
    </row>
    <row r="148" spans="1:12" ht="15">
      <c r="A148" s="20"/>
      <c r="B148" s="26"/>
      <c r="C148" s="43"/>
      <c r="D148" s="42"/>
      <c r="E148" s="43"/>
      <c r="F148" s="26"/>
      <c r="G148" s="35"/>
      <c r="H148" s="43"/>
      <c r="I148" s="35"/>
      <c r="J148" s="36"/>
      <c r="L148" s="25"/>
    </row>
    <row r="149" spans="1:12" ht="24.9" customHeight="1">
      <c r="A149" s="686" t="s">
        <v>97</v>
      </c>
      <c r="B149" s="687"/>
      <c r="C149" s="687"/>
      <c r="D149" s="687"/>
      <c r="E149" s="687"/>
      <c r="F149" s="688"/>
      <c r="G149" s="18"/>
      <c r="H149" s="19"/>
      <c r="I149" s="18"/>
      <c r="J149" s="36"/>
    </row>
    <row r="150" spans="1:12" ht="15">
      <c r="A150" s="20"/>
      <c r="B150" s="60"/>
      <c r="C150" s="46"/>
      <c r="D150" s="46"/>
      <c r="E150" s="60"/>
      <c r="F150" s="26"/>
      <c r="G150" s="43"/>
      <c r="H150" s="43"/>
      <c r="I150" s="35"/>
      <c r="J150" s="18"/>
    </row>
    <row r="151" spans="1:12" ht="15">
      <c r="A151" s="20"/>
      <c r="B151" s="60"/>
      <c r="C151" s="46"/>
      <c r="D151" s="46"/>
      <c r="E151" s="60"/>
      <c r="F151" s="26"/>
      <c r="G151" s="43"/>
      <c r="H151" s="43"/>
      <c r="I151" s="35"/>
      <c r="J151" s="44"/>
      <c r="L151" s="25"/>
    </row>
    <row r="152" spans="1:12" ht="15">
      <c r="A152" s="157" t="s">
        <v>98</v>
      </c>
      <c r="B152" s="158"/>
      <c r="C152" s="158"/>
      <c r="D152" s="158"/>
      <c r="E152" s="158"/>
      <c r="F152" s="158"/>
      <c r="G152" s="158"/>
      <c r="H152" s="158"/>
      <c r="I152" s="158"/>
      <c r="J152" s="159"/>
      <c r="L152" s="49"/>
    </row>
    <row r="153" spans="1:12" ht="24.9" customHeight="1">
      <c r="A153" s="686"/>
      <c r="B153" s="687"/>
      <c r="C153" s="687"/>
      <c r="D153" s="687"/>
      <c r="E153" s="687"/>
      <c r="F153" s="688"/>
      <c r="G153" s="18"/>
      <c r="H153" s="19"/>
      <c r="I153" s="18"/>
    </row>
    <row r="154" spans="1:12" ht="15">
      <c r="A154" s="20"/>
      <c r="B154" s="60"/>
      <c r="C154" s="43"/>
      <c r="D154" s="42"/>
      <c r="E154" s="43"/>
      <c r="F154" s="26"/>
      <c r="G154" s="43"/>
      <c r="H154" s="43"/>
      <c r="I154" s="35"/>
      <c r="J154" s="18"/>
      <c r="L154" s="25"/>
    </row>
    <row r="155" spans="1:12" ht="15">
      <c r="A155" s="61"/>
      <c r="B155" s="62"/>
      <c r="C155" s="63"/>
      <c r="D155" s="64"/>
      <c r="E155" s="63"/>
      <c r="F155" s="65"/>
      <c r="G155" s="63"/>
      <c r="H155" s="63"/>
      <c r="I155" s="66"/>
      <c r="J155" s="66"/>
      <c r="L155" s="25"/>
    </row>
    <row r="156" spans="1:12" ht="12.75" customHeight="1">
      <c r="A156" s="160" t="s">
        <v>99</v>
      </c>
      <c r="B156" s="161"/>
      <c r="C156" s="161"/>
      <c r="D156" s="161"/>
      <c r="E156" s="161"/>
      <c r="F156" s="161"/>
      <c r="G156" s="161"/>
      <c r="H156" s="161"/>
      <c r="I156" s="161"/>
      <c r="J156" s="162"/>
      <c r="L156" s="25"/>
    </row>
    <row r="157" spans="1:12" ht="15">
      <c r="A157" s="689" t="s">
        <v>100</v>
      </c>
      <c r="B157" s="690"/>
      <c r="C157" s="690"/>
      <c r="D157" s="690"/>
      <c r="E157" s="690"/>
      <c r="F157" s="690"/>
      <c r="G157" s="690"/>
      <c r="H157" s="690"/>
      <c r="I157" s="67"/>
      <c r="J157" s="68"/>
      <c r="L157" s="25"/>
    </row>
    <row r="158" spans="1:12" ht="15">
      <c r="A158" s="69" t="s">
        <v>101</v>
      </c>
      <c r="B158" s="26"/>
      <c r="C158" s="34"/>
      <c r="D158" s="23"/>
      <c r="E158" s="22"/>
      <c r="F158" s="21"/>
      <c r="G158" s="22"/>
      <c r="H158" s="22"/>
      <c r="I158" s="24"/>
      <c r="J158" s="29"/>
      <c r="L158" s="25"/>
    </row>
    <row r="159" spans="1:12" ht="15">
      <c r="A159" s="199" t="str">
        <f>'2Sheet1'!F3</f>
        <v>~CS08</v>
      </c>
      <c r="B159" s="26">
        <f>'2Sheet1'!H3</f>
        <v>12.79</v>
      </c>
      <c r="C159" s="45">
        <f>'2Sheet1'!J3</f>
        <v>7.66</v>
      </c>
      <c r="D159" s="23"/>
      <c r="E159" s="22"/>
      <c r="F159" s="21">
        <f>PRODUCT(B159:E159)</f>
        <v>97.971399999999988</v>
      </c>
      <c r="G159" s="22"/>
      <c r="H159" s="22" t="s">
        <v>2</v>
      </c>
      <c r="I159" s="24">
        <f>F159*1.1</f>
        <v>107.76854</v>
      </c>
      <c r="J159" s="178">
        <f>I159</f>
        <v>107.76854</v>
      </c>
      <c r="L159" s="25"/>
    </row>
    <row r="160" spans="1:12" ht="15">
      <c r="A160" s="199" t="str">
        <f>'2Sheet1'!F4</f>
        <v>CS08-CS09</v>
      </c>
      <c r="B160" s="26">
        <f>'2Sheet1'!H4</f>
        <v>10.88</v>
      </c>
      <c r="C160" s="45">
        <f>'2Sheet1'!J4</f>
        <v>7.415</v>
      </c>
      <c r="D160" s="23"/>
      <c r="E160" s="22"/>
      <c r="F160" s="21">
        <f t="shared" ref="F160:F169" si="21">PRODUCT(B160:E160)</f>
        <v>80.675200000000004</v>
      </c>
      <c r="G160" s="22"/>
      <c r="H160" s="22" t="s">
        <v>2</v>
      </c>
      <c r="I160" s="24">
        <f t="shared" ref="I160:I169" si="22">F160*1.1</f>
        <v>88.742720000000006</v>
      </c>
      <c r="J160" s="178">
        <f t="shared" ref="J160:J169" si="23">I160</f>
        <v>88.742720000000006</v>
      </c>
      <c r="L160" s="25"/>
    </row>
    <row r="161" spans="1:12" ht="15">
      <c r="A161" s="199" t="str">
        <f>'2Sheet1'!F5</f>
        <v>CS09-CS10</v>
      </c>
      <c r="B161" s="26">
        <f>'2Sheet1'!H5</f>
        <v>9.9700000000000006</v>
      </c>
      <c r="C161" s="45">
        <f>'2Sheet1'!J5</f>
        <v>7.1349999999999998</v>
      </c>
      <c r="D161" s="23"/>
      <c r="E161" s="22"/>
      <c r="F161" s="21">
        <f t="shared" si="21"/>
        <v>71.135950000000008</v>
      </c>
      <c r="G161" s="22"/>
      <c r="H161" s="22" t="s">
        <v>2</v>
      </c>
      <c r="I161" s="24">
        <f t="shared" si="22"/>
        <v>78.249545000000012</v>
      </c>
      <c r="J161" s="178">
        <f t="shared" si="23"/>
        <v>78.249545000000012</v>
      </c>
      <c r="L161" s="25"/>
    </row>
    <row r="162" spans="1:12" ht="15">
      <c r="A162" s="199" t="str">
        <f>'2Sheet1'!F6</f>
        <v>CS10~</v>
      </c>
      <c r="B162" s="26">
        <f>'2Sheet1'!H6</f>
        <v>24.17</v>
      </c>
      <c r="C162" s="45">
        <f>'2Sheet1'!J6</f>
        <v>7.1</v>
      </c>
      <c r="D162" s="23"/>
      <c r="E162" s="22"/>
      <c r="F162" s="21">
        <f t="shared" si="21"/>
        <v>171.607</v>
      </c>
      <c r="G162" s="22"/>
      <c r="H162" s="22" t="s">
        <v>2</v>
      </c>
      <c r="I162" s="24">
        <f t="shared" si="22"/>
        <v>188.76770000000002</v>
      </c>
      <c r="J162" s="178">
        <f t="shared" si="23"/>
        <v>188.76770000000002</v>
      </c>
      <c r="L162" s="25"/>
    </row>
    <row r="163" spans="1:12" ht="15">
      <c r="A163" s="199">
        <f>'2Sheet1'!F7</f>
        <v>0</v>
      </c>
      <c r="B163" s="26">
        <f>'2Sheet1'!H7</f>
        <v>0</v>
      </c>
      <c r="C163" s="45">
        <f>'2Sheet1'!J7</f>
        <v>0</v>
      </c>
      <c r="D163" s="23"/>
      <c r="E163" s="22"/>
      <c r="F163" s="21">
        <f t="shared" si="21"/>
        <v>0</v>
      </c>
      <c r="G163" s="22"/>
      <c r="H163" s="22" t="s">
        <v>2</v>
      </c>
      <c r="I163" s="24">
        <f t="shared" si="22"/>
        <v>0</v>
      </c>
      <c r="J163" s="178">
        <f t="shared" si="23"/>
        <v>0</v>
      </c>
      <c r="L163" s="25"/>
    </row>
    <row r="164" spans="1:12" ht="15">
      <c r="A164" s="199"/>
      <c r="B164" s="26"/>
      <c r="C164" s="34"/>
      <c r="D164" s="23"/>
      <c r="E164" s="22"/>
      <c r="F164" s="192"/>
      <c r="G164" s="22"/>
      <c r="H164" s="22"/>
      <c r="I164" s="24"/>
      <c r="J164" s="24"/>
      <c r="L164" s="25"/>
    </row>
    <row r="165" spans="1:12" ht="15">
      <c r="A165" s="199" t="str">
        <f>'2Sheet1'!F9</f>
        <v>Nailing Area 02</v>
      </c>
      <c r="B165" s="26"/>
      <c r="C165" s="34"/>
      <c r="D165" s="23"/>
      <c r="E165" s="22"/>
      <c r="F165" s="192"/>
      <c r="G165" s="22"/>
      <c r="H165" s="22"/>
      <c r="I165" s="24"/>
      <c r="J165" s="24"/>
      <c r="L165" s="25"/>
    </row>
    <row r="166" spans="1:12" ht="15">
      <c r="A166" s="199" t="str">
        <f>'2Sheet1'!F13</f>
        <v>~CS08</v>
      </c>
      <c r="B166" s="26">
        <f>'2Sheet1'!H13</f>
        <v>13.84</v>
      </c>
      <c r="C166" s="45">
        <f>'2Sheet1'!J13</f>
        <v>9.76</v>
      </c>
      <c r="D166" s="23"/>
      <c r="E166" s="22"/>
      <c r="F166" s="21">
        <f t="shared" si="21"/>
        <v>135.07839999999999</v>
      </c>
      <c r="G166" s="22"/>
      <c r="H166" s="22" t="s">
        <v>2</v>
      </c>
      <c r="I166" s="24">
        <f t="shared" si="22"/>
        <v>148.58624</v>
      </c>
      <c r="J166" s="178">
        <f t="shared" si="23"/>
        <v>148.58624</v>
      </c>
      <c r="L166" s="25"/>
    </row>
    <row r="167" spans="1:12" ht="15">
      <c r="A167" s="199" t="str">
        <f>'2Sheet1'!F14</f>
        <v>CS08-CS09</v>
      </c>
      <c r="B167" s="26">
        <f>'2Sheet1'!H14</f>
        <v>10.4</v>
      </c>
      <c r="C167" s="45">
        <f>'2Sheet1'!J14</f>
        <v>11.09</v>
      </c>
      <c r="D167" s="23"/>
      <c r="E167" s="22"/>
      <c r="F167" s="21">
        <f t="shared" si="21"/>
        <v>115.336</v>
      </c>
      <c r="G167" s="22"/>
      <c r="H167" s="22" t="s">
        <v>2</v>
      </c>
      <c r="I167" s="24">
        <f t="shared" si="22"/>
        <v>126.86960000000001</v>
      </c>
      <c r="J167" s="178">
        <f t="shared" si="23"/>
        <v>126.86960000000001</v>
      </c>
      <c r="L167" s="25"/>
    </row>
    <row r="168" spans="1:12" ht="15">
      <c r="A168" s="199" t="str">
        <f>'2Sheet1'!F15</f>
        <v>CS09-CS10</v>
      </c>
      <c r="B168" s="26">
        <f>'2Sheet1'!H15</f>
        <v>9.91</v>
      </c>
      <c r="C168" s="45">
        <f>'2Sheet1'!J15</f>
        <v>13.195</v>
      </c>
      <c r="D168" s="23"/>
      <c r="E168" s="22"/>
      <c r="F168" s="21">
        <f t="shared" si="21"/>
        <v>130.76245</v>
      </c>
      <c r="G168" s="22"/>
      <c r="H168" s="22" t="s">
        <v>2</v>
      </c>
      <c r="I168" s="24">
        <f t="shared" si="22"/>
        <v>143.838695</v>
      </c>
      <c r="J168" s="178">
        <f t="shared" si="23"/>
        <v>143.838695</v>
      </c>
      <c r="L168" s="25"/>
    </row>
    <row r="169" spans="1:12" ht="15">
      <c r="A169" s="199" t="str">
        <f>'2Sheet1'!F16</f>
        <v>CS10~</v>
      </c>
      <c r="B169" s="26">
        <f>'2Sheet1'!H16</f>
        <v>25.45</v>
      </c>
      <c r="C169" s="45">
        <f>'2Sheet1'!J16</f>
        <v>13.97</v>
      </c>
      <c r="D169" s="23"/>
      <c r="E169" s="22"/>
      <c r="F169" s="21">
        <f t="shared" si="21"/>
        <v>355.53649999999999</v>
      </c>
      <c r="G169" s="22"/>
      <c r="H169" s="22" t="s">
        <v>2</v>
      </c>
      <c r="I169" s="24">
        <f t="shared" si="22"/>
        <v>391.09014999999999</v>
      </c>
      <c r="J169" s="178">
        <f t="shared" si="23"/>
        <v>391.09014999999999</v>
      </c>
      <c r="L169" s="25"/>
    </row>
    <row r="170" spans="1:12" ht="15">
      <c r="A170" s="69"/>
      <c r="B170" s="26"/>
      <c r="C170" s="34"/>
      <c r="D170" s="23"/>
      <c r="E170" s="22"/>
      <c r="F170" s="21"/>
      <c r="G170" s="22"/>
      <c r="H170" s="22"/>
      <c r="I170" s="24"/>
      <c r="J170" s="28">
        <f>SUM(J159:J169)</f>
        <v>1273.91319</v>
      </c>
      <c r="L170" s="25"/>
    </row>
    <row r="171" spans="1:12" ht="15">
      <c r="A171" s="69"/>
      <c r="B171" s="200"/>
      <c r="C171" s="34"/>
      <c r="D171" s="23"/>
      <c r="E171" s="22"/>
      <c r="F171" s="192"/>
      <c r="G171" s="22"/>
      <c r="H171" s="22"/>
      <c r="I171" s="24"/>
      <c r="J171" s="29"/>
      <c r="L171" s="25"/>
    </row>
    <row r="172" spans="1:12" ht="15">
      <c r="A172" s="69"/>
      <c r="B172" s="200"/>
      <c r="C172" s="34"/>
      <c r="D172" s="23"/>
      <c r="E172" s="22"/>
      <c r="F172" s="192"/>
      <c r="G172" s="22"/>
      <c r="H172" s="22"/>
      <c r="I172" s="24"/>
      <c r="J172" s="29"/>
      <c r="L172" s="25"/>
    </row>
    <row r="173" spans="1:12" ht="15">
      <c r="A173" s="69"/>
      <c r="B173" s="200"/>
      <c r="C173" s="34"/>
      <c r="D173" s="23"/>
      <c r="E173" s="22"/>
      <c r="F173" s="192"/>
      <c r="G173" s="22"/>
      <c r="H173" s="22"/>
      <c r="I173" s="24"/>
      <c r="J173" s="29"/>
      <c r="L173" s="25"/>
    </row>
    <row r="174" spans="1:12" ht="15">
      <c r="A174" s="69"/>
      <c r="B174" s="200"/>
      <c r="C174" s="34"/>
      <c r="D174" s="23"/>
      <c r="E174" s="22"/>
      <c r="F174" s="192"/>
      <c r="G174" s="22"/>
      <c r="H174" s="22"/>
      <c r="I174" s="24"/>
      <c r="J174" s="29"/>
      <c r="L174" s="25"/>
    </row>
    <row r="175" spans="1:12" ht="15">
      <c r="A175" s="69"/>
      <c r="B175" s="200"/>
      <c r="C175" s="34"/>
      <c r="D175" s="23"/>
      <c r="E175" s="22"/>
      <c r="F175" s="192"/>
      <c r="G175" s="22"/>
      <c r="H175" s="22"/>
      <c r="I175" s="24"/>
      <c r="J175" s="29"/>
      <c r="L175" s="25"/>
    </row>
    <row r="176" spans="1:12" ht="15">
      <c r="A176" s="27"/>
      <c r="B176" s="26"/>
      <c r="C176" s="34"/>
      <c r="D176" s="42"/>
      <c r="E176" s="43"/>
      <c r="F176" s="26"/>
      <c r="G176" s="43"/>
      <c r="H176" s="43"/>
      <c r="I176" s="24"/>
      <c r="J176" s="24"/>
      <c r="L176" s="25"/>
    </row>
    <row r="177" spans="1:12" ht="15">
      <c r="A177" s="69" t="s">
        <v>102</v>
      </c>
      <c r="B177" s="31"/>
      <c r="C177" s="34"/>
      <c r="D177" s="33"/>
      <c r="E177" s="34"/>
      <c r="F177" s="26"/>
      <c r="G177" s="34"/>
      <c r="H177" s="34"/>
      <c r="I177" s="24"/>
      <c r="J177" s="24"/>
      <c r="L177" s="25"/>
    </row>
    <row r="178" spans="1:12" ht="15">
      <c r="A178" s="27"/>
      <c r="B178" s="31"/>
      <c r="C178" s="34"/>
      <c r="D178" s="33"/>
      <c r="E178" s="34"/>
      <c r="F178" s="31"/>
      <c r="G178" s="34"/>
      <c r="H178" s="70"/>
      <c r="I178" s="24"/>
      <c r="J178" s="24"/>
      <c r="L178" s="25"/>
    </row>
    <row r="179" spans="1:12" ht="15">
      <c r="A179" s="27" t="s">
        <v>103</v>
      </c>
      <c r="B179" s="31"/>
      <c r="C179" s="34"/>
      <c r="D179" s="33"/>
      <c r="E179" s="34"/>
      <c r="F179" s="31"/>
      <c r="G179" s="34"/>
      <c r="H179" s="70"/>
      <c r="I179" s="24"/>
      <c r="J179" s="24"/>
      <c r="L179" s="25"/>
    </row>
    <row r="180" spans="1:12" ht="15">
      <c r="A180" s="27"/>
      <c r="B180" s="31"/>
      <c r="C180" s="34"/>
      <c r="D180" s="33"/>
      <c r="E180" s="34"/>
      <c r="F180" s="31"/>
      <c r="G180" s="34"/>
      <c r="H180" s="22"/>
      <c r="I180" s="24"/>
      <c r="J180" s="55"/>
      <c r="L180" s="25"/>
    </row>
    <row r="181" spans="1:12" ht="15">
      <c r="A181" s="27"/>
      <c r="B181" s="31"/>
      <c r="C181" s="34"/>
      <c r="D181" s="33"/>
      <c r="E181" s="34"/>
      <c r="F181" s="31"/>
      <c r="G181" s="34"/>
      <c r="H181" s="22"/>
      <c r="I181" s="24"/>
      <c r="J181" s="55"/>
      <c r="L181" s="25"/>
    </row>
    <row r="182" spans="1:12" ht="15">
      <c r="A182" s="76" t="s">
        <v>104</v>
      </c>
      <c r="B182" s="77"/>
      <c r="C182" s="77"/>
      <c r="D182" s="77"/>
      <c r="E182" s="77"/>
      <c r="F182" s="77"/>
      <c r="G182" s="77"/>
      <c r="H182" s="77"/>
      <c r="I182" s="77"/>
      <c r="J182" s="78"/>
      <c r="L182" s="25"/>
    </row>
    <row r="183" spans="1:12" ht="15">
      <c r="A183" s="71"/>
      <c r="B183" s="72"/>
      <c r="C183" s="22"/>
      <c r="D183" s="23"/>
      <c r="E183" s="22"/>
      <c r="F183" s="21"/>
      <c r="G183" s="22"/>
      <c r="H183" s="22"/>
      <c r="I183" s="24"/>
      <c r="J183" s="24"/>
      <c r="L183" s="25"/>
    </row>
    <row r="184" spans="1:12" ht="13.5" customHeight="1">
      <c r="A184" s="185" t="s">
        <v>258</v>
      </c>
      <c r="B184" s="72">
        <f>'2Sheet1'!R2</f>
        <v>10</v>
      </c>
      <c r="C184" s="22"/>
      <c r="D184" s="23"/>
      <c r="E184" s="24">
        <f>'2Sheet1'!S2</f>
        <v>142</v>
      </c>
      <c r="F184" s="21">
        <f t="shared" ref="F184:F189" si="24">PRODUCT(B184:E184)</f>
        <v>1420</v>
      </c>
      <c r="G184" s="22"/>
      <c r="H184" s="22" t="s">
        <v>2</v>
      </c>
      <c r="I184" s="24"/>
      <c r="J184" s="28">
        <f t="shared" ref="J184:J189" si="25">F184</f>
        <v>1420</v>
      </c>
      <c r="L184" s="25"/>
    </row>
    <row r="185" spans="1:12" ht="15">
      <c r="A185" s="185" t="s">
        <v>259</v>
      </c>
      <c r="B185" s="72">
        <f>'2Sheet1'!R3</f>
        <v>12</v>
      </c>
      <c r="C185" s="22"/>
      <c r="D185" s="23"/>
      <c r="E185" s="24">
        <f>'2Sheet1'!S3</f>
        <v>70</v>
      </c>
      <c r="F185" s="21">
        <f t="shared" si="24"/>
        <v>840</v>
      </c>
      <c r="G185" s="22"/>
      <c r="H185" s="22" t="s">
        <v>2</v>
      </c>
      <c r="I185" s="24"/>
      <c r="J185" s="28">
        <f t="shared" si="25"/>
        <v>840</v>
      </c>
      <c r="L185" s="25"/>
    </row>
    <row r="186" spans="1:12" ht="15" customHeight="1">
      <c r="A186" s="73"/>
      <c r="B186" s="72"/>
      <c r="C186" s="22"/>
      <c r="D186" s="23"/>
      <c r="E186" s="22"/>
      <c r="F186" s="21">
        <f t="shared" si="24"/>
        <v>0</v>
      </c>
      <c r="G186" s="22"/>
      <c r="H186" s="22" t="s">
        <v>2</v>
      </c>
      <c r="I186" s="24"/>
      <c r="J186" s="24">
        <f t="shared" si="25"/>
        <v>0</v>
      </c>
      <c r="L186" s="25"/>
    </row>
    <row r="187" spans="1:12" ht="15">
      <c r="A187" s="73"/>
      <c r="B187" s="60"/>
      <c r="C187" s="43"/>
      <c r="D187" s="42"/>
      <c r="E187" s="43"/>
      <c r="F187" s="21">
        <f t="shared" si="24"/>
        <v>0</v>
      </c>
      <c r="G187" s="43"/>
      <c r="H187" s="22" t="s">
        <v>2</v>
      </c>
      <c r="I187" s="35"/>
      <c r="J187" s="24">
        <f t="shared" si="25"/>
        <v>0</v>
      </c>
      <c r="L187" s="25"/>
    </row>
    <row r="188" spans="1:12" ht="15">
      <c r="A188" s="73"/>
      <c r="B188" s="60"/>
      <c r="C188" s="43"/>
      <c r="D188" s="42"/>
      <c r="E188" s="43"/>
      <c r="F188" s="21">
        <f t="shared" si="24"/>
        <v>0</v>
      </c>
      <c r="G188" s="43"/>
      <c r="H188" s="22" t="s">
        <v>2</v>
      </c>
      <c r="I188" s="35"/>
      <c r="J188" s="24">
        <f t="shared" si="25"/>
        <v>0</v>
      </c>
      <c r="L188" s="25"/>
    </row>
    <row r="189" spans="1:12" ht="15">
      <c r="A189" s="73"/>
      <c r="B189" s="32"/>
      <c r="C189" s="34"/>
      <c r="D189" s="33"/>
      <c r="E189" s="34"/>
      <c r="F189" s="21">
        <f t="shared" si="24"/>
        <v>0</v>
      </c>
      <c r="G189" s="34"/>
      <c r="H189" s="22" t="s">
        <v>2</v>
      </c>
      <c r="I189" s="45"/>
      <c r="J189" s="24">
        <f t="shared" si="25"/>
        <v>0</v>
      </c>
      <c r="L189" s="25"/>
    </row>
    <row r="190" spans="1:12" ht="15">
      <c r="A190" s="73"/>
      <c r="B190" s="32"/>
      <c r="C190" s="34"/>
      <c r="D190" s="33"/>
      <c r="E190" s="34"/>
      <c r="F190" s="31"/>
      <c r="G190" s="34"/>
      <c r="H190" s="34"/>
      <c r="I190" s="45"/>
      <c r="J190" s="182">
        <f>SUM(J184:J189)</f>
        <v>2260</v>
      </c>
      <c r="L190" s="25"/>
    </row>
    <row r="191" spans="1:12" ht="15">
      <c r="A191" s="73"/>
      <c r="B191" s="32"/>
      <c r="C191" s="34"/>
      <c r="D191" s="33"/>
      <c r="E191" s="34"/>
      <c r="F191" s="31"/>
      <c r="G191" s="34"/>
      <c r="H191" s="34"/>
      <c r="I191" s="45"/>
      <c r="J191" s="166"/>
      <c r="L191" s="25"/>
    </row>
    <row r="192" spans="1:12" ht="15">
      <c r="A192" s="76" t="s">
        <v>105</v>
      </c>
      <c r="B192" s="77"/>
      <c r="C192" s="77"/>
      <c r="D192" s="77"/>
      <c r="E192" s="77"/>
      <c r="F192" s="77"/>
      <c r="G192" s="77"/>
      <c r="H192" s="77"/>
      <c r="I192" s="77"/>
      <c r="J192" s="78"/>
      <c r="L192" s="25"/>
    </row>
    <row r="193" spans="1:12" ht="15">
      <c r="A193" s="71"/>
      <c r="B193" s="72">
        <f>'2Sheet1'!R10</f>
        <v>646.75</v>
      </c>
      <c r="C193" s="22"/>
      <c r="D193" s="23"/>
      <c r="E193" s="22"/>
      <c r="F193" s="21">
        <f>B193</f>
        <v>646.75</v>
      </c>
      <c r="G193" s="24">
        <f>F193</f>
        <v>646.75</v>
      </c>
      <c r="H193" s="22" t="s">
        <v>2</v>
      </c>
      <c r="I193" s="24">
        <f>G193*1.1</f>
        <v>711.42500000000007</v>
      </c>
      <c r="J193" s="178">
        <f>I193</f>
        <v>711.42500000000007</v>
      </c>
      <c r="L193" s="25"/>
    </row>
    <row r="194" spans="1:12" ht="15">
      <c r="A194" s="71"/>
      <c r="B194" s="72">
        <f>'2Sheet1'!R11</f>
        <v>0</v>
      </c>
      <c r="C194" s="22"/>
      <c r="D194" s="23"/>
      <c r="E194" s="22"/>
      <c r="F194" s="21">
        <f>B194</f>
        <v>0</v>
      </c>
      <c r="G194" s="24">
        <f>F194</f>
        <v>0</v>
      </c>
      <c r="H194" s="22" t="s">
        <v>2</v>
      </c>
      <c r="I194" s="24">
        <f>G194*1.1</f>
        <v>0</v>
      </c>
      <c r="J194" s="178">
        <f>I194</f>
        <v>0</v>
      </c>
      <c r="L194" s="25"/>
    </row>
    <row r="195" spans="1:12" ht="15">
      <c r="A195" s="27"/>
      <c r="B195" s="60"/>
      <c r="C195" s="43"/>
      <c r="D195" s="42"/>
      <c r="E195" s="43"/>
      <c r="F195" s="26"/>
      <c r="G195" s="43"/>
      <c r="H195" s="43"/>
      <c r="I195" s="35"/>
      <c r="J195" s="179">
        <f>SUM(J193:J194)</f>
        <v>711.42500000000007</v>
      </c>
      <c r="L195" s="25"/>
    </row>
    <row r="196" spans="1:12" ht="15">
      <c r="A196" s="27"/>
      <c r="B196" s="60"/>
      <c r="C196" s="43"/>
      <c r="D196" s="42"/>
      <c r="E196" s="43"/>
      <c r="F196" s="26"/>
      <c r="G196" s="43"/>
      <c r="H196" s="43"/>
      <c r="I196" s="35"/>
      <c r="J196" s="36"/>
      <c r="L196" s="25"/>
    </row>
    <row r="197" spans="1:12" ht="15">
      <c r="A197" s="686" t="s">
        <v>106</v>
      </c>
      <c r="B197" s="687"/>
      <c r="C197" s="687"/>
      <c r="D197" s="687"/>
      <c r="E197" s="687"/>
      <c r="F197" s="688"/>
      <c r="G197" s="18"/>
      <c r="H197" s="19"/>
      <c r="I197" s="18"/>
      <c r="J197" s="18"/>
      <c r="L197" s="25"/>
    </row>
    <row r="198" spans="1:12" ht="15">
      <c r="A198" s="184">
        <f>'2Sheet1'!R6</f>
        <v>20</v>
      </c>
      <c r="B198" s="32">
        <f>'2Sheet1'!R6</f>
        <v>20</v>
      </c>
      <c r="C198" s="33"/>
      <c r="D198" s="75"/>
      <c r="E198" s="45">
        <f>'2Sheet1'!S6</f>
        <v>14</v>
      </c>
      <c r="F198" s="21">
        <f>B198*E198</f>
        <v>280</v>
      </c>
      <c r="G198" s="24">
        <f>F198</f>
        <v>280</v>
      </c>
      <c r="H198" s="43" t="s">
        <v>2</v>
      </c>
      <c r="I198" s="35"/>
      <c r="J198" s="181">
        <f>F198</f>
        <v>280</v>
      </c>
      <c r="L198" s="25"/>
    </row>
    <row r="199" spans="1:12" ht="15">
      <c r="A199" s="184">
        <f>'2Sheet1'!R7</f>
        <v>0</v>
      </c>
      <c r="B199" s="32">
        <f>'2Sheet1'!R7</f>
        <v>0</v>
      </c>
      <c r="C199" s="33"/>
      <c r="D199" s="75"/>
      <c r="E199" s="45">
        <f>'2Sheet1'!S7</f>
        <v>0</v>
      </c>
      <c r="F199" s="21">
        <f>B199*E199</f>
        <v>0</v>
      </c>
      <c r="G199" s="24">
        <f>F199</f>
        <v>0</v>
      </c>
      <c r="H199" s="43" t="s">
        <v>2</v>
      </c>
      <c r="I199" s="35"/>
      <c r="J199" s="181">
        <f>F199</f>
        <v>0</v>
      </c>
    </row>
    <row r="200" spans="1:12" ht="15">
      <c r="A200" s="74"/>
      <c r="B200" s="32"/>
      <c r="C200" s="33"/>
      <c r="D200" s="75"/>
      <c r="E200" s="34"/>
      <c r="F200" s="31"/>
      <c r="G200" s="45"/>
      <c r="H200" s="34"/>
      <c r="I200" s="45"/>
      <c r="J200" s="182">
        <f>SUM(J198:J199)</f>
        <v>280</v>
      </c>
    </row>
    <row r="201" spans="1:12" ht="15">
      <c r="A201" s="30"/>
      <c r="B201" s="32"/>
      <c r="C201" s="33"/>
      <c r="D201" s="75"/>
      <c r="E201" s="34"/>
      <c r="F201" s="31"/>
      <c r="G201" s="45"/>
      <c r="H201" s="34"/>
      <c r="I201" s="45"/>
      <c r="J201" s="45"/>
    </row>
    <row r="202" spans="1:12" ht="15">
      <c r="A202" s="76" t="s">
        <v>107</v>
      </c>
      <c r="B202" s="77"/>
      <c r="C202" s="77"/>
      <c r="D202" s="77"/>
      <c r="E202" s="77"/>
      <c r="F202" s="77"/>
      <c r="G202" s="77"/>
      <c r="H202" s="77"/>
      <c r="I202" s="77"/>
      <c r="J202" s="78"/>
    </row>
    <row r="203" spans="1:12" ht="15">
      <c r="A203" s="76"/>
      <c r="B203" s="77"/>
      <c r="C203" s="77"/>
      <c r="D203" s="77"/>
      <c r="E203" s="77"/>
      <c r="F203" s="77"/>
      <c r="G203" s="77"/>
      <c r="H203" s="77"/>
      <c r="I203" s="77"/>
      <c r="J203" s="78"/>
    </row>
    <row r="204" spans="1:12" ht="15">
      <c r="A204" s="79"/>
      <c r="B204" s="80">
        <f>'2Sheet1'!R14+'2Sheet1'!R15</f>
        <v>260.45</v>
      </c>
      <c r="C204" s="81"/>
      <c r="D204" s="82"/>
      <c r="E204" s="81"/>
      <c r="F204" s="83">
        <f>B204</f>
        <v>260.45</v>
      </c>
      <c r="G204" s="81"/>
      <c r="H204" s="81" t="s">
        <v>2</v>
      </c>
      <c r="I204" s="84">
        <f>F204*1.1</f>
        <v>286.495</v>
      </c>
      <c r="J204" s="180">
        <f>I204</f>
        <v>286.495</v>
      </c>
    </row>
    <row r="206" spans="1:12" ht="15">
      <c r="A206" s="76" t="s">
        <v>108</v>
      </c>
      <c r="B206" s="77"/>
      <c r="C206" s="77"/>
      <c r="D206" s="77"/>
      <c r="E206" s="77"/>
      <c r="F206" s="77"/>
      <c r="G206" s="77"/>
      <c r="H206" s="77"/>
      <c r="I206" s="77"/>
      <c r="J206" s="78"/>
    </row>
    <row r="207" spans="1:12" ht="15">
      <c r="A207" s="85"/>
      <c r="B207" s="26"/>
      <c r="C207" s="34"/>
      <c r="D207" s="26"/>
      <c r="E207" s="34"/>
      <c r="F207" s="26"/>
      <c r="G207" s="35"/>
      <c r="H207" s="43"/>
      <c r="I207" s="35"/>
      <c r="J207" s="35"/>
    </row>
    <row r="208" spans="1:12" ht="15">
      <c r="A208" s="190" t="str">
        <f>'2Sheet1'!F29</f>
        <v>~CS08</v>
      </c>
      <c r="B208" s="31">
        <f>'2Sheet1'!H29</f>
        <v>14.68</v>
      </c>
      <c r="C208" s="45">
        <f>'2Sheet1'!N29</f>
        <v>15.24</v>
      </c>
      <c r="D208" s="31"/>
      <c r="E208" s="34"/>
      <c r="F208" s="31">
        <f>PRODUCT(B208:E208)</f>
        <v>223.72319999999999</v>
      </c>
      <c r="G208" s="45">
        <f>F208</f>
        <v>223.72319999999999</v>
      </c>
      <c r="H208" s="22" t="s">
        <v>59</v>
      </c>
      <c r="I208" s="24">
        <f>G208*1.1</f>
        <v>246.09552000000002</v>
      </c>
      <c r="J208" s="176">
        <f>I208</f>
        <v>246.09552000000002</v>
      </c>
    </row>
    <row r="209" spans="1:12" ht="15">
      <c r="A209" s="190" t="str">
        <f>'2Sheet1'!F30</f>
        <v>CS08-CS09</v>
      </c>
      <c r="B209" s="31">
        <f>'2Sheet1'!H30</f>
        <v>10.4</v>
      </c>
      <c r="C209" s="45">
        <f>'2Sheet1'!N30</f>
        <v>15.469999999999999</v>
      </c>
      <c r="D209" s="31"/>
      <c r="E209" s="34"/>
      <c r="F209" s="31">
        <f>PRODUCT(B209:E209)</f>
        <v>160.88800000000001</v>
      </c>
      <c r="G209" s="45">
        <f>F209</f>
        <v>160.88800000000001</v>
      </c>
      <c r="H209" s="22" t="s">
        <v>59</v>
      </c>
      <c r="I209" s="24">
        <f>G209*1.1</f>
        <v>176.97680000000003</v>
      </c>
      <c r="J209" s="176">
        <f>I209</f>
        <v>176.97680000000003</v>
      </c>
    </row>
    <row r="210" spans="1:12" ht="15">
      <c r="A210" s="190" t="str">
        <f>'2Sheet1'!F31</f>
        <v>CS09-CS10</v>
      </c>
      <c r="B210" s="31">
        <f>'2Sheet1'!H31</f>
        <v>10.119999999999999</v>
      </c>
      <c r="C210" s="45">
        <f>'2Sheet1'!N31</f>
        <v>15.285</v>
      </c>
      <c r="D210" s="31"/>
      <c r="E210" s="34"/>
      <c r="F210" s="31">
        <f>PRODUCT(B210:E210)</f>
        <v>154.68419999999998</v>
      </c>
      <c r="G210" s="45">
        <f>F210</f>
        <v>154.68419999999998</v>
      </c>
      <c r="H210" s="22" t="s">
        <v>59</v>
      </c>
      <c r="I210" s="24">
        <f>G210*1.1</f>
        <v>170.15261999999998</v>
      </c>
      <c r="J210" s="176">
        <f>I210</f>
        <v>170.15261999999998</v>
      </c>
    </row>
    <row r="211" spans="1:12" ht="15">
      <c r="A211" s="190" t="str">
        <f>'2Sheet1'!F32</f>
        <v>CS10~</v>
      </c>
      <c r="B211" s="31">
        <f>'2Sheet1'!H32</f>
        <v>31.38</v>
      </c>
      <c r="C211" s="45">
        <f>'2Sheet1'!N32</f>
        <v>14.87</v>
      </c>
      <c r="D211" s="31"/>
      <c r="E211" s="34"/>
      <c r="F211" s="31">
        <f t="shared" ref="F211:F216" si="26">PRODUCT(B211:E211)</f>
        <v>466.62059999999997</v>
      </c>
      <c r="G211" s="45">
        <f t="shared" ref="G211:G216" si="27">F211</f>
        <v>466.62059999999997</v>
      </c>
      <c r="H211" s="22" t="s">
        <v>59</v>
      </c>
      <c r="I211" s="24">
        <f t="shared" ref="I211:I216" si="28">G211*1.1</f>
        <v>513.28265999999996</v>
      </c>
      <c r="J211" s="176">
        <f t="shared" ref="J211:J216" si="29">I211</f>
        <v>513.28265999999996</v>
      </c>
    </row>
    <row r="212" spans="1:12" ht="15">
      <c r="A212" s="30"/>
      <c r="B212" s="31"/>
      <c r="C212" s="45"/>
      <c r="D212" s="31"/>
      <c r="E212" s="34"/>
      <c r="F212" s="31"/>
      <c r="G212" s="45"/>
      <c r="H212" s="22"/>
      <c r="I212" s="24"/>
      <c r="J212" s="176"/>
    </row>
    <row r="213" spans="1:12" ht="15">
      <c r="A213" s="190" t="str">
        <f>'2Sheet1'!F37</f>
        <v>~CS08</v>
      </c>
      <c r="B213" s="31">
        <f>'2Sheet1'!H37</f>
        <v>13.06</v>
      </c>
      <c r="C213" s="45">
        <f>'2Sheet1'!N37</f>
        <v>20</v>
      </c>
      <c r="D213" s="31"/>
      <c r="E213" s="34"/>
      <c r="F213" s="31">
        <f t="shared" si="26"/>
        <v>261.2</v>
      </c>
      <c r="G213" s="45">
        <f t="shared" si="27"/>
        <v>261.2</v>
      </c>
      <c r="H213" s="22" t="s">
        <v>59</v>
      </c>
      <c r="I213" s="24">
        <f t="shared" si="28"/>
        <v>287.32</v>
      </c>
      <c r="J213" s="176">
        <f t="shared" si="29"/>
        <v>287.32</v>
      </c>
    </row>
    <row r="214" spans="1:12" ht="15">
      <c r="A214" s="190" t="str">
        <f>'2Sheet1'!F38</f>
        <v>CS08-CS09</v>
      </c>
      <c r="B214" s="31">
        <f>'2Sheet1'!H38</f>
        <v>9.92</v>
      </c>
      <c r="C214" s="45">
        <f>'2Sheet1'!N38</f>
        <v>20.079999999999998</v>
      </c>
      <c r="D214" s="31"/>
      <c r="E214" s="34"/>
      <c r="F214" s="31">
        <f t="shared" si="26"/>
        <v>199.19359999999998</v>
      </c>
      <c r="G214" s="45">
        <f t="shared" si="27"/>
        <v>199.19359999999998</v>
      </c>
      <c r="H214" s="22" t="s">
        <v>59</v>
      </c>
      <c r="I214" s="24">
        <f t="shared" si="28"/>
        <v>219.11295999999999</v>
      </c>
      <c r="J214" s="176">
        <f t="shared" si="29"/>
        <v>219.11295999999999</v>
      </c>
    </row>
    <row r="215" spans="1:12" ht="15">
      <c r="A215" s="190" t="str">
        <f>'2Sheet1'!F39</f>
        <v>CS09-CS10</v>
      </c>
      <c r="B215" s="31">
        <f>'2Sheet1'!H39</f>
        <v>10</v>
      </c>
      <c r="C215" s="45">
        <f>'2Sheet1'!N39</f>
        <v>20.175000000000001</v>
      </c>
      <c r="D215" s="31"/>
      <c r="E215" s="34"/>
      <c r="F215" s="31">
        <f t="shared" si="26"/>
        <v>201.75</v>
      </c>
      <c r="G215" s="45">
        <f t="shared" si="27"/>
        <v>201.75</v>
      </c>
      <c r="H215" s="22" t="s">
        <v>59</v>
      </c>
      <c r="I215" s="24">
        <f t="shared" si="28"/>
        <v>221.92500000000001</v>
      </c>
      <c r="J215" s="176">
        <f t="shared" si="29"/>
        <v>221.92500000000001</v>
      </c>
    </row>
    <row r="216" spans="1:12" ht="15">
      <c r="A216" s="190" t="str">
        <f>'2Sheet1'!F40</f>
        <v>CS10~</v>
      </c>
      <c r="B216" s="31">
        <f>'2Sheet1'!H40</f>
        <v>11.35</v>
      </c>
      <c r="C216" s="45">
        <f>'2Sheet1'!N40</f>
        <v>20.190000000000001</v>
      </c>
      <c r="D216" s="31"/>
      <c r="E216" s="34"/>
      <c r="F216" s="31">
        <f t="shared" si="26"/>
        <v>229.15649999999999</v>
      </c>
      <c r="G216" s="45">
        <f t="shared" si="27"/>
        <v>229.15649999999999</v>
      </c>
      <c r="H216" s="22" t="s">
        <v>59</v>
      </c>
      <c r="I216" s="24">
        <f t="shared" si="28"/>
        <v>252.07215000000002</v>
      </c>
      <c r="J216" s="176">
        <f t="shared" si="29"/>
        <v>252.07215000000002</v>
      </c>
    </row>
    <row r="217" spans="1:12" ht="15">
      <c r="A217" s="30"/>
      <c r="B217" s="31"/>
      <c r="C217" s="34"/>
      <c r="D217" s="31"/>
      <c r="E217" s="34"/>
      <c r="F217" s="31"/>
      <c r="G217" s="45"/>
      <c r="H217" s="70"/>
      <c r="I217" s="201"/>
      <c r="J217" s="202"/>
    </row>
    <row r="218" spans="1:12" ht="15">
      <c r="A218" s="30"/>
      <c r="B218" s="31"/>
      <c r="C218" s="34"/>
      <c r="D218" s="31"/>
      <c r="E218" s="34"/>
      <c r="F218" s="31"/>
      <c r="G218" s="45"/>
      <c r="H218" s="70"/>
      <c r="I218" s="201"/>
      <c r="J218" s="202"/>
    </row>
    <row r="219" spans="1:12" ht="15">
      <c r="A219" s="20"/>
      <c r="B219" s="31"/>
      <c r="C219" s="34"/>
      <c r="D219" s="31"/>
      <c r="E219" s="34"/>
      <c r="F219" s="31"/>
      <c r="G219" s="45"/>
      <c r="H219" s="34"/>
      <c r="I219" s="45"/>
      <c r="J219" s="203">
        <f>SUM(J208:J216)</f>
        <v>2086.9377099999997</v>
      </c>
    </row>
    <row r="220" spans="1:12" ht="15">
      <c r="A220" s="20"/>
      <c r="B220" s="31"/>
      <c r="C220" s="34"/>
      <c r="D220" s="31"/>
      <c r="E220" s="34"/>
      <c r="F220" s="31"/>
      <c r="G220" s="45"/>
      <c r="H220" s="34"/>
      <c r="I220" s="45"/>
      <c r="J220" s="45"/>
    </row>
    <row r="221" spans="1:12" ht="15">
      <c r="A221" s="154" t="s">
        <v>109</v>
      </c>
      <c r="B221" s="155"/>
      <c r="C221" s="155"/>
      <c r="D221" s="155"/>
      <c r="E221" s="155"/>
      <c r="F221" s="155"/>
      <c r="G221" s="155"/>
      <c r="H221" s="155"/>
      <c r="I221" s="155"/>
      <c r="J221" s="156"/>
    </row>
    <row r="222" spans="1:12" ht="15">
      <c r="A222" s="27"/>
      <c r="B222" s="26"/>
      <c r="C222" s="34"/>
      <c r="D222" s="26"/>
      <c r="E222" s="34"/>
      <c r="F222" s="26"/>
      <c r="G222" s="35"/>
      <c r="H222" s="43"/>
      <c r="I222" s="35"/>
      <c r="J222" s="35"/>
    </row>
    <row r="223" spans="1:12" ht="15">
      <c r="A223" s="27"/>
      <c r="B223" s="31"/>
      <c r="C223" s="34"/>
      <c r="D223" s="31"/>
      <c r="E223" s="34"/>
      <c r="F223" s="31"/>
      <c r="G223" s="45"/>
      <c r="H223" s="34"/>
      <c r="I223" s="45"/>
      <c r="J223" s="86"/>
      <c r="L223" s="13" t="s">
        <v>110</v>
      </c>
    </row>
  </sheetData>
  <mergeCells count="22">
    <mergeCell ref="A117:J117"/>
    <mergeCell ref="A1:J1"/>
    <mergeCell ref="A3:J3"/>
    <mergeCell ref="A4:F4"/>
    <mergeCell ref="A40:J40"/>
    <mergeCell ref="A41:F41"/>
    <mergeCell ref="A42:F42"/>
    <mergeCell ref="A43:F43"/>
    <mergeCell ref="A68:F68"/>
    <mergeCell ref="A69:F69"/>
    <mergeCell ref="A70:F70"/>
    <mergeCell ref="A94:J94"/>
    <mergeCell ref="A118:J118"/>
    <mergeCell ref="A119:F119"/>
    <mergeCell ref="A122:F122"/>
    <mergeCell ref="A123:J123"/>
    <mergeCell ref="A143:F143"/>
    <mergeCell ref="A146:F146"/>
    <mergeCell ref="A149:F149"/>
    <mergeCell ref="A153:F153"/>
    <mergeCell ref="A157:H157"/>
    <mergeCell ref="A197:F197"/>
  </mergeCells>
  <phoneticPr fontId="32" type="noConversion"/>
  <pageMargins left="0.7" right="0.7" top="0.75" bottom="0.75" header="0.3" footer="0.3"/>
  <pageSetup paperSize="9" scale="63" orientation="portrait" r:id="rId1"/>
  <rowBreaks count="1" manualBreakCount="1">
    <brk id="120" max="16383" man="1"/>
  </rowBreak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W261"/>
  <sheetViews>
    <sheetView topLeftCell="B1" zoomScale="70" zoomScaleNormal="70" workbookViewId="0">
      <pane ySplit="1" topLeftCell="A98" activePane="bottomLeft" state="frozen"/>
      <selection activeCell="J65" sqref="J65"/>
      <selection pane="bottomLeft" activeCell="J65" sqref="J65"/>
    </sheetView>
  </sheetViews>
  <sheetFormatPr defaultColWidth="9.109375" defaultRowHeight="14.4"/>
  <cols>
    <col min="1" max="1" width="3.88671875" style="90" customWidth="1"/>
    <col min="2" max="2" width="20.44140625" style="90" customWidth="1"/>
    <col min="3" max="3" width="17.109375" style="90" customWidth="1"/>
    <col min="4" max="4" width="14.44140625" style="90" customWidth="1"/>
    <col min="5" max="5" width="15.109375" style="90" customWidth="1"/>
    <col min="6" max="10" width="14.44140625" style="90" customWidth="1"/>
    <col min="11" max="11" width="19.88671875" style="90" customWidth="1"/>
    <col min="12" max="12" width="12.109375" style="90" customWidth="1"/>
    <col min="13" max="13" width="14" style="90" customWidth="1"/>
    <col min="14" max="17" width="9.109375" style="90"/>
    <col min="18" max="18" width="11.88671875" style="90" customWidth="1"/>
    <col min="19" max="19" width="12.88671875" style="90" customWidth="1"/>
    <col min="20" max="20" width="9.109375" style="90"/>
    <col min="21" max="21" width="11.109375" style="90" bestFit="1" customWidth="1"/>
    <col min="22" max="16384" width="9.109375" style="90"/>
  </cols>
  <sheetData>
    <row r="3" spans="2:23">
      <c r="B3" s="87" t="s">
        <v>111</v>
      </c>
      <c r="C3" s="87" t="s">
        <v>112</v>
      </c>
      <c r="D3" s="87" t="s">
        <v>113</v>
      </c>
      <c r="E3" s="87" t="s">
        <v>114</v>
      </c>
      <c r="F3" s="87" t="s">
        <v>115</v>
      </c>
      <c r="G3" s="87"/>
      <c r="H3" s="700" t="s">
        <v>116</v>
      </c>
      <c r="I3" s="700"/>
      <c r="J3" s="700"/>
      <c r="K3" s="87" t="s">
        <v>117</v>
      </c>
      <c r="L3" s="88" t="s">
        <v>118</v>
      </c>
      <c r="M3" s="89"/>
    </row>
    <row r="4" spans="2:23" ht="19.5" customHeight="1">
      <c r="B4" s="91"/>
      <c r="C4" s="91"/>
      <c r="D4" s="91"/>
      <c r="E4" s="91"/>
      <c r="F4" s="92" t="s">
        <v>114</v>
      </c>
      <c r="G4" s="92" t="s">
        <v>119</v>
      </c>
      <c r="H4" s="92" t="s">
        <v>120</v>
      </c>
      <c r="I4" s="92" t="s">
        <v>119</v>
      </c>
      <c r="J4" s="92" t="s">
        <v>121</v>
      </c>
      <c r="K4" s="92" t="s">
        <v>122</v>
      </c>
      <c r="L4" s="93" t="s">
        <v>123</v>
      </c>
      <c r="M4" s="93" t="s">
        <v>124</v>
      </c>
    </row>
    <row r="5" spans="2:23">
      <c r="B5" s="94"/>
      <c r="C5" s="94"/>
      <c r="D5" s="94"/>
      <c r="E5" s="94"/>
      <c r="F5" s="95"/>
      <c r="G5" s="95"/>
      <c r="H5" s="95"/>
      <c r="I5" s="95"/>
      <c r="J5" s="95"/>
      <c r="K5" s="96"/>
      <c r="L5" s="96"/>
      <c r="M5" s="96"/>
    </row>
    <row r="6" spans="2:23" ht="18">
      <c r="B6" s="96" t="s">
        <v>125</v>
      </c>
      <c r="C6" s="97">
        <v>0.3</v>
      </c>
      <c r="D6" s="97">
        <v>0.3</v>
      </c>
      <c r="E6" s="97">
        <v>0.1</v>
      </c>
      <c r="F6" s="97">
        <v>0.05</v>
      </c>
      <c r="G6" s="97">
        <v>10</v>
      </c>
      <c r="H6" s="97">
        <v>0.2</v>
      </c>
      <c r="I6" s="97">
        <v>10</v>
      </c>
      <c r="J6" s="97">
        <v>0.25</v>
      </c>
      <c r="K6" s="97">
        <v>3</v>
      </c>
      <c r="L6" s="96"/>
      <c r="M6" s="96"/>
      <c r="T6" s="701" t="s">
        <v>126</v>
      </c>
      <c r="U6" s="701"/>
    </row>
    <row r="7" spans="2:23">
      <c r="B7" s="96"/>
      <c r="C7" s="97"/>
      <c r="D7" s="97"/>
      <c r="E7" s="97"/>
      <c r="F7" s="97"/>
      <c r="G7" s="97"/>
      <c r="H7" s="96"/>
      <c r="I7" s="96"/>
      <c r="J7" s="96"/>
      <c r="K7" s="97"/>
      <c r="L7" s="96"/>
      <c r="M7" s="96"/>
      <c r="S7" s="98"/>
      <c r="V7" s="98"/>
      <c r="W7" s="702" t="s">
        <v>4</v>
      </c>
    </row>
    <row r="8" spans="2:23">
      <c r="B8" s="96"/>
      <c r="C8" s="97"/>
      <c r="D8" s="97"/>
      <c r="E8" s="97"/>
      <c r="F8" s="97"/>
      <c r="G8" s="97"/>
      <c r="H8" s="96"/>
      <c r="I8" s="96"/>
      <c r="J8" s="96"/>
      <c r="K8" s="97"/>
      <c r="L8" s="96"/>
      <c r="M8" s="96"/>
      <c r="S8" s="98"/>
      <c r="V8" s="98"/>
      <c r="W8" s="702"/>
    </row>
    <row r="9" spans="2:23">
      <c r="B9" s="96" t="s">
        <v>127</v>
      </c>
      <c r="C9" s="97">
        <v>0.45</v>
      </c>
      <c r="D9" s="97">
        <v>0.45</v>
      </c>
      <c r="E9" s="97">
        <v>0.1</v>
      </c>
      <c r="F9" s="97">
        <v>0.05</v>
      </c>
      <c r="G9" s="97">
        <v>10</v>
      </c>
      <c r="H9" s="97">
        <v>0.2</v>
      </c>
      <c r="I9" s="97">
        <v>10</v>
      </c>
      <c r="J9" s="97">
        <v>0.25</v>
      </c>
      <c r="K9" s="97">
        <v>3</v>
      </c>
      <c r="L9" s="96"/>
      <c r="M9" s="96"/>
      <c r="S9" s="98"/>
      <c r="V9" s="98"/>
      <c r="W9" s="702"/>
    </row>
    <row r="10" spans="2:23">
      <c r="B10" s="96"/>
      <c r="C10" s="97"/>
      <c r="D10" s="97"/>
      <c r="E10" s="97"/>
      <c r="F10" s="97"/>
      <c r="G10" s="97"/>
      <c r="H10" s="97"/>
      <c r="I10" s="97"/>
      <c r="J10" s="97"/>
      <c r="K10" s="97"/>
      <c r="L10" s="96"/>
      <c r="M10" s="96"/>
      <c r="S10" s="98"/>
      <c r="V10" s="98"/>
      <c r="W10" s="702"/>
    </row>
    <row r="11" spans="2:23">
      <c r="B11" s="96"/>
      <c r="C11" s="97"/>
      <c r="D11" s="97"/>
      <c r="E11" s="97"/>
      <c r="F11" s="97"/>
      <c r="G11" s="97"/>
      <c r="H11" s="96"/>
      <c r="I11" s="96"/>
      <c r="J11" s="96"/>
      <c r="K11" s="97"/>
      <c r="L11" s="96"/>
      <c r="M11" s="96"/>
      <c r="S11" s="98"/>
      <c r="V11" s="98"/>
      <c r="W11" s="702"/>
    </row>
    <row r="12" spans="2:23">
      <c r="B12" s="96" t="s">
        <v>128</v>
      </c>
      <c r="C12" s="97">
        <v>0.6</v>
      </c>
      <c r="D12" s="97">
        <v>0.6</v>
      </c>
      <c r="E12" s="97">
        <v>0.1</v>
      </c>
      <c r="F12" s="97">
        <v>0.05</v>
      </c>
      <c r="G12" s="97">
        <v>10</v>
      </c>
      <c r="H12" s="96">
        <v>0.2</v>
      </c>
      <c r="I12" s="96">
        <v>10</v>
      </c>
      <c r="J12" s="96">
        <v>0.25</v>
      </c>
      <c r="K12" s="97">
        <v>3</v>
      </c>
      <c r="L12" s="96"/>
      <c r="M12" s="96"/>
      <c r="S12" s="98"/>
      <c r="V12" s="98"/>
      <c r="W12" s="702"/>
    </row>
    <row r="13" spans="2:23">
      <c r="B13" s="96"/>
      <c r="C13" s="97"/>
      <c r="D13" s="97"/>
      <c r="E13" s="97"/>
      <c r="F13" s="97"/>
      <c r="G13" s="97"/>
      <c r="H13" s="96"/>
      <c r="I13" s="96"/>
      <c r="J13" s="96"/>
      <c r="K13" s="97"/>
      <c r="L13" s="96"/>
      <c r="M13" s="96"/>
      <c r="S13" s="98"/>
      <c r="V13" s="98"/>
      <c r="W13" s="702"/>
    </row>
    <row r="14" spans="2:23">
      <c r="B14" s="96"/>
      <c r="C14" s="97"/>
      <c r="D14" s="97"/>
      <c r="E14" s="97"/>
      <c r="F14" s="97"/>
      <c r="G14" s="97"/>
      <c r="H14" s="96"/>
      <c r="I14" s="96"/>
      <c r="J14" s="96"/>
      <c r="K14" s="97"/>
      <c r="L14" s="96"/>
      <c r="M14" s="96"/>
      <c r="S14" s="98"/>
      <c r="V14" s="98"/>
      <c r="W14" s="702"/>
    </row>
    <row r="15" spans="2:23">
      <c r="B15" s="96" t="s">
        <v>129</v>
      </c>
      <c r="C15" s="97">
        <v>0.75</v>
      </c>
      <c r="D15" s="97">
        <v>0.75</v>
      </c>
      <c r="E15" s="99">
        <v>0.125</v>
      </c>
      <c r="F15" s="97">
        <v>0.05</v>
      </c>
      <c r="G15" s="97">
        <v>10</v>
      </c>
      <c r="H15" s="96">
        <v>0.2</v>
      </c>
      <c r="I15" s="96">
        <v>10</v>
      </c>
      <c r="J15" s="96">
        <v>0.25</v>
      </c>
      <c r="K15" s="97">
        <v>3</v>
      </c>
      <c r="L15" s="96"/>
      <c r="M15" s="96"/>
      <c r="S15" s="98"/>
      <c r="V15" s="98"/>
      <c r="W15" s="702"/>
    </row>
    <row r="16" spans="2:23">
      <c r="B16" s="96"/>
      <c r="C16" s="97"/>
      <c r="D16" s="97"/>
      <c r="E16" s="97"/>
      <c r="F16" s="97"/>
      <c r="G16" s="97"/>
      <c r="H16" s="96"/>
      <c r="I16" s="96"/>
      <c r="J16" s="96"/>
      <c r="K16" s="97"/>
      <c r="L16" s="96"/>
      <c r="M16" s="96"/>
      <c r="S16" s="98"/>
      <c r="V16" s="98"/>
      <c r="W16" s="702"/>
    </row>
    <row r="17" spans="2:23">
      <c r="B17" s="96"/>
      <c r="C17" s="97"/>
      <c r="D17" s="97"/>
      <c r="E17" s="97"/>
      <c r="F17" s="97"/>
      <c r="G17" s="97"/>
      <c r="H17" s="96"/>
      <c r="I17" s="96"/>
      <c r="J17" s="96"/>
      <c r="K17" s="97"/>
      <c r="L17" s="96"/>
      <c r="M17" s="96"/>
      <c r="S17" s="98"/>
      <c r="V17" s="98"/>
      <c r="W17" s="702"/>
    </row>
    <row r="18" spans="2:23">
      <c r="B18" s="100" t="s">
        <v>130</v>
      </c>
      <c r="C18" s="97">
        <v>0.9</v>
      </c>
      <c r="D18" s="97">
        <v>0.9</v>
      </c>
      <c r="E18" s="99">
        <v>0.15</v>
      </c>
      <c r="F18" s="97">
        <v>0.05</v>
      </c>
      <c r="G18" s="97">
        <v>10</v>
      </c>
      <c r="H18" s="96">
        <v>0.17499999999999999</v>
      </c>
      <c r="I18" s="96">
        <v>10</v>
      </c>
      <c r="J18" s="96">
        <v>0.25</v>
      </c>
      <c r="K18" s="97">
        <v>3</v>
      </c>
      <c r="L18" s="96"/>
      <c r="M18" s="96"/>
      <c r="S18" s="98"/>
      <c r="T18" s="98"/>
      <c r="U18" s="98"/>
      <c r="V18" s="98"/>
      <c r="W18" s="702" t="s">
        <v>131</v>
      </c>
    </row>
    <row r="19" spans="2:23">
      <c r="B19" s="96"/>
      <c r="C19" s="97"/>
      <c r="D19" s="97"/>
      <c r="E19" s="97"/>
      <c r="F19" s="97"/>
      <c r="G19" s="97"/>
      <c r="H19" s="96"/>
      <c r="I19" s="96"/>
      <c r="J19" s="96"/>
      <c r="K19" s="97"/>
      <c r="L19" s="96"/>
      <c r="M19" s="96"/>
      <c r="S19" s="98"/>
      <c r="T19" s="98"/>
      <c r="U19" s="98"/>
      <c r="V19" s="98"/>
      <c r="W19" s="702"/>
    </row>
    <row r="20" spans="2:23">
      <c r="B20" s="96"/>
      <c r="C20" s="97"/>
      <c r="D20" s="97"/>
      <c r="E20" s="97"/>
      <c r="F20" s="97"/>
      <c r="G20" s="97"/>
      <c r="H20" s="96"/>
      <c r="I20" s="96"/>
      <c r="J20" s="96"/>
      <c r="K20" s="97"/>
      <c r="L20" s="96"/>
      <c r="M20" s="96"/>
      <c r="S20" s="98"/>
      <c r="T20" s="98"/>
      <c r="U20" s="98"/>
      <c r="V20" s="98"/>
      <c r="W20" s="702"/>
    </row>
    <row r="21" spans="2:23">
      <c r="B21" s="96" t="s">
        <v>132</v>
      </c>
      <c r="C21" s="97">
        <v>1</v>
      </c>
      <c r="D21" s="97">
        <v>1</v>
      </c>
      <c r="E21" s="97">
        <v>0.15</v>
      </c>
      <c r="F21" s="97">
        <v>0.05</v>
      </c>
      <c r="G21" s="97">
        <v>10</v>
      </c>
      <c r="H21" s="96">
        <v>0.17499999999999999</v>
      </c>
      <c r="I21" s="96">
        <v>10</v>
      </c>
      <c r="J21" s="96">
        <v>0.25</v>
      </c>
      <c r="K21" s="97">
        <v>3</v>
      </c>
      <c r="L21" s="96"/>
      <c r="M21" s="96"/>
      <c r="S21" s="101"/>
      <c r="T21" s="101"/>
      <c r="U21" s="101"/>
      <c r="V21" s="101"/>
      <c r="W21" s="90" t="s">
        <v>133</v>
      </c>
    </row>
    <row r="22" spans="2:23">
      <c r="B22" s="96"/>
      <c r="C22" s="97"/>
      <c r="D22" s="97"/>
      <c r="E22" s="97"/>
      <c r="F22" s="97"/>
      <c r="G22" s="97"/>
      <c r="H22" s="96"/>
      <c r="I22" s="96"/>
      <c r="J22" s="96"/>
      <c r="K22" s="97"/>
      <c r="L22" s="96"/>
      <c r="M22" s="96"/>
      <c r="S22" s="101"/>
      <c r="T22" s="101"/>
      <c r="U22" s="101"/>
      <c r="V22" s="101"/>
    </row>
    <row r="23" spans="2:23">
      <c r="B23" s="96"/>
      <c r="C23" s="97"/>
      <c r="D23" s="97"/>
      <c r="E23" s="97"/>
      <c r="F23" s="97"/>
      <c r="G23" s="97"/>
      <c r="H23" s="96"/>
      <c r="I23" s="96"/>
      <c r="J23" s="96"/>
      <c r="K23" s="97"/>
      <c r="L23" s="96"/>
      <c r="M23" s="96"/>
    </row>
    <row r="24" spans="2:23">
      <c r="B24" s="96" t="s">
        <v>134</v>
      </c>
      <c r="C24" s="97">
        <v>0.3</v>
      </c>
      <c r="D24" s="97">
        <v>0.3</v>
      </c>
      <c r="E24" s="97">
        <v>0.1</v>
      </c>
      <c r="F24" s="97">
        <v>0.05</v>
      </c>
      <c r="G24" s="97">
        <v>10</v>
      </c>
      <c r="H24" s="96">
        <v>0.2</v>
      </c>
      <c r="I24" s="96">
        <v>10</v>
      </c>
      <c r="J24" s="96">
        <v>0.25</v>
      </c>
      <c r="K24" s="97">
        <v>3</v>
      </c>
      <c r="L24" s="96"/>
      <c r="M24" s="96"/>
    </row>
    <row r="25" spans="2:23">
      <c r="B25" s="96"/>
      <c r="C25" s="97"/>
      <c r="D25" s="97"/>
      <c r="E25" s="97"/>
      <c r="F25" s="97"/>
      <c r="G25" s="97"/>
      <c r="H25" s="96"/>
      <c r="I25" s="96"/>
      <c r="J25" s="96"/>
      <c r="K25" s="97"/>
      <c r="L25" s="96"/>
      <c r="M25" s="96"/>
    </row>
    <row r="26" spans="2:23">
      <c r="B26" s="96"/>
      <c r="C26" s="97"/>
      <c r="D26" s="97"/>
      <c r="E26" s="97"/>
      <c r="F26" s="97"/>
      <c r="G26" s="97"/>
      <c r="H26" s="96"/>
      <c r="I26" s="96"/>
      <c r="J26" s="96"/>
      <c r="K26" s="97"/>
      <c r="L26" s="96"/>
      <c r="M26" s="96"/>
    </row>
    <row r="27" spans="2:23">
      <c r="B27" s="96" t="s">
        <v>135</v>
      </c>
      <c r="C27" s="97">
        <v>0.6</v>
      </c>
      <c r="D27" s="97">
        <v>0.6</v>
      </c>
      <c r="E27" s="97">
        <v>0.1</v>
      </c>
      <c r="F27" s="97">
        <v>0.05</v>
      </c>
      <c r="G27" s="97">
        <v>10</v>
      </c>
      <c r="H27" s="96">
        <v>0.2</v>
      </c>
      <c r="I27" s="96">
        <v>10</v>
      </c>
      <c r="J27" s="96">
        <v>0.25</v>
      </c>
      <c r="K27" s="97">
        <v>3</v>
      </c>
      <c r="L27" s="96"/>
      <c r="M27" s="96"/>
    </row>
    <row r="28" spans="2:23">
      <c r="B28" s="102"/>
      <c r="C28" s="103"/>
      <c r="D28" s="103"/>
      <c r="E28" s="103"/>
      <c r="F28" s="103"/>
      <c r="G28" s="103"/>
      <c r="H28" s="102"/>
      <c r="I28" s="102"/>
      <c r="J28" s="102"/>
      <c r="K28" s="97"/>
      <c r="L28" s="96"/>
      <c r="M28" s="96"/>
    </row>
    <row r="29" spans="2:23">
      <c r="B29" s="102"/>
      <c r="C29" s="103"/>
      <c r="D29" s="103"/>
      <c r="E29" s="103"/>
      <c r="F29" s="103"/>
      <c r="G29" s="103"/>
      <c r="H29" s="102"/>
      <c r="I29" s="102"/>
      <c r="J29" s="102"/>
      <c r="K29" s="103"/>
      <c r="L29" s="96"/>
      <c r="M29" s="96"/>
    </row>
    <row r="30" spans="2:23">
      <c r="B30" s="104" t="s">
        <v>136</v>
      </c>
      <c r="C30" s="97">
        <v>0.3</v>
      </c>
      <c r="D30" s="97">
        <v>0.3</v>
      </c>
      <c r="E30" s="97">
        <v>0.1</v>
      </c>
      <c r="F30" s="97">
        <v>0.05</v>
      </c>
      <c r="G30" s="97">
        <v>10</v>
      </c>
      <c r="H30" s="96">
        <v>0.25</v>
      </c>
      <c r="I30" s="96">
        <v>10</v>
      </c>
      <c r="J30" s="96">
        <v>0.25</v>
      </c>
      <c r="K30" s="97">
        <v>0</v>
      </c>
      <c r="L30" s="96"/>
      <c r="M30" s="96"/>
    </row>
    <row r="31" spans="2:23">
      <c r="B31" s="102" t="s">
        <v>137</v>
      </c>
      <c r="C31" s="103">
        <v>1.5</v>
      </c>
      <c r="D31" s="103"/>
      <c r="E31" s="103">
        <v>0.1</v>
      </c>
      <c r="F31" s="103"/>
      <c r="G31" s="103">
        <v>10</v>
      </c>
      <c r="H31" s="102">
        <v>0.25</v>
      </c>
      <c r="I31" s="102">
        <v>10</v>
      </c>
      <c r="J31" s="102">
        <v>0.15</v>
      </c>
      <c r="K31" s="97"/>
      <c r="L31" s="96"/>
      <c r="M31" s="96"/>
    </row>
    <row r="32" spans="2:23">
      <c r="B32" s="102"/>
      <c r="C32" s="103"/>
      <c r="D32" s="103"/>
      <c r="E32" s="103"/>
      <c r="F32" s="103"/>
      <c r="G32" s="103"/>
      <c r="H32" s="102"/>
      <c r="I32" s="102"/>
      <c r="J32" s="102"/>
      <c r="K32" s="103"/>
      <c r="L32" s="96"/>
      <c r="M32" s="96"/>
    </row>
    <row r="33" spans="2:13">
      <c r="B33" s="105" t="s">
        <v>138</v>
      </c>
      <c r="C33" s="97">
        <v>0.45</v>
      </c>
      <c r="D33" s="97">
        <v>0.45</v>
      </c>
      <c r="E33" s="97">
        <v>0.1</v>
      </c>
      <c r="F33" s="97">
        <v>0.05</v>
      </c>
      <c r="G33" s="97">
        <v>10</v>
      </c>
      <c r="H33" s="96">
        <v>0.25</v>
      </c>
      <c r="I33" s="96">
        <v>10</v>
      </c>
      <c r="J33" s="96">
        <v>0.25</v>
      </c>
      <c r="K33" s="97">
        <v>0</v>
      </c>
      <c r="L33" s="96"/>
      <c r="M33" s="96"/>
    </row>
    <row r="34" spans="2:13">
      <c r="B34" s="102" t="s">
        <v>137</v>
      </c>
      <c r="C34" s="103">
        <v>1.5</v>
      </c>
      <c r="D34" s="103"/>
      <c r="E34" s="103">
        <v>0.1</v>
      </c>
      <c r="F34" s="103"/>
      <c r="G34" s="103">
        <v>10</v>
      </c>
      <c r="H34" s="102">
        <v>0.25</v>
      </c>
      <c r="I34" s="102">
        <v>10</v>
      </c>
      <c r="J34" s="102">
        <v>0.15</v>
      </c>
      <c r="K34" s="97"/>
      <c r="L34" s="96"/>
      <c r="M34" s="96"/>
    </row>
    <row r="35" spans="2:13">
      <c r="B35" s="102"/>
      <c r="C35" s="103"/>
      <c r="D35" s="103"/>
      <c r="E35" s="103"/>
      <c r="F35" s="103"/>
      <c r="G35" s="103"/>
      <c r="H35" s="102"/>
      <c r="I35" s="102"/>
      <c r="J35" s="102"/>
      <c r="K35" s="103" t="s">
        <v>139</v>
      </c>
      <c r="L35" s="96"/>
      <c r="M35" s="96"/>
    </row>
    <row r="36" spans="2:13">
      <c r="B36" s="104" t="s">
        <v>140</v>
      </c>
      <c r="C36" s="97">
        <v>1</v>
      </c>
      <c r="D36" s="97">
        <v>0.15</v>
      </c>
      <c r="E36" s="97">
        <v>0.1</v>
      </c>
      <c r="F36" s="97">
        <v>0.05</v>
      </c>
      <c r="G36" s="97">
        <v>10</v>
      </c>
      <c r="H36" s="96">
        <v>0.25</v>
      </c>
      <c r="I36" s="96">
        <v>10</v>
      </c>
      <c r="J36" s="96">
        <v>0.25</v>
      </c>
      <c r="K36" s="97">
        <v>0</v>
      </c>
      <c r="L36" s="96"/>
      <c r="M36" s="96"/>
    </row>
    <row r="37" spans="2:13">
      <c r="B37" s="102" t="s">
        <v>137</v>
      </c>
      <c r="C37" s="103">
        <v>1.5</v>
      </c>
      <c r="D37" s="103"/>
      <c r="E37" s="103">
        <v>0.1</v>
      </c>
      <c r="F37" s="103"/>
      <c r="G37" s="103">
        <v>10</v>
      </c>
      <c r="H37" s="102">
        <v>0.25</v>
      </c>
      <c r="I37" s="102">
        <v>10</v>
      </c>
      <c r="J37" s="102">
        <v>0.15</v>
      </c>
      <c r="K37" s="97"/>
      <c r="L37" s="96"/>
      <c r="M37" s="96"/>
    </row>
    <row r="38" spans="2:13">
      <c r="B38" s="102"/>
      <c r="C38" s="103"/>
      <c r="D38" s="103"/>
      <c r="E38" s="103"/>
      <c r="F38" s="103"/>
      <c r="G38" s="103"/>
      <c r="H38" s="102"/>
      <c r="I38" s="102"/>
      <c r="J38" s="102"/>
      <c r="K38" s="103"/>
      <c r="L38" s="96"/>
      <c r="M38" s="96"/>
    </row>
    <row r="39" spans="2:13">
      <c r="B39" s="106" t="s">
        <v>141</v>
      </c>
      <c r="C39" s="97">
        <v>1</v>
      </c>
      <c r="D39" s="97">
        <v>0.2</v>
      </c>
      <c r="E39" s="97">
        <v>0.1</v>
      </c>
      <c r="F39" s="97">
        <v>0.05</v>
      </c>
      <c r="G39" s="97">
        <v>10</v>
      </c>
      <c r="H39" s="96">
        <v>0.25</v>
      </c>
      <c r="I39" s="96">
        <v>10</v>
      </c>
      <c r="J39" s="96">
        <v>0.25</v>
      </c>
      <c r="K39" s="97">
        <v>0</v>
      </c>
      <c r="L39" s="96"/>
      <c r="M39" s="96"/>
    </row>
    <row r="40" spans="2:13">
      <c r="B40" s="102"/>
      <c r="C40" s="103"/>
      <c r="D40" s="103"/>
      <c r="E40" s="103"/>
      <c r="F40" s="103"/>
      <c r="G40" s="103"/>
      <c r="H40" s="102"/>
      <c r="I40" s="102"/>
      <c r="J40" s="102"/>
      <c r="K40" s="103"/>
      <c r="L40" s="96"/>
      <c r="M40" s="96"/>
    </row>
    <row r="41" spans="2:13">
      <c r="B41" s="106" t="s">
        <v>142</v>
      </c>
      <c r="C41" s="97">
        <v>1</v>
      </c>
      <c r="D41" s="97">
        <v>0.3</v>
      </c>
      <c r="E41" s="97">
        <v>0.1</v>
      </c>
      <c r="F41" s="97">
        <v>0.05</v>
      </c>
      <c r="G41" s="97">
        <v>10</v>
      </c>
      <c r="H41" s="96">
        <v>0.25</v>
      </c>
      <c r="I41" s="96">
        <v>10</v>
      </c>
      <c r="J41" s="96">
        <v>0.25</v>
      </c>
      <c r="K41" s="97">
        <v>0</v>
      </c>
      <c r="L41" s="96"/>
      <c r="M41" s="96"/>
    </row>
    <row r="42" spans="2:13">
      <c r="B42" s="102"/>
      <c r="C42" s="103"/>
      <c r="D42" s="103"/>
      <c r="E42" s="103"/>
      <c r="F42" s="103"/>
      <c r="G42" s="103"/>
      <c r="H42" s="102"/>
      <c r="I42" s="102"/>
      <c r="J42" s="102"/>
      <c r="K42" s="103"/>
      <c r="L42" s="96"/>
      <c r="M42" s="96"/>
    </row>
    <row r="43" spans="2:13">
      <c r="B43" s="107" t="s">
        <v>143</v>
      </c>
      <c r="C43" s="97">
        <v>0.6</v>
      </c>
      <c r="D43" s="97">
        <v>0.6</v>
      </c>
      <c r="E43" s="97">
        <v>0.15</v>
      </c>
      <c r="F43" s="97">
        <v>0.05</v>
      </c>
      <c r="G43" s="97">
        <v>10</v>
      </c>
      <c r="H43" s="96">
        <v>0.25</v>
      </c>
      <c r="I43" s="96">
        <v>10</v>
      </c>
      <c r="J43" s="96">
        <v>0.25</v>
      </c>
      <c r="K43" s="97">
        <v>0</v>
      </c>
      <c r="L43" s="96"/>
      <c r="M43" s="96"/>
    </row>
    <row r="44" spans="2:13">
      <c r="B44" s="102"/>
      <c r="C44" s="103"/>
      <c r="D44" s="103"/>
      <c r="E44" s="103"/>
      <c r="F44" s="103"/>
      <c r="G44" s="103"/>
      <c r="H44" s="102"/>
      <c r="I44" s="102"/>
      <c r="J44" s="102"/>
      <c r="K44" s="103"/>
      <c r="L44" s="96"/>
      <c r="M44" s="96"/>
    </row>
    <row r="45" spans="2:13">
      <c r="B45" s="107" t="s">
        <v>144</v>
      </c>
      <c r="C45" s="97">
        <v>0.8</v>
      </c>
      <c r="D45" s="97">
        <v>0.8</v>
      </c>
      <c r="E45" s="97">
        <v>0.15</v>
      </c>
      <c r="F45" s="97">
        <v>0.05</v>
      </c>
      <c r="G45" s="97">
        <v>10</v>
      </c>
      <c r="H45" s="96">
        <v>0.25</v>
      </c>
      <c r="I45" s="96">
        <v>10</v>
      </c>
      <c r="J45" s="96">
        <v>0.25</v>
      </c>
      <c r="K45" s="97">
        <v>0</v>
      </c>
      <c r="L45" s="96"/>
      <c r="M45" s="96"/>
    </row>
    <row r="46" spans="2:13">
      <c r="B46" s="102"/>
      <c r="C46" s="103"/>
      <c r="D46" s="103"/>
      <c r="E46" s="103"/>
      <c r="F46" s="103"/>
      <c r="G46" s="103"/>
      <c r="H46" s="102"/>
      <c r="I46" s="102"/>
      <c r="J46" s="102"/>
      <c r="K46" s="103"/>
      <c r="L46" s="96"/>
      <c r="M46" s="96"/>
    </row>
    <row r="47" spans="2:13">
      <c r="B47" s="108" t="s">
        <v>145</v>
      </c>
      <c r="C47" s="97">
        <v>1</v>
      </c>
      <c r="D47" s="97">
        <v>0.6</v>
      </c>
      <c r="E47" s="97">
        <v>0.1</v>
      </c>
      <c r="F47" s="97">
        <v>0.05</v>
      </c>
      <c r="G47" s="97">
        <v>10</v>
      </c>
      <c r="H47" s="96">
        <v>0.25</v>
      </c>
      <c r="I47" s="96">
        <v>10</v>
      </c>
      <c r="J47" s="96">
        <v>0.25</v>
      </c>
      <c r="K47" s="97">
        <v>3</v>
      </c>
      <c r="L47" s="96"/>
      <c r="M47" s="96"/>
    </row>
    <row r="48" spans="2:13">
      <c r="B48" s="109"/>
      <c r="C48" s="103"/>
      <c r="D48" s="103"/>
      <c r="E48" s="103"/>
      <c r="F48" s="103"/>
      <c r="G48" s="103"/>
      <c r="H48" s="102"/>
      <c r="I48" s="102"/>
      <c r="J48" s="102"/>
      <c r="K48" s="103"/>
      <c r="L48" s="96"/>
      <c r="M48" s="96"/>
    </row>
    <row r="49" spans="2:13">
      <c r="B49" s="102"/>
      <c r="C49" s="103"/>
      <c r="D49" s="103"/>
      <c r="E49" s="103"/>
      <c r="F49" s="103"/>
      <c r="G49" s="103"/>
      <c r="H49" s="102"/>
      <c r="I49" s="102"/>
      <c r="J49" s="102"/>
      <c r="K49" s="103"/>
      <c r="L49" s="96"/>
      <c r="M49" s="96"/>
    </row>
    <row r="50" spans="2:13">
      <c r="B50" s="108" t="s">
        <v>146</v>
      </c>
      <c r="C50" s="97">
        <v>1</v>
      </c>
      <c r="D50" s="97">
        <v>0.8</v>
      </c>
      <c r="E50" s="97">
        <v>0.125</v>
      </c>
      <c r="F50" s="97">
        <v>0.05</v>
      </c>
      <c r="G50" s="97">
        <v>10</v>
      </c>
      <c r="H50" s="96">
        <v>0.25</v>
      </c>
      <c r="I50" s="96">
        <v>10</v>
      </c>
      <c r="J50" s="96">
        <v>0.25</v>
      </c>
      <c r="K50" s="97">
        <v>3</v>
      </c>
      <c r="L50" s="96"/>
      <c r="M50" s="96"/>
    </row>
    <row r="51" spans="2:13">
      <c r="B51" s="109"/>
      <c r="C51" s="103"/>
      <c r="D51" s="103"/>
      <c r="E51" s="103"/>
      <c r="F51" s="103"/>
      <c r="G51" s="103"/>
      <c r="H51" s="102"/>
      <c r="I51" s="102"/>
      <c r="J51" s="102"/>
      <c r="K51" s="103"/>
      <c r="L51" s="96"/>
      <c r="M51" s="96"/>
    </row>
    <row r="52" spans="2:13">
      <c r="B52" s="102"/>
      <c r="C52" s="103"/>
      <c r="D52" s="103"/>
      <c r="E52" s="103"/>
      <c r="F52" s="103"/>
      <c r="G52" s="103"/>
      <c r="H52" s="102"/>
      <c r="I52" s="102"/>
      <c r="J52" s="102"/>
      <c r="K52" s="103"/>
      <c r="L52" s="96"/>
      <c r="M52" s="96"/>
    </row>
    <row r="53" spans="2:13">
      <c r="B53" s="108" t="s">
        <v>147</v>
      </c>
      <c r="C53" s="97">
        <v>1</v>
      </c>
      <c r="D53" s="97">
        <v>1</v>
      </c>
      <c r="E53" s="97">
        <v>0.125</v>
      </c>
      <c r="F53" s="97">
        <v>0.05</v>
      </c>
      <c r="G53" s="97">
        <v>10</v>
      </c>
      <c r="H53" s="96">
        <v>0.25</v>
      </c>
      <c r="I53" s="96">
        <v>10</v>
      </c>
      <c r="J53" s="96">
        <v>0.25</v>
      </c>
      <c r="K53" s="97">
        <v>3</v>
      </c>
      <c r="L53" s="96"/>
      <c r="M53" s="96"/>
    </row>
    <row r="54" spans="2:13">
      <c r="B54" s="109"/>
      <c r="C54" s="103"/>
      <c r="D54" s="103"/>
      <c r="E54" s="103"/>
      <c r="F54" s="103"/>
      <c r="G54" s="103"/>
      <c r="H54" s="102"/>
      <c r="I54" s="102"/>
      <c r="J54" s="102"/>
      <c r="K54" s="103"/>
      <c r="L54" s="96"/>
      <c r="M54" s="96"/>
    </row>
    <row r="55" spans="2:13">
      <c r="B55" s="102"/>
      <c r="C55" s="103"/>
      <c r="D55" s="103"/>
      <c r="E55" s="103"/>
      <c r="F55" s="103"/>
      <c r="G55" s="103"/>
      <c r="H55" s="102"/>
      <c r="I55" s="102"/>
      <c r="J55" s="102"/>
      <c r="K55" s="103"/>
      <c r="L55" s="96"/>
      <c r="M55" s="96"/>
    </row>
    <row r="56" spans="2:13">
      <c r="B56" s="108" t="s">
        <v>148</v>
      </c>
      <c r="C56" s="97">
        <v>1</v>
      </c>
      <c r="D56" s="97">
        <v>1</v>
      </c>
      <c r="E56" s="97">
        <v>0.125</v>
      </c>
      <c r="F56" s="97">
        <v>0.05</v>
      </c>
      <c r="G56" s="97">
        <v>10</v>
      </c>
      <c r="H56" s="96">
        <v>0.25</v>
      </c>
      <c r="I56" s="96">
        <v>10</v>
      </c>
      <c r="J56" s="96">
        <v>0.25</v>
      </c>
      <c r="K56" s="97">
        <v>3</v>
      </c>
      <c r="L56" s="96"/>
      <c r="M56" s="96"/>
    </row>
    <row r="57" spans="2:13">
      <c r="B57" s="109"/>
      <c r="C57" s="103"/>
      <c r="D57" s="103"/>
      <c r="E57" s="103"/>
      <c r="F57" s="103"/>
      <c r="G57" s="103"/>
      <c r="H57" s="102"/>
      <c r="I57" s="102"/>
      <c r="J57" s="102"/>
      <c r="K57" s="103"/>
      <c r="L57" s="96"/>
      <c r="M57" s="96"/>
    </row>
    <row r="58" spans="2:13">
      <c r="B58" s="109"/>
      <c r="C58" s="103"/>
      <c r="D58" s="103"/>
      <c r="E58" s="103"/>
      <c r="F58" s="103"/>
      <c r="G58" s="103"/>
      <c r="H58" s="102"/>
      <c r="I58" s="102"/>
      <c r="J58" s="102"/>
      <c r="K58" s="103"/>
      <c r="L58" s="96"/>
      <c r="M58" s="96"/>
    </row>
    <row r="59" spans="2:13">
      <c r="B59" s="96" t="s">
        <v>149</v>
      </c>
      <c r="C59" s="97">
        <v>0.45</v>
      </c>
      <c r="D59" s="97">
        <v>0.45</v>
      </c>
      <c r="E59" s="97">
        <v>0.1</v>
      </c>
      <c r="F59" s="97">
        <v>0.05</v>
      </c>
      <c r="G59" s="97">
        <v>10</v>
      </c>
      <c r="H59" s="96">
        <v>0.25</v>
      </c>
      <c r="I59" s="96">
        <v>10</v>
      </c>
      <c r="J59" s="96">
        <v>0.25</v>
      </c>
      <c r="K59" s="97"/>
      <c r="L59" s="96">
        <v>0.27500000000000002</v>
      </c>
      <c r="M59" s="96">
        <v>0.27500000000000002</v>
      </c>
    </row>
    <row r="60" spans="2:13">
      <c r="B60" s="102"/>
      <c r="C60" s="103"/>
      <c r="D60" s="103"/>
      <c r="E60" s="103"/>
      <c r="F60" s="103"/>
      <c r="G60" s="103"/>
      <c r="H60" s="102"/>
      <c r="I60" s="102"/>
      <c r="J60" s="102"/>
      <c r="K60" s="103"/>
      <c r="L60" s="96"/>
      <c r="M60" s="96"/>
    </row>
    <row r="61" spans="2:13">
      <c r="B61" s="102"/>
      <c r="C61" s="103"/>
      <c r="D61" s="103"/>
      <c r="E61" s="103"/>
      <c r="F61" s="103"/>
      <c r="G61" s="103"/>
      <c r="H61" s="102"/>
      <c r="I61" s="102"/>
      <c r="J61" s="102"/>
      <c r="K61" s="103"/>
      <c r="L61" s="96"/>
      <c r="M61" s="96"/>
    </row>
    <row r="62" spans="2:13">
      <c r="B62" s="102"/>
      <c r="C62" s="103"/>
      <c r="D62" s="103"/>
      <c r="E62" s="103"/>
      <c r="F62" s="103"/>
      <c r="G62" s="103"/>
      <c r="H62" s="102"/>
      <c r="I62" s="102"/>
      <c r="J62" s="102"/>
      <c r="K62" s="103"/>
      <c r="L62" s="96"/>
      <c r="M62" s="96"/>
    </row>
    <row r="63" spans="2:13">
      <c r="B63" s="96" t="s">
        <v>150</v>
      </c>
      <c r="C63" s="97">
        <v>0.45</v>
      </c>
      <c r="D63" s="97">
        <v>0.6</v>
      </c>
      <c r="E63" s="97">
        <v>0.1</v>
      </c>
      <c r="F63" s="97">
        <v>0.05</v>
      </c>
      <c r="G63" s="97">
        <v>10</v>
      </c>
      <c r="H63" s="96">
        <v>0.25</v>
      </c>
      <c r="I63" s="96">
        <v>10</v>
      </c>
      <c r="J63" s="96">
        <v>0.25</v>
      </c>
      <c r="K63" s="97"/>
      <c r="L63" s="96">
        <v>0.27500000000000002</v>
      </c>
      <c r="M63" s="96">
        <v>0.27500000000000002</v>
      </c>
    </row>
    <row r="64" spans="2:13">
      <c r="B64" s="102"/>
      <c r="C64" s="103"/>
      <c r="D64" s="103"/>
      <c r="E64" s="103"/>
      <c r="F64" s="103"/>
      <c r="G64" s="103"/>
      <c r="H64" s="102"/>
      <c r="I64" s="102"/>
      <c r="J64" s="102"/>
      <c r="K64" s="103"/>
      <c r="L64" s="96"/>
      <c r="M64" s="96"/>
    </row>
    <row r="65" spans="2:13">
      <c r="B65" s="102"/>
      <c r="C65" s="103"/>
      <c r="D65" s="103"/>
      <c r="E65" s="103"/>
      <c r="F65" s="103"/>
      <c r="G65" s="103"/>
      <c r="H65" s="102"/>
      <c r="I65" s="102"/>
      <c r="J65" s="102"/>
      <c r="K65" s="103"/>
      <c r="L65" s="96"/>
      <c r="M65" s="96"/>
    </row>
    <row r="66" spans="2:13">
      <c r="B66" s="109"/>
      <c r="C66" s="103"/>
      <c r="D66" s="103"/>
      <c r="E66" s="103"/>
      <c r="F66" s="103"/>
      <c r="G66" s="103"/>
      <c r="H66" s="102"/>
      <c r="I66" s="102"/>
      <c r="J66" s="102"/>
      <c r="K66" s="103"/>
      <c r="L66" s="96"/>
      <c r="M66" s="96"/>
    </row>
    <row r="67" spans="2:13">
      <c r="B67" s="96" t="s">
        <v>151</v>
      </c>
      <c r="C67" s="97">
        <v>0.6</v>
      </c>
      <c r="D67" s="97">
        <v>0.6</v>
      </c>
      <c r="E67" s="97">
        <v>0.1</v>
      </c>
      <c r="F67" s="97">
        <v>0.05</v>
      </c>
      <c r="G67" s="97">
        <v>10</v>
      </c>
      <c r="H67" s="96">
        <v>0.25</v>
      </c>
      <c r="I67" s="96">
        <v>10</v>
      </c>
      <c r="J67" s="96">
        <v>0.25</v>
      </c>
      <c r="K67" s="97"/>
      <c r="L67" s="96">
        <v>0.27500000000000002</v>
      </c>
      <c r="M67" s="96">
        <v>0.27500000000000002</v>
      </c>
    </row>
    <row r="68" spans="2:13">
      <c r="B68" s="102"/>
      <c r="C68" s="103"/>
      <c r="D68" s="103"/>
      <c r="E68" s="103"/>
      <c r="F68" s="103"/>
      <c r="G68" s="103"/>
      <c r="H68" s="102"/>
      <c r="I68" s="102"/>
      <c r="J68" s="102"/>
      <c r="K68" s="103"/>
      <c r="L68" s="96"/>
      <c r="M68" s="96"/>
    </row>
    <row r="69" spans="2:13">
      <c r="B69" s="102"/>
      <c r="C69" s="103"/>
      <c r="D69" s="103"/>
      <c r="E69" s="103"/>
      <c r="F69" s="103"/>
      <c r="G69" s="103"/>
      <c r="H69" s="102"/>
      <c r="I69" s="102"/>
      <c r="J69" s="102"/>
      <c r="K69" s="103"/>
      <c r="L69" s="96"/>
      <c r="M69" s="96"/>
    </row>
    <row r="70" spans="2:13">
      <c r="B70" s="102"/>
      <c r="C70" s="103"/>
      <c r="D70" s="103"/>
      <c r="E70" s="103"/>
      <c r="F70" s="103"/>
      <c r="G70" s="103"/>
      <c r="H70" s="102"/>
      <c r="I70" s="102"/>
      <c r="J70" s="102"/>
      <c r="K70" s="103"/>
      <c r="L70" s="96"/>
      <c r="M70" s="96"/>
    </row>
    <row r="71" spans="2:13">
      <c r="B71" s="96" t="s">
        <v>152</v>
      </c>
      <c r="C71" s="97">
        <v>0.8</v>
      </c>
      <c r="D71" s="97">
        <v>0.8</v>
      </c>
      <c r="E71" s="97">
        <v>0.1</v>
      </c>
      <c r="F71" s="97">
        <v>0.05</v>
      </c>
      <c r="G71" s="97">
        <v>10</v>
      </c>
      <c r="H71" s="96">
        <v>0.25</v>
      </c>
      <c r="I71" s="96">
        <v>10</v>
      </c>
      <c r="J71" s="96">
        <v>0.25</v>
      </c>
      <c r="K71" s="97"/>
      <c r="L71" s="96">
        <v>0.27500000000000002</v>
      </c>
      <c r="M71" s="96">
        <v>0.27500000000000002</v>
      </c>
    </row>
    <row r="72" spans="2:13">
      <c r="B72" s="102"/>
      <c r="C72" s="103"/>
      <c r="D72" s="103"/>
      <c r="E72" s="103"/>
      <c r="F72" s="103"/>
      <c r="G72" s="103"/>
      <c r="H72" s="102"/>
      <c r="I72" s="102"/>
      <c r="J72" s="102"/>
      <c r="K72" s="103"/>
      <c r="L72" s="96"/>
      <c r="M72" s="96"/>
    </row>
    <row r="73" spans="2:13">
      <c r="B73" s="102"/>
      <c r="C73" s="103"/>
      <c r="D73" s="103"/>
      <c r="E73" s="103"/>
      <c r="F73" s="103"/>
      <c r="G73" s="103"/>
      <c r="H73" s="102"/>
      <c r="I73" s="102"/>
      <c r="J73" s="102"/>
      <c r="K73" s="103"/>
      <c r="L73" s="96"/>
      <c r="M73" s="96"/>
    </row>
    <row r="74" spans="2:13">
      <c r="B74" s="102"/>
      <c r="C74" s="103"/>
      <c r="D74" s="103"/>
      <c r="E74" s="103"/>
      <c r="F74" s="103"/>
      <c r="G74" s="103"/>
      <c r="H74" s="102"/>
      <c r="I74" s="102"/>
      <c r="J74" s="102"/>
      <c r="K74" s="103"/>
      <c r="L74" s="96"/>
      <c r="M74" s="96"/>
    </row>
    <row r="75" spans="2:13">
      <c r="B75" s="96" t="s">
        <v>153</v>
      </c>
      <c r="C75" s="97">
        <v>1</v>
      </c>
      <c r="D75" s="97">
        <v>1</v>
      </c>
      <c r="E75" s="97">
        <v>0.125</v>
      </c>
      <c r="F75" s="97">
        <v>0.05</v>
      </c>
      <c r="G75" s="97">
        <v>10</v>
      </c>
      <c r="H75" s="96">
        <v>0.25</v>
      </c>
      <c r="I75" s="96">
        <v>10</v>
      </c>
      <c r="J75" s="96">
        <v>0.25</v>
      </c>
      <c r="K75" s="97"/>
      <c r="L75" s="96">
        <v>0.27500000000000002</v>
      </c>
      <c r="M75" s="96">
        <v>0.27500000000000002</v>
      </c>
    </row>
    <row r="76" spans="2:13">
      <c r="B76" s="102"/>
      <c r="C76" s="103"/>
      <c r="D76" s="103"/>
      <c r="E76" s="103"/>
      <c r="F76" s="103"/>
      <c r="G76" s="103"/>
      <c r="H76" s="102"/>
      <c r="I76" s="102"/>
      <c r="J76" s="102"/>
      <c r="K76" s="103"/>
      <c r="L76" s="96"/>
      <c r="M76" s="96"/>
    </row>
    <row r="77" spans="2:13">
      <c r="B77" s="102"/>
      <c r="C77" s="103"/>
      <c r="D77" s="103"/>
      <c r="E77" s="103"/>
      <c r="F77" s="103"/>
      <c r="G77" s="103"/>
      <c r="H77" s="102"/>
      <c r="I77" s="102"/>
      <c r="J77" s="102"/>
      <c r="K77" s="103"/>
      <c r="L77" s="96"/>
      <c r="M77" s="96"/>
    </row>
    <row r="78" spans="2:13">
      <c r="B78" s="102"/>
      <c r="C78" s="103"/>
      <c r="D78" s="103"/>
      <c r="E78" s="103"/>
      <c r="F78" s="103"/>
      <c r="G78" s="103"/>
      <c r="H78" s="102"/>
      <c r="I78" s="102"/>
      <c r="J78" s="102"/>
      <c r="K78" s="103"/>
      <c r="L78" s="96"/>
      <c r="M78" s="96"/>
    </row>
    <row r="79" spans="2:13">
      <c r="B79" s="110" t="s">
        <v>154</v>
      </c>
      <c r="C79" s="97">
        <v>0.45</v>
      </c>
      <c r="D79" s="97">
        <v>0.45</v>
      </c>
      <c r="E79" s="97">
        <v>0.1</v>
      </c>
      <c r="F79" s="97">
        <v>0.05</v>
      </c>
      <c r="G79" s="97">
        <v>10</v>
      </c>
      <c r="H79" s="96">
        <v>0.25</v>
      </c>
      <c r="I79" s="96">
        <v>10</v>
      </c>
      <c r="J79" s="96">
        <v>0.25</v>
      </c>
      <c r="K79" s="97"/>
      <c r="L79" s="96">
        <v>0.9</v>
      </c>
      <c r="M79" s="96">
        <v>0.45</v>
      </c>
    </row>
    <row r="80" spans="2:13">
      <c r="B80" s="111"/>
      <c r="C80" s="103"/>
      <c r="D80" s="103"/>
      <c r="E80" s="103"/>
      <c r="F80" s="103"/>
      <c r="G80" s="103"/>
      <c r="H80" s="102"/>
      <c r="I80" s="102"/>
      <c r="J80" s="102"/>
      <c r="K80" s="103"/>
      <c r="L80" s="96"/>
      <c r="M80" s="96"/>
    </row>
    <row r="81" spans="2:13">
      <c r="B81" s="111"/>
      <c r="C81" s="103"/>
      <c r="D81" s="103"/>
      <c r="E81" s="103"/>
      <c r="F81" s="103"/>
      <c r="G81" s="103"/>
      <c r="H81" s="102"/>
      <c r="I81" s="102"/>
      <c r="J81" s="102"/>
      <c r="K81" s="103"/>
      <c r="L81" s="96"/>
      <c r="M81" s="96"/>
    </row>
    <row r="82" spans="2:13">
      <c r="B82" s="111"/>
      <c r="C82" s="103"/>
      <c r="D82" s="103"/>
      <c r="E82" s="103"/>
      <c r="F82" s="103"/>
      <c r="G82" s="103"/>
      <c r="H82" s="102"/>
      <c r="I82" s="102"/>
      <c r="J82" s="102"/>
      <c r="K82" s="103"/>
      <c r="L82" s="96"/>
      <c r="M82" s="96"/>
    </row>
    <row r="83" spans="2:13">
      <c r="B83" s="110" t="s">
        <v>155</v>
      </c>
      <c r="C83" s="97">
        <v>0.45</v>
      </c>
      <c r="D83" s="97">
        <v>0.6</v>
      </c>
      <c r="E83" s="97">
        <v>0.1</v>
      </c>
      <c r="F83" s="97">
        <v>0.05</v>
      </c>
      <c r="G83" s="97">
        <v>10</v>
      </c>
      <c r="H83" s="96">
        <v>0.25</v>
      </c>
      <c r="I83" s="96">
        <v>10</v>
      </c>
      <c r="J83" s="96">
        <v>0.25</v>
      </c>
      <c r="K83" s="97"/>
      <c r="L83" s="96">
        <v>0.9</v>
      </c>
      <c r="M83" s="96">
        <v>0.45</v>
      </c>
    </row>
    <row r="84" spans="2:13">
      <c r="B84" s="111"/>
      <c r="C84" s="103"/>
      <c r="D84" s="103"/>
      <c r="E84" s="103"/>
      <c r="F84" s="103"/>
      <c r="G84" s="103"/>
      <c r="H84" s="102"/>
      <c r="I84" s="102"/>
      <c r="J84" s="102"/>
      <c r="K84" s="103"/>
      <c r="L84" s="96"/>
      <c r="M84" s="96"/>
    </row>
    <row r="85" spans="2:13">
      <c r="B85" s="111"/>
      <c r="C85" s="103"/>
      <c r="D85" s="103"/>
      <c r="E85" s="103"/>
      <c r="F85" s="103"/>
      <c r="G85" s="103"/>
      <c r="H85" s="102"/>
      <c r="I85" s="102"/>
      <c r="J85" s="102"/>
      <c r="K85" s="103"/>
      <c r="L85" s="96"/>
      <c r="M85" s="96"/>
    </row>
    <row r="86" spans="2:13">
      <c r="B86" s="111"/>
      <c r="C86" s="103"/>
      <c r="D86" s="103"/>
      <c r="E86" s="103"/>
      <c r="F86" s="103"/>
      <c r="G86" s="103"/>
      <c r="H86" s="102"/>
      <c r="I86" s="102"/>
      <c r="J86" s="102"/>
      <c r="K86" s="103"/>
      <c r="L86" s="96"/>
      <c r="M86" s="96"/>
    </row>
    <row r="87" spans="2:13">
      <c r="B87" s="110" t="s">
        <v>156</v>
      </c>
      <c r="C87" s="97">
        <v>0.6</v>
      </c>
      <c r="D87" s="97">
        <v>0.6</v>
      </c>
      <c r="E87" s="97">
        <v>0.1</v>
      </c>
      <c r="F87" s="97">
        <v>0.05</v>
      </c>
      <c r="G87" s="97">
        <v>10</v>
      </c>
      <c r="H87" s="96">
        <v>0.25</v>
      </c>
      <c r="I87" s="96">
        <v>10</v>
      </c>
      <c r="J87" s="96">
        <v>0.25</v>
      </c>
      <c r="K87" s="97"/>
      <c r="L87" s="96">
        <v>0.9</v>
      </c>
      <c r="M87" s="96">
        <v>0.45</v>
      </c>
    </row>
    <row r="88" spans="2:13">
      <c r="B88" s="111"/>
      <c r="C88" s="103"/>
      <c r="D88" s="103"/>
      <c r="E88" s="103"/>
      <c r="F88" s="103"/>
      <c r="G88" s="103"/>
      <c r="H88" s="102"/>
      <c r="I88" s="102"/>
      <c r="J88" s="102"/>
      <c r="K88" s="103"/>
      <c r="L88" s="96"/>
      <c r="M88" s="96"/>
    </row>
    <row r="89" spans="2:13">
      <c r="B89" s="111"/>
      <c r="C89" s="103"/>
      <c r="D89" s="103"/>
      <c r="E89" s="103"/>
      <c r="F89" s="103"/>
      <c r="G89" s="103"/>
      <c r="H89" s="102"/>
      <c r="I89" s="102"/>
      <c r="J89" s="102"/>
      <c r="K89" s="103"/>
      <c r="L89" s="96"/>
      <c r="M89" s="96"/>
    </row>
    <row r="90" spans="2:13">
      <c r="B90" s="111"/>
      <c r="C90" s="103"/>
      <c r="D90" s="103"/>
      <c r="E90" s="103"/>
      <c r="F90" s="103"/>
      <c r="G90" s="103"/>
      <c r="H90" s="102"/>
      <c r="I90" s="102"/>
      <c r="J90" s="102"/>
      <c r="K90" s="103"/>
      <c r="L90" s="96"/>
      <c r="M90" s="96"/>
    </row>
    <row r="91" spans="2:13">
      <c r="B91" s="110" t="s">
        <v>157</v>
      </c>
      <c r="C91" s="97">
        <v>0.8</v>
      </c>
      <c r="D91" s="97">
        <v>0.8</v>
      </c>
      <c r="E91" s="97">
        <v>0.1</v>
      </c>
      <c r="F91" s="97">
        <v>0.05</v>
      </c>
      <c r="G91" s="97">
        <v>10</v>
      </c>
      <c r="H91" s="96">
        <v>0.25</v>
      </c>
      <c r="I91" s="96">
        <v>10</v>
      </c>
      <c r="J91" s="96">
        <v>0.25</v>
      </c>
      <c r="K91" s="97"/>
      <c r="L91" s="96">
        <v>0.9</v>
      </c>
      <c r="M91" s="96">
        <v>0.45</v>
      </c>
    </row>
    <row r="92" spans="2:13">
      <c r="B92" s="111"/>
      <c r="C92" s="103"/>
      <c r="D92" s="103"/>
      <c r="E92" s="103"/>
      <c r="F92" s="103"/>
      <c r="G92" s="103"/>
      <c r="H92" s="102"/>
      <c r="I92" s="102"/>
      <c r="J92" s="102"/>
      <c r="K92" s="103"/>
      <c r="L92" s="96"/>
      <c r="M92" s="96"/>
    </row>
    <row r="93" spans="2:13">
      <c r="B93" s="111"/>
      <c r="C93" s="103"/>
      <c r="D93" s="103"/>
      <c r="E93" s="103"/>
      <c r="F93" s="103"/>
      <c r="G93" s="103"/>
      <c r="H93" s="102"/>
      <c r="I93" s="102"/>
      <c r="J93" s="102"/>
      <c r="K93" s="103"/>
      <c r="L93" s="96"/>
      <c r="M93" s="96"/>
    </row>
    <row r="94" spans="2:13">
      <c r="B94" s="111"/>
      <c r="C94" s="103"/>
      <c r="D94" s="103"/>
      <c r="E94" s="103"/>
      <c r="F94" s="103"/>
      <c r="G94" s="103"/>
      <c r="H94" s="102"/>
      <c r="I94" s="102"/>
      <c r="J94" s="102"/>
      <c r="K94" s="103"/>
      <c r="L94" s="96"/>
      <c r="M94" s="96"/>
    </row>
    <row r="95" spans="2:13">
      <c r="B95" s="110" t="s">
        <v>158</v>
      </c>
      <c r="C95" s="97">
        <v>1</v>
      </c>
      <c r="D95" s="97">
        <v>0.75</v>
      </c>
      <c r="E95" s="97">
        <v>0.125</v>
      </c>
      <c r="F95" s="97">
        <v>0.05</v>
      </c>
      <c r="G95" s="97">
        <v>10</v>
      </c>
      <c r="H95" s="96">
        <v>0.25</v>
      </c>
      <c r="I95" s="96">
        <v>10</v>
      </c>
      <c r="J95" s="96">
        <v>0.25</v>
      </c>
      <c r="K95" s="97"/>
      <c r="L95" s="96">
        <v>0.9</v>
      </c>
      <c r="M95" s="96">
        <v>0.45</v>
      </c>
    </row>
    <row r="96" spans="2:13">
      <c r="B96" s="111"/>
      <c r="C96" s="103"/>
      <c r="D96" s="103"/>
      <c r="E96" s="103"/>
      <c r="F96" s="103"/>
      <c r="G96" s="103"/>
      <c r="H96" s="102"/>
      <c r="I96" s="102"/>
      <c r="J96" s="102"/>
      <c r="K96" s="103"/>
      <c r="L96" s="96"/>
      <c r="M96" s="96"/>
    </row>
    <row r="97" spans="2:21">
      <c r="B97" s="111"/>
      <c r="C97" s="103"/>
      <c r="D97" s="103"/>
      <c r="E97" s="103"/>
      <c r="F97" s="103"/>
      <c r="G97" s="103"/>
      <c r="H97" s="102"/>
      <c r="I97" s="102"/>
      <c r="J97" s="102"/>
      <c r="K97" s="103"/>
      <c r="L97" s="96"/>
      <c r="M97" s="96"/>
    </row>
    <row r="98" spans="2:21">
      <c r="B98" s="111"/>
      <c r="C98" s="103"/>
      <c r="D98" s="103"/>
      <c r="E98" s="103"/>
      <c r="F98" s="103"/>
      <c r="G98" s="103"/>
      <c r="H98" s="102"/>
      <c r="I98" s="102"/>
      <c r="J98" s="102"/>
      <c r="K98" s="103"/>
      <c r="L98" s="96"/>
      <c r="M98" s="96"/>
    </row>
    <row r="99" spans="2:21">
      <c r="B99" s="102"/>
      <c r="C99" s="103"/>
      <c r="D99" s="103"/>
      <c r="E99" s="103"/>
      <c r="F99" s="103"/>
      <c r="G99" s="103"/>
      <c r="H99" s="102"/>
      <c r="I99" s="102"/>
      <c r="J99" s="102"/>
      <c r="K99" s="103"/>
      <c r="L99" s="96"/>
      <c r="M99" s="96"/>
    </row>
    <row r="100" spans="2:21">
      <c r="B100" s="112"/>
      <c r="C100" s="112"/>
      <c r="D100" s="112"/>
      <c r="E100" s="112"/>
      <c r="F100" s="112"/>
      <c r="G100" s="112"/>
      <c r="H100" s="112"/>
      <c r="I100" s="112"/>
      <c r="J100" s="112"/>
      <c r="K100" s="113"/>
      <c r="L100" s="112"/>
      <c r="M100" s="112"/>
    </row>
    <row r="103" spans="2:21">
      <c r="K103" s="114" t="s">
        <v>159</v>
      </c>
      <c r="L103" s="703" t="s">
        <v>160</v>
      </c>
      <c r="M103" s="704"/>
      <c r="N103" s="704"/>
      <c r="O103" s="704"/>
      <c r="P103" s="704"/>
      <c r="Q103" s="704"/>
      <c r="R103" s="704"/>
      <c r="S103" s="705"/>
    </row>
    <row r="104" spans="2:21">
      <c r="B104" s="114" t="s">
        <v>161</v>
      </c>
      <c r="K104" s="115">
        <v>1</v>
      </c>
      <c r="L104" s="698" t="s">
        <v>5</v>
      </c>
      <c r="M104" s="706"/>
      <c r="N104" s="699"/>
      <c r="O104" s="698" t="s">
        <v>4</v>
      </c>
      <c r="P104" s="706"/>
      <c r="Q104" s="699"/>
      <c r="R104" s="698" t="s">
        <v>162</v>
      </c>
      <c r="S104" s="699"/>
    </row>
    <row r="105" spans="2:21">
      <c r="D105" s="116" t="s">
        <v>163</v>
      </c>
      <c r="E105" s="117" t="s">
        <v>1</v>
      </c>
      <c r="G105" s="118" t="s">
        <v>164</v>
      </c>
      <c r="H105" s="118" t="s">
        <v>165</v>
      </c>
      <c r="I105" s="118" t="s">
        <v>166</v>
      </c>
      <c r="J105" s="118" t="s">
        <v>167</v>
      </c>
      <c r="K105" s="118" t="s">
        <v>168</v>
      </c>
      <c r="L105" s="698" t="s">
        <v>169</v>
      </c>
      <c r="M105" s="699"/>
      <c r="N105" s="119" t="s">
        <v>1</v>
      </c>
      <c r="O105" s="698" t="s">
        <v>169</v>
      </c>
      <c r="P105" s="699"/>
      <c r="Q105" s="119" t="s">
        <v>1</v>
      </c>
      <c r="R105" s="119" t="s">
        <v>1</v>
      </c>
      <c r="S105" s="119" t="s">
        <v>94</v>
      </c>
    </row>
    <row r="106" spans="2:21">
      <c r="D106" s="116"/>
      <c r="E106" s="117"/>
      <c r="G106" s="163"/>
      <c r="H106" s="163"/>
      <c r="I106" s="163"/>
      <c r="J106" s="163"/>
      <c r="K106" s="163"/>
      <c r="L106" s="164"/>
      <c r="M106" s="165"/>
      <c r="N106" s="165"/>
      <c r="O106" s="164"/>
      <c r="P106" s="165"/>
      <c r="Q106" s="119"/>
      <c r="R106" s="119"/>
      <c r="S106" s="119"/>
    </row>
    <row r="107" spans="2:21" ht="18" customHeight="1">
      <c r="B107" s="90" t="s">
        <v>170</v>
      </c>
      <c r="C107" s="114" t="s">
        <v>171</v>
      </c>
      <c r="E107" s="169">
        <f>'2Sheet1'!C5</f>
        <v>132.55000000000001</v>
      </c>
      <c r="G107" s="170">
        <f>+E107*(C6+E6*2+1.5)</f>
        <v>265.10000000000002</v>
      </c>
      <c r="H107" s="170">
        <f>+E107*(C6+E6*2)*(D6+E6+F6)</f>
        <v>29.823750000000004</v>
      </c>
      <c r="I107" s="122">
        <f>+(C6+E6*2)*E107*F6</f>
        <v>3.3137500000000006</v>
      </c>
      <c r="J107" s="122">
        <f>+E107*((C6+E6*2)*E6+(D6*E6*2))</f>
        <v>14.580500000000001</v>
      </c>
      <c r="K107" s="122">
        <f>+(D6+$K$104*(D6+E6))*E107*2</f>
        <v>185.57</v>
      </c>
      <c r="L107" s="171">
        <f>+(E107)/H6+ IF(E107&gt;0,1,0)</f>
        <v>663.75</v>
      </c>
      <c r="M107" s="124">
        <f>+ROUNDUP(L107,0)</f>
        <v>664</v>
      </c>
      <c r="N107" s="125">
        <f>+(D6+E6-0.08)*2+(C6+E6*2-0.08)</f>
        <v>1.06</v>
      </c>
      <c r="O107" s="171">
        <f>+N107/J6+1</f>
        <v>5.24</v>
      </c>
      <c r="P107" s="124">
        <f>+ROUNDUP(O107,0)</f>
        <v>6</v>
      </c>
      <c r="Q107" s="124">
        <f>+E107+E107/6*50*(G6/1000)</f>
        <v>143.59583333333336</v>
      </c>
      <c r="R107" s="172">
        <f>+N107*M107+P107*Q107</f>
        <v>1565.4150000000002</v>
      </c>
      <c r="S107" s="122">
        <f>((I6*I6)/162)*R107</f>
        <v>966.30555555555566</v>
      </c>
      <c r="T107" s="90" t="s">
        <v>172</v>
      </c>
    </row>
    <row r="108" spans="2:21">
      <c r="C108" s="90" t="s">
        <v>117</v>
      </c>
      <c r="D108" s="127">
        <f>ROUNDUP(+E107/K6,0)</f>
        <v>45</v>
      </c>
      <c r="E108" s="169"/>
      <c r="G108" s="173"/>
      <c r="H108" s="173"/>
      <c r="I108" s="127"/>
      <c r="J108" s="127">
        <f>0.5*(0.075+0.05)*0.075*C6*D108</f>
        <v>6.3281249999999997E-2</v>
      </c>
      <c r="K108" s="127">
        <f>+(0.075+0.08)*C6*D108</f>
        <v>2.0924999999999998</v>
      </c>
      <c r="L108" s="174">
        <f>+D108</f>
        <v>45</v>
      </c>
      <c r="M108" s="124">
        <f>+ROUNDUP(L108,0)</f>
        <v>45</v>
      </c>
      <c r="N108" s="130">
        <f>+(C6-0.08)+((0.075+0.05-0.04)*2)</f>
        <v>0.38999999999999996</v>
      </c>
      <c r="O108" s="174"/>
      <c r="P108" s="131"/>
      <c r="Q108" s="131"/>
      <c r="R108" s="172">
        <f>+N108*M108+P108*Q108</f>
        <v>17.549999999999997</v>
      </c>
      <c r="S108" s="122">
        <f>((I6*I6)/162)*R108</f>
        <v>10.83333333333333</v>
      </c>
      <c r="T108" s="90" t="s">
        <v>172</v>
      </c>
      <c r="U108" s="127">
        <f>S107+S108</f>
        <v>977.13888888888903</v>
      </c>
    </row>
    <row r="109" spans="2:21">
      <c r="E109" s="169"/>
    </row>
    <row r="110" spans="2:21" hidden="1">
      <c r="B110" s="90" t="s">
        <v>170</v>
      </c>
      <c r="C110" s="114" t="s">
        <v>173</v>
      </c>
      <c r="E110" s="169">
        <f>'2Sheet1'!C6</f>
        <v>75.734999999999999</v>
      </c>
      <c r="G110" s="170">
        <f>+E110*(C9+E9*2+3)</f>
        <v>276.43275</v>
      </c>
      <c r="H110" s="170">
        <f>+E110*(C9+E9*2)*(D9+E9+F9)</f>
        <v>29.536650000000005</v>
      </c>
      <c r="I110" s="122">
        <f>+(C9+E9*2)*E110*F9</f>
        <v>2.4613875000000003</v>
      </c>
      <c r="J110" s="122">
        <f>+E110*((C9+E9*2)*E9+(D9*E9*2))</f>
        <v>11.738925000000002</v>
      </c>
      <c r="K110" s="122">
        <f>+(D9+$K$104*(D9+E9))*E110*2</f>
        <v>151.47</v>
      </c>
      <c r="L110" s="171">
        <f>+(E110)/H9+ IF(E110&gt;0,1,0)</f>
        <v>379.67499999999995</v>
      </c>
      <c r="M110" s="124">
        <f>+ROUNDUP(L110,0)</f>
        <v>380</v>
      </c>
      <c r="N110" s="125">
        <f>+(D9+E9-0.08)*2+(C9+E9*2-0.08)</f>
        <v>1.5100000000000002</v>
      </c>
      <c r="O110" s="171">
        <f>+N110/J9+1</f>
        <v>7.0400000000000009</v>
      </c>
      <c r="P110" s="124">
        <f>+ROUNDUP(O110,0)</f>
        <v>8</v>
      </c>
      <c r="Q110" s="124">
        <f>+E110+E110/6*50*(G9/1000)</f>
        <v>82.046250000000001</v>
      </c>
      <c r="R110" s="172">
        <f>+N110*M110+P110*Q110</f>
        <v>1230.17</v>
      </c>
      <c r="S110" s="122">
        <f>((I9*I9)/162)*R110</f>
        <v>759.3641975308642</v>
      </c>
      <c r="T110" s="90" t="s">
        <v>172</v>
      </c>
    </row>
    <row r="111" spans="2:21" hidden="1">
      <c r="C111" s="90" t="s">
        <v>117</v>
      </c>
      <c r="D111" s="127">
        <f>ROUNDUP(+E110/K9,0)</f>
        <v>26</v>
      </c>
      <c r="E111" s="169"/>
      <c r="G111" s="173"/>
      <c r="H111" s="173"/>
      <c r="I111" s="127"/>
      <c r="J111" s="127">
        <f>0.5*(0.075+0.05)*0.075*C9*D111</f>
        <v>5.4843750000000004E-2</v>
      </c>
      <c r="K111" s="127">
        <f>+(0.075+0.08)*C9*D111</f>
        <v>1.8135000000000001</v>
      </c>
      <c r="L111" s="174">
        <f>+D111</f>
        <v>26</v>
      </c>
      <c r="M111" s="124">
        <f>+ROUNDUP(L111,0)</f>
        <v>26</v>
      </c>
      <c r="N111" s="130">
        <f>+(C9-0.08)+((0.075+0.05-0.04)*2)</f>
        <v>0.54</v>
      </c>
      <c r="O111" s="174"/>
      <c r="P111" s="131"/>
      <c r="Q111" s="131"/>
      <c r="R111" s="172">
        <f>+N111*M111+P111*Q111</f>
        <v>14.040000000000001</v>
      </c>
      <c r="S111" s="122">
        <f>((I9*I9)/162)*R111</f>
        <v>8.6666666666666661</v>
      </c>
      <c r="T111" s="90" t="s">
        <v>172</v>
      </c>
      <c r="U111" s="127">
        <f>S110+S111</f>
        <v>768.03086419753083</v>
      </c>
    </row>
    <row r="112" spans="2:21" hidden="1">
      <c r="E112" s="169"/>
    </row>
    <row r="113" spans="2:21" hidden="1">
      <c r="B113" s="90" t="s">
        <v>170</v>
      </c>
      <c r="C113" s="114" t="s">
        <v>174</v>
      </c>
      <c r="E113" s="169">
        <f>'2Sheet1'!C7</f>
        <v>64.02000000000001</v>
      </c>
      <c r="G113" s="170">
        <f>+E113*(C12+E12*2+3)</f>
        <v>243.27600000000004</v>
      </c>
      <c r="H113" s="170">
        <f>+E113*(C12+E12*2)*(D12+E12+F12)</f>
        <v>38.412000000000006</v>
      </c>
      <c r="I113" s="122">
        <f>+(C12+E12*2)*E113*F12</f>
        <v>2.5608000000000004</v>
      </c>
      <c r="J113" s="122">
        <f>+E113*((C12+E12*2)*E12+(D12*E12*2))</f>
        <v>12.804000000000002</v>
      </c>
      <c r="K113" s="122">
        <f>+(D12+$K$104*(D12+E12))*E113*2</f>
        <v>166.452</v>
      </c>
      <c r="L113" s="171">
        <f>+(E113)/H12+ IF(E113&gt;0,1,0)</f>
        <v>321.10000000000002</v>
      </c>
      <c r="M113" s="124">
        <f>+ROUNDUP(L113,0)</f>
        <v>322</v>
      </c>
      <c r="N113" s="125">
        <f>+(D12+E12-0.08)*2+(C12+E12*2-0.08)</f>
        <v>1.96</v>
      </c>
      <c r="O113" s="171">
        <f>+N113/J12+1</f>
        <v>8.84</v>
      </c>
      <c r="P113" s="124">
        <f>+ROUNDUP(O113,0)</f>
        <v>9</v>
      </c>
      <c r="Q113" s="124">
        <f>+E113+E113/6*50*(G12/1000)</f>
        <v>69.355000000000018</v>
      </c>
      <c r="R113" s="172">
        <f>+N113*M113+P113*Q113</f>
        <v>1255.3150000000001</v>
      </c>
      <c r="S113" s="122">
        <f>((I12*I12)/162)*R113</f>
        <v>774.8858024691358</v>
      </c>
      <c r="T113" s="90" t="s">
        <v>172</v>
      </c>
    </row>
    <row r="114" spans="2:21" hidden="1">
      <c r="C114" s="90" t="s">
        <v>117</v>
      </c>
      <c r="D114" s="127">
        <f>ROUNDUP(+E113/K12,0)</f>
        <v>22</v>
      </c>
      <c r="E114" s="169"/>
      <c r="G114" s="173"/>
      <c r="H114" s="173"/>
      <c r="I114" s="127"/>
      <c r="J114" s="127">
        <f>0.5*(0.075+0.05)*0.075*C12*D114</f>
        <v>6.1874999999999999E-2</v>
      </c>
      <c r="K114" s="127">
        <f>+(0.075+0.08)*C12*D114</f>
        <v>2.0459999999999998</v>
      </c>
      <c r="L114" s="174">
        <f>+D114</f>
        <v>22</v>
      </c>
      <c r="M114" s="124">
        <f>+ROUNDUP(L114,0)</f>
        <v>22</v>
      </c>
      <c r="N114" s="130">
        <f>+(C12-0.08)+((0.075+0.05-0.04)*2)</f>
        <v>0.69</v>
      </c>
      <c r="O114" s="174"/>
      <c r="P114" s="131"/>
      <c r="Q114" s="131"/>
      <c r="R114" s="172">
        <f>+N114*M114+P114*Q114</f>
        <v>15.18</v>
      </c>
      <c r="S114" s="122">
        <f>((I12*I12)/162)*R114</f>
        <v>9.3703703703703702</v>
      </c>
      <c r="T114" s="90" t="s">
        <v>172</v>
      </c>
      <c r="U114" s="127">
        <f>S113+S114</f>
        <v>784.25617283950612</v>
      </c>
    </row>
    <row r="115" spans="2:21" hidden="1">
      <c r="E115" s="120"/>
    </row>
    <row r="116" spans="2:21" hidden="1">
      <c r="B116" s="90" t="s">
        <v>170</v>
      </c>
      <c r="C116" s="114" t="s">
        <v>175</v>
      </c>
      <c r="E116" s="120"/>
      <c r="G116" s="121">
        <f>+E116*(C15+E15*2+1.5)</f>
        <v>0</v>
      </c>
      <c r="H116" s="121">
        <f>+E116*(C15+E15*2)*(D15+E15+F15)</f>
        <v>0</v>
      </c>
      <c r="I116" s="122">
        <f>+(C15+E15*2)*E116*F15</f>
        <v>0</v>
      </c>
      <c r="J116" s="122">
        <f>+E116*((C15+E15*2)*E15+(D15*E15*2))</f>
        <v>0</v>
      </c>
      <c r="K116" s="122">
        <f>+(D15+$K$104*(D15+E15))*E116*2</f>
        <v>0</v>
      </c>
      <c r="L116" s="123">
        <f>+(E116)/H15+ IF(E116&gt;0,1,0)</f>
        <v>0</v>
      </c>
      <c r="M116" s="124">
        <f>+ROUNDUP(L116,0)</f>
        <v>0</v>
      </c>
      <c r="N116" s="125">
        <f>+(D15+E15-0.08)*2+(C15+E15*2-0.08)</f>
        <v>2.5100000000000002</v>
      </c>
      <c r="O116" s="123">
        <f>+N116/J15+1</f>
        <v>11.040000000000001</v>
      </c>
      <c r="P116" s="124">
        <f>+ROUNDUP(O116,0)</f>
        <v>12</v>
      </c>
      <c r="Q116" s="124">
        <f>+E116+E116/6*50*(G15/1000)</f>
        <v>0</v>
      </c>
      <c r="R116" s="126">
        <f>+N116*M116+P116*Q116</f>
        <v>0</v>
      </c>
      <c r="S116" s="122">
        <f>((I15*I15)/162)*R116</f>
        <v>0</v>
      </c>
      <c r="T116" s="90" t="s">
        <v>172</v>
      </c>
    </row>
    <row r="117" spans="2:21" hidden="1">
      <c r="C117" s="90" t="s">
        <v>117</v>
      </c>
      <c r="D117" s="127">
        <f>ROUNDUP(+E116/K15,0)</f>
        <v>0</v>
      </c>
      <c r="E117" s="120"/>
      <c r="G117" s="128"/>
      <c r="H117" s="128"/>
      <c r="I117" s="127"/>
      <c r="J117" s="127">
        <f>0.5*(0.075+0.05)*0.075*C15*D117</f>
        <v>0</v>
      </c>
      <c r="K117" s="127">
        <f>+(0.075+0.08)*C15*D117</f>
        <v>0</v>
      </c>
      <c r="L117" s="129">
        <f>+D117</f>
        <v>0</v>
      </c>
      <c r="M117" s="124">
        <f>+ROUNDUP(L117,0)</f>
        <v>0</v>
      </c>
      <c r="N117" s="130">
        <f>+(C15-0.08)+((0.075+0.05-0.04)*2)</f>
        <v>0.84000000000000008</v>
      </c>
      <c r="O117" s="129"/>
      <c r="P117" s="131"/>
      <c r="Q117" s="131"/>
      <c r="R117" s="126">
        <f>+N117*M117+P117*Q117</f>
        <v>0</v>
      </c>
      <c r="S117" s="122">
        <f>((I15*I15)/162)*R117</f>
        <v>0</v>
      </c>
      <c r="T117" s="90" t="s">
        <v>172</v>
      </c>
      <c r="U117" s="127">
        <f>S116+S117</f>
        <v>0</v>
      </c>
    </row>
    <row r="118" spans="2:21" hidden="1">
      <c r="B118" s="90" t="s">
        <v>170</v>
      </c>
      <c r="C118" s="114" t="s">
        <v>176</v>
      </c>
      <c r="E118" s="120"/>
      <c r="G118" s="134">
        <f>+E118*(C15+E15*2+1.5)</f>
        <v>0</v>
      </c>
      <c r="H118" s="134">
        <f>+E118*(C15+E15*2)*(D15+E15+F15)</f>
        <v>0</v>
      </c>
      <c r="I118" s="135">
        <f>+(C15+E15*2)*E118*F15</f>
        <v>0</v>
      </c>
      <c r="J118" s="135">
        <f>+E118*((C15+E15*2)*E15+(D15*E15*2))</f>
        <v>0</v>
      </c>
      <c r="K118" s="135">
        <f>+(D15+$K$104*(D15+E15))*E118*2</f>
        <v>0</v>
      </c>
      <c r="L118" s="123">
        <f>+(E118)/H15+ IF(E118&gt;0,1,0)</f>
        <v>0</v>
      </c>
      <c r="M118" s="136">
        <f>+ROUNDUP(L118,0)</f>
        <v>0</v>
      </c>
      <c r="N118" s="125">
        <f>+(D15+E15-0.08)*2+(C15+E15*2-0.08)</f>
        <v>2.5100000000000002</v>
      </c>
      <c r="O118" s="123">
        <f>+N118/J15+1</f>
        <v>11.040000000000001</v>
      </c>
      <c r="P118" s="136">
        <f>+ROUNDUP(O118,0)</f>
        <v>12</v>
      </c>
      <c r="Q118" s="124">
        <f>+E118+E118/6*50*(G15/1000)</f>
        <v>0</v>
      </c>
      <c r="R118" s="126">
        <f>+N118*M118+P118*Q118</f>
        <v>0</v>
      </c>
      <c r="S118" s="135">
        <f>((I15*I15)/162)*R118</f>
        <v>0</v>
      </c>
      <c r="T118" s="90" t="s">
        <v>172</v>
      </c>
    </row>
    <row r="119" spans="2:21" hidden="1">
      <c r="C119" s="90" t="s">
        <v>117</v>
      </c>
      <c r="D119" s="127">
        <f>ROUNDUP(+E118/K15,0)</f>
        <v>0</v>
      </c>
      <c r="E119" s="120"/>
      <c r="G119" s="137"/>
      <c r="H119" s="137"/>
      <c r="I119" s="138"/>
      <c r="J119" s="138">
        <f>0.5*(0.075+0.05)*0.075*C15*D119</f>
        <v>0</v>
      </c>
      <c r="K119" s="138">
        <f>+(0.075+0.08)*C15*D119</f>
        <v>0</v>
      </c>
      <c r="L119" s="129">
        <f>+D119</f>
        <v>0</v>
      </c>
      <c r="M119" s="136">
        <f>+ROUNDUP(L119,0)</f>
        <v>0</v>
      </c>
      <c r="N119" s="130">
        <f>+(C15-0.08)+((0.075+0.05-0.04)*2)</f>
        <v>0.84000000000000008</v>
      </c>
      <c r="O119" s="129"/>
      <c r="P119" s="139"/>
      <c r="Q119" s="131"/>
      <c r="R119" s="126">
        <f>+N119*M119+P119*Q119</f>
        <v>0</v>
      </c>
      <c r="S119" s="135">
        <f>((I15*I15)/162)*R119</f>
        <v>0</v>
      </c>
      <c r="T119" s="90" t="s">
        <v>172</v>
      </c>
    </row>
    <row r="120" spans="2:21" hidden="1">
      <c r="B120" s="140" t="s">
        <v>177</v>
      </c>
      <c r="D120" s="127"/>
      <c r="E120" s="120"/>
      <c r="G120" s="128"/>
      <c r="H120" s="128"/>
      <c r="I120" s="127"/>
      <c r="J120" s="127"/>
      <c r="K120" s="127"/>
      <c r="L120" s="129"/>
      <c r="M120" s="131"/>
      <c r="N120" s="130"/>
      <c r="O120" s="129"/>
      <c r="P120" s="131"/>
      <c r="Q120" s="131"/>
      <c r="R120" s="141"/>
      <c r="S120" s="127"/>
    </row>
    <row r="121" spans="2:21" hidden="1">
      <c r="C121" s="140" t="s">
        <v>178</v>
      </c>
      <c r="D121" s="127"/>
      <c r="E121" s="120"/>
      <c r="G121" s="128"/>
      <c r="H121" s="128"/>
      <c r="I121" s="127"/>
      <c r="J121" s="127"/>
      <c r="K121" s="127"/>
      <c r="L121" s="129"/>
      <c r="M121" s="131"/>
      <c r="N121" s="130"/>
      <c r="O121" s="129"/>
      <c r="P121" s="131"/>
      <c r="Q121" s="131"/>
      <c r="R121" s="141"/>
      <c r="S121" s="127"/>
    </row>
    <row r="122" spans="2:21" hidden="1">
      <c r="C122" s="140" t="s">
        <v>179</v>
      </c>
      <c r="D122" s="127"/>
      <c r="E122" s="120"/>
      <c r="G122" s="128"/>
      <c r="H122" s="128"/>
      <c r="I122" s="127"/>
      <c r="J122" s="127"/>
      <c r="K122" s="127"/>
      <c r="L122" s="129"/>
      <c r="M122" s="131"/>
      <c r="N122" s="130"/>
      <c r="O122" s="129"/>
      <c r="P122" s="131"/>
      <c r="Q122" s="131"/>
      <c r="R122" s="141"/>
      <c r="S122" s="127"/>
    </row>
    <row r="123" spans="2:21" hidden="1"/>
    <row r="124" spans="2:21" hidden="1">
      <c r="B124" s="90" t="s">
        <v>170</v>
      </c>
      <c r="C124" s="114" t="s">
        <v>180</v>
      </c>
      <c r="E124" s="120"/>
      <c r="G124" s="134">
        <f>+E124*(C18+E18*2+1.5)</f>
        <v>0</v>
      </c>
      <c r="H124" s="134">
        <f>+E124*(C18+E18*2)*(D18+E18+F18)</f>
        <v>0</v>
      </c>
      <c r="I124" s="135">
        <f>+(C18+E18*2)*E124*F18</f>
        <v>0</v>
      </c>
      <c r="J124" s="135">
        <f>+E124*((C18+E18*2)*E18+(D18*E18*2))</f>
        <v>0</v>
      </c>
      <c r="K124" s="135">
        <f>+(D18+$K$104*(D18+E18))*E124*2</f>
        <v>0</v>
      </c>
      <c r="L124" s="123">
        <f>+(E124)/H18+ IF(E124&gt;0,1,0)</f>
        <v>0</v>
      </c>
      <c r="M124" s="136">
        <f>+ROUNDUP(L124,0)</f>
        <v>0</v>
      </c>
      <c r="N124" s="125">
        <f>+(D18+E18-0.08)*2+(C18+E18*2-0.08)</f>
        <v>3.06</v>
      </c>
      <c r="O124" s="123">
        <f>+N124/J18+1</f>
        <v>13.24</v>
      </c>
      <c r="P124" s="136">
        <f>+ROUNDUP(O124,0)</f>
        <v>14</v>
      </c>
      <c r="Q124" s="124">
        <f>+E124+E124/6*50*(G18/1000)</f>
        <v>0</v>
      </c>
      <c r="R124" s="126">
        <f>+N124*M124+P124*Q124</f>
        <v>0</v>
      </c>
      <c r="S124" s="135">
        <f>((I18*I18)/162)*R124</f>
        <v>0</v>
      </c>
      <c r="T124" s="90" t="s">
        <v>172</v>
      </c>
    </row>
    <row r="125" spans="2:21" hidden="1">
      <c r="C125" s="90" t="s">
        <v>117</v>
      </c>
      <c r="D125" s="127">
        <f>ROUNDUP(+E124/K18,0)</f>
        <v>0</v>
      </c>
      <c r="E125" s="120"/>
      <c r="G125" s="137"/>
      <c r="H125" s="137"/>
      <c r="I125" s="138"/>
      <c r="J125" s="138">
        <f>0.5*(0.075+0.05)*0.075*C18*D125</f>
        <v>0</v>
      </c>
      <c r="K125" s="138">
        <f>+(0.075+0.08)*C18*D125</f>
        <v>0</v>
      </c>
      <c r="L125" s="129">
        <f>+D125</f>
        <v>0</v>
      </c>
      <c r="M125" s="136">
        <f>+ROUNDUP(L125,0)</f>
        <v>0</v>
      </c>
      <c r="N125" s="130">
        <f>+(C18-0.08)+((0.075+0.05-0.04)*2)</f>
        <v>0.99</v>
      </c>
      <c r="O125" s="129"/>
      <c r="P125" s="139"/>
      <c r="Q125" s="131"/>
      <c r="R125" s="126">
        <f>+N125*M125+P125*Q125</f>
        <v>0</v>
      </c>
      <c r="S125" s="135">
        <f>((I18*I18)/162)*R125</f>
        <v>0</v>
      </c>
      <c r="T125" s="90" t="s">
        <v>172</v>
      </c>
    </row>
    <row r="126" spans="2:21" hidden="1"/>
    <row r="127" spans="2:21" hidden="1">
      <c r="B127" s="90" t="s">
        <v>170</v>
      </c>
      <c r="C127" s="114" t="s">
        <v>181</v>
      </c>
      <c r="E127" s="120"/>
      <c r="G127" s="121">
        <f>+E127*(C21+E21*2+3)</f>
        <v>0</v>
      </c>
      <c r="H127" s="121">
        <f>+E127*(C21+E21*2)*(D21+E21+F21)</f>
        <v>0</v>
      </c>
      <c r="I127" s="122">
        <f>+(C21+E21*2)*E127*F21</f>
        <v>0</v>
      </c>
      <c r="J127" s="122">
        <f>+E127*((C21+E21*2)*E21+(D21*E21*2))</f>
        <v>0</v>
      </c>
      <c r="K127" s="122">
        <f>+(D21+$K$104*(D21+E21))*E127*2</f>
        <v>0</v>
      </c>
      <c r="L127" s="123">
        <f>+(E127)/H21+ IF(E127&gt;0,1,0)</f>
        <v>0</v>
      </c>
      <c r="M127" s="124">
        <f>+ROUNDUP(L127,0)</f>
        <v>0</v>
      </c>
      <c r="N127" s="125">
        <f>+(D21+E21-0.08)*2+(C21+E21*2-0.08)</f>
        <v>3.3599999999999994</v>
      </c>
      <c r="O127" s="123">
        <f>+N127/J21+1</f>
        <v>14.439999999999998</v>
      </c>
      <c r="P127" s="124">
        <f>+ROUNDUP(O127,0)</f>
        <v>15</v>
      </c>
      <c r="Q127" s="124">
        <f>+E127+E127/6*50*(G21/1000)</f>
        <v>0</v>
      </c>
      <c r="R127" s="126">
        <f>+N127*M127+P127*Q127</f>
        <v>0</v>
      </c>
      <c r="S127" s="122">
        <f>((I21*I21)/162)*R127</f>
        <v>0</v>
      </c>
      <c r="T127" s="90" t="s">
        <v>172</v>
      </c>
    </row>
    <row r="128" spans="2:21" hidden="1">
      <c r="C128" s="90" t="s">
        <v>117</v>
      </c>
      <c r="D128" s="127">
        <f>ROUNDUP(+E127/K21,0)</f>
        <v>0</v>
      </c>
      <c r="E128" s="120"/>
      <c r="G128" s="128"/>
      <c r="H128" s="128"/>
      <c r="I128" s="127"/>
      <c r="J128" s="127">
        <f>0.5*(0.075+0.05)*0.075*C21*D128</f>
        <v>0</v>
      </c>
      <c r="K128" s="127">
        <f>+(0.075+0.08)*C21*D128</f>
        <v>0</v>
      </c>
      <c r="L128" s="129">
        <f>+D128</f>
        <v>0</v>
      </c>
      <c r="M128" s="124">
        <f>+ROUNDUP(L128,0)</f>
        <v>0</v>
      </c>
      <c r="N128" s="130">
        <f>+(C21-0.08)+((0.075+0.05-0.04)*2)</f>
        <v>1.0900000000000001</v>
      </c>
      <c r="O128" s="129"/>
      <c r="P128" s="131"/>
      <c r="Q128" s="131"/>
      <c r="R128" s="126">
        <f>+N128*M128+P128*Q128</f>
        <v>0</v>
      </c>
      <c r="S128" s="122">
        <f>((I21*I21)/162)*R128</f>
        <v>0</v>
      </c>
      <c r="T128" s="90" t="s">
        <v>172</v>
      </c>
    </row>
    <row r="129" spans="2:21" hidden="1"/>
    <row r="130" spans="2:21" hidden="1">
      <c r="B130" s="132" t="s">
        <v>170</v>
      </c>
      <c r="C130" s="133" t="s">
        <v>182</v>
      </c>
      <c r="E130" s="120">
        <v>47.3</v>
      </c>
      <c r="G130" s="134">
        <f>+E130*(C24+E24*2+1.5)</f>
        <v>94.6</v>
      </c>
      <c r="H130" s="134">
        <f>+E130*(C24+E24*2)*(((D24+E24+F24)*2+0.1)/2)</f>
        <v>11.824999999999999</v>
      </c>
      <c r="I130" s="135">
        <f>+(C24+E24*2)*E130*F24</f>
        <v>1.1824999999999999</v>
      </c>
      <c r="J130" s="135">
        <f>+E130*((C24+E24*2)*E24+(D24*E24)+((D24+0.1)*E24))</f>
        <v>5.6760000000000002</v>
      </c>
      <c r="K130" s="135">
        <f>+((D24*2)+$K$104*((D24+E24)+(D24+E24+0.1)))*E130</f>
        <v>70.949999999999989</v>
      </c>
      <c r="L130" s="123">
        <f>+(E130)/H24+ IF(E130&gt;0,1,0)</f>
        <v>237.49999999999997</v>
      </c>
      <c r="M130" s="136">
        <f>+ROUNDUP(L130,0)</f>
        <v>238</v>
      </c>
      <c r="N130" s="125">
        <f>+(D24+E24-0.08)+(D24+E24+0.1-0.08)+(C24+E24*2-0.08)</f>
        <v>1.1599999999999999</v>
      </c>
      <c r="O130" s="123">
        <f>+N130/J24+1</f>
        <v>5.64</v>
      </c>
      <c r="P130" s="136">
        <f>+ROUNDUP(O130,0)</f>
        <v>6</v>
      </c>
      <c r="Q130" s="124">
        <f>+E130+E130/6*50*(G24/1000)</f>
        <v>51.24166666666666</v>
      </c>
      <c r="R130" s="126">
        <f>+N130*M130+P130*Q130</f>
        <v>583.53</v>
      </c>
      <c r="S130" s="135">
        <f>((I24*I24)/162)*R130</f>
        <v>360.2037037037037</v>
      </c>
      <c r="T130" s="90" t="s">
        <v>172</v>
      </c>
    </row>
    <row r="131" spans="2:21" hidden="1">
      <c r="C131" s="90" t="s">
        <v>117</v>
      </c>
      <c r="D131" s="127">
        <f>ROUNDUP(+E130/K24,0)</f>
        <v>16</v>
      </c>
      <c r="E131" s="120"/>
      <c r="G131" s="137"/>
      <c r="H131" s="137"/>
      <c r="I131" s="138"/>
      <c r="J131" s="138">
        <f>0.5*(0.075+0.05)*0.075*C24*D131</f>
        <v>2.2499999999999999E-2</v>
      </c>
      <c r="K131" s="138">
        <f>+(0.075+0.08)*C24*D131</f>
        <v>0.74399999999999999</v>
      </c>
      <c r="L131" s="129">
        <f>+D131</f>
        <v>16</v>
      </c>
      <c r="M131" s="136">
        <f>+ROUNDUP(L131,0)</f>
        <v>16</v>
      </c>
      <c r="N131" s="130">
        <f>+(C24-0.08)+((0.075+0.05-0.04)*2)</f>
        <v>0.38999999999999996</v>
      </c>
      <c r="O131" s="129"/>
      <c r="P131" s="139"/>
      <c r="Q131" s="131"/>
      <c r="R131" s="126">
        <f>+N131*M131+P131*Q131</f>
        <v>6.2399999999999993</v>
      </c>
      <c r="S131" s="135">
        <f>((I24*I24)/162)*R131</f>
        <v>3.8518518518518512</v>
      </c>
      <c r="T131" s="90" t="s">
        <v>172</v>
      </c>
      <c r="U131" s="127">
        <f>S130+S131</f>
        <v>364.05555555555554</v>
      </c>
    </row>
    <row r="132" spans="2:21" hidden="1"/>
    <row r="133" spans="2:21" hidden="1">
      <c r="B133" s="90" t="s">
        <v>170</v>
      </c>
      <c r="C133" s="114" t="s">
        <v>183</v>
      </c>
      <c r="E133" s="120"/>
      <c r="G133" s="121">
        <f>+E133*(C27+E27*2+1.5)</f>
        <v>0</v>
      </c>
      <c r="H133" s="121">
        <f>+E133*(C27+E27*2)*(((D27+E27+F27)*2+0.1)/2)</f>
        <v>0</v>
      </c>
      <c r="I133" s="122">
        <f>+(C27+E27*2)*E133*F27</f>
        <v>0</v>
      </c>
      <c r="J133" s="122">
        <f>+E133*((C27+E27*2)*E27+(D27*E27)+((D27+0.1)*E27))</f>
        <v>0</v>
      </c>
      <c r="K133" s="122">
        <f>+((D27*2)+$K$104*((D27+E27)+(D27+E27+0.1)))*E133</f>
        <v>0</v>
      </c>
      <c r="L133" s="123">
        <f>+(E133)/H27+ IF(E133&gt;0,1,0)</f>
        <v>0</v>
      </c>
      <c r="M133" s="124">
        <f>+ROUNDUP(L133,0)</f>
        <v>0</v>
      </c>
      <c r="N133" s="125">
        <f>+(D27+E27-0.08)+(D27+E27+0.1-0.08)+(C27+E27*2-0.08)</f>
        <v>2.06</v>
      </c>
      <c r="O133" s="123">
        <f>+N133/J27+1</f>
        <v>9.24</v>
      </c>
      <c r="P133" s="124">
        <f>+ROUNDUP(O133,0)</f>
        <v>10</v>
      </c>
      <c r="Q133" s="124">
        <f>+E133+E133/6*50*(G27/1000)</f>
        <v>0</v>
      </c>
      <c r="R133" s="126">
        <f>+N133*M133+P133*Q133</f>
        <v>0</v>
      </c>
      <c r="S133" s="122">
        <f>((I27*I27)/162)*R133</f>
        <v>0</v>
      </c>
      <c r="T133" s="90" t="s">
        <v>172</v>
      </c>
    </row>
    <row r="134" spans="2:21" hidden="1">
      <c r="C134" s="90" t="s">
        <v>117</v>
      </c>
      <c r="D134" s="127">
        <f>ROUNDUP(+E133/K27,0)</f>
        <v>0</v>
      </c>
      <c r="E134" s="120"/>
      <c r="G134" s="128"/>
      <c r="H134" s="128"/>
      <c r="I134" s="127"/>
      <c r="J134" s="127">
        <f>0.5*(0.075+0.05)*0.075*C27*D134</f>
        <v>0</v>
      </c>
      <c r="K134" s="127">
        <f>+(0.075+0.08)*C27*D134</f>
        <v>0</v>
      </c>
      <c r="L134" s="129">
        <f>+D134</f>
        <v>0</v>
      </c>
      <c r="M134" s="124">
        <f>+ROUNDUP(L134,0)</f>
        <v>0</v>
      </c>
      <c r="N134" s="130">
        <f>+(C27-0.08)+((0.075+0.05-0.04)*2)</f>
        <v>0.69</v>
      </c>
      <c r="O134" s="129"/>
      <c r="P134" s="131"/>
      <c r="Q134" s="131"/>
      <c r="R134" s="126">
        <f>+N134*M134+P134*Q134</f>
        <v>0</v>
      </c>
      <c r="S134" s="122">
        <f>((I27*I27)/162)*R134</f>
        <v>0</v>
      </c>
      <c r="T134" s="90" t="s">
        <v>172</v>
      </c>
    </row>
    <row r="136" spans="2:21">
      <c r="B136" s="90" t="s">
        <v>170</v>
      </c>
      <c r="C136" s="114" t="s">
        <v>184</v>
      </c>
      <c r="E136" s="120">
        <f>'2Sheet1'!C7</f>
        <v>64.02000000000001</v>
      </c>
      <c r="G136" s="121">
        <f>+E136*(C30+E30*2+0.5)</f>
        <v>64.02000000000001</v>
      </c>
      <c r="H136" s="121">
        <f>+E136*(C30+E30*2)*(((D30+E30+F30)*2+0.1)/2)</f>
        <v>16.005000000000003</v>
      </c>
      <c r="I136" s="122">
        <f>+(C30+E30*2)*E136*F30</f>
        <v>1.6005000000000003</v>
      </c>
      <c r="J136" s="122">
        <f>+E136*((C30+E30*2)*E30+(D30*E30)+((D30+0.1)*E30))</f>
        <v>7.6824000000000021</v>
      </c>
      <c r="K136" s="122">
        <f>+((D30*2)+$K$104*((D30+E30)+(D30+E30+0.1)))*E136</f>
        <v>96.030000000000015</v>
      </c>
      <c r="L136" s="123">
        <f>+(E136)/H30+ IF(E136&gt;0,1,0)</f>
        <v>257.08000000000004</v>
      </c>
      <c r="M136" s="124">
        <f>+ROUNDUP(L136,0)</f>
        <v>258</v>
      </c>
      <c r="N136" s="125">
        <f>+(D30+E30-0.08)+(D30+E30+0.1-0.08)+(C30+E30*2-0.08)</f>
        <v>1.1599999999999999</v>
      </c>
      <c r="O136" s="123">
        <f>+N136/J30+1</f>
        <v>5.64</v>
      </c>
      <c r="P136" s="124">
        <f>+ROUNDUP(O136,0)</f>
        <v>6</v>
      </c>
      <c r="Q136" s="124">
        <f>+E136+E136/6*50*(G30/1000)</f>
        <v>69.355000000000018</v>
      </c>
      <c r="R136" s="126">
        <f>+N136*M136+P136*Q136</f>
        <v>715.41000000000008</v>
      </c>
      <c r="S136" s="122">
        <f>((I30*I30)/162)*R136</f>
        <v>441.61111111111114</v>
      </c>
      <c r="T136" s="90" t="s">
        <v>172</v>
      </c>
    </row>
    <row r="137" spans="2:21">
      <c r="C137" s="90" t="s">
        <v>137</v>
      </c>
      <c r="D137" s="127"/>
      <c r="E137" s="120">
        <f>E136</f>
        <v>64.02000000000001</v>
      </c>
      <c r="G137" s="121">
        <f>+E137*(C31+0.5)</f>
        <v>128.04000000000002</v>
      </c>
      <c r="H137" s="128">
        <f>+E137*C31*E31</f>
        <v>9.6030000000000015</v>
      </c>
      <c r="I137" s="127"/>
      <c r="J137" s="127">
        <f>+E137*C31*E31</f>
        <v>9.6030000000000015</v>
      </c>
      <c r="K137" s="127">
        <f>+E137*E31</f>
        <v>6.402000000000001</v>
      </c>
      <c r="L137" s="123">
        <f>+(E137)/H31+ IF(E137&gt;0,1,0)</f>
        <v>257.08000000000004</v>
      </c>
      <c r="M137" s="124">
        <f>+ROUNDUP(L137,0)</f>
        <v>258</v>
      </c>
      <c r="N137" s="125">
        <f>+C31-0.04</f>
        <v>1.46</v>
      </c>
      <c r="O137" s="123">
        <f>+N137/J31+1</f>
        <v>10.733333333333334</v>
      </c>
      <c r="P137" s="124">
        <f>+ROUNDUP(O137,0)</f>
        <v>11</v>
      </c>
      <c r="Q137" s="124">
        <f>+E137+E137/6*50*(G31/1000)</f>
        <v>69.355000000000018</v>
      </c>
      <c r="R137" s="126">
        <f>+N137*M137+P137*Q137</f>
        <v>1139.5850000000003</v>
      </c>
      <c r="S137" s="122">
        <f>((I31*I31)/162)*R137</f>
        <v>703.44753086419769</v>
      </c>
      <c r="T137" s="90" t="s">
        <v>172</v>
      </c>
      <c r="U137" s="127">
        <f>S136+S137</f>
        <v>1145.0586419753088</v>
      </c>
    </row>
    <row r="138" spans="2:21">
      <c r="N138" s="125"/>
    </row>
    <row r="139" spans="2:21" hidden="1">
      <c r="B139" s="90" t="s">
        <v>170</v>
      </c>
      <c r="C139" s="114" t="s">
        <v>185</v>
      </c>
      <c r="E139" s="120"/>
      <c r="G139" s="134">
        <f>+E139*(C33+E33*2+0.5)</f>
        <v>0</v>
      </c>
      <c r="H139" s="134">
        <f>+E139*(C33+E33*2)*(((D33+E33+F33)*2+0.1)/2)</f>
        <v>0</v>
      </c>
      <c r="I139" s="135">
        <f>+(C33+E33*2)*E139*F33</f>
        <v>0</v>
      </c>
      <c r="J139" s="135">
        <f>+E139*((C33+E33*2)*E33+(D33*E33)+((D33+0.1)*E33))</f>
        <v>0</v>
      </c>
      <c r="K139" s="135">
        <f>+((D33*2)+$K$104*((D33+E33)+(D33+E33+0.1)))*E139</f>
        <v>0</v>
      </c>
      <c r="L139" s="123">
        <f>+(E139)/H33+ IF(E139&gt;0,1,0)</f>
        <v>0</v>
      </c>
      <c r="M139" s="136">
        <f>+ROUNDUP(L139,0)</f>
        <v>0</v>
      </c>
      <c r="N139" s="125">
        <f>+(D33+E33-0.08)+(D33+E33+0.1-0.08)+(C33+E33*2-0.08)</f>
        <v>1.61</v>
      </c>
      <c r="O139" s="123">
        <f>+N139/J33+1</f>
        <v>7.44</v>
      </c>
      <c r="P139" s="136">
        <f>+ROUNDUP(O139,0)</f>
        <v>8</v>
      </c>
      <c r="Q139" s="124">
        <f>+E139+E139/6*50*(G33/1000)</f>
        <v>0</v>
      </c>
      <c r="R139" s="126">
        <f>+N139*M139+P139*Q139</f>
        <v>0</v>
      </c>
      <c r="S139" s="135">
        <f>((I33*I33)/162)*R139</f>
        <v>0</v>
      </c>
      <c r="T139" s="90" t="s">
        <v>172</v>
      </c>
    </row>
    <row r="140" spans="2:21" hidden="1">
      <c r="C140" s="90" t="s">
        <v>137</v>
      </c>
      <c r="D140" s="127"/>
      <c r="E140" s="120"/>
      <c r="G140" s="134">
        <f>+E140*(C34+0.5)</f>
        <v>0</v>
      </c>
      <c r="H140" s="137">
        <f>+E140*C34*E34</f>
        <v>0</v>
      </c>
      <c r="I140" s="138"/>
      <c r="J140" s="138">
        <f>+E140*C34*E34</f>
        <v>0</v>
      </c>
      <c r="K140" s="138">
        <f>+E140*E34</f>
        <v>0</v>
      </c>
      <c r="L140" s="123">
        <f>+(E140)/H34+ IF(E140&gt;0,1,0)</f>
        <v>0</v>
      </c>
      <c r="M140" s="136">
        <f>+ROUNDUP(L140,0)</f>
        <v>0</v>
      </c>
      <c r="N140" s="125">
        <f>+C34-0.04</f>
        <v>1.46</v>
      </c>
      <c r="O140" s="123">
        <f>+N140/J34+1</f>
        <v>10.733333333333334</v>
      </c>
      <c r="P140" s="136">
        <f>+ROUNDUP(O140,0)</f>
        <v>11</v>
      </c>
      <c r="Q140" s="124">
        <f>+E140+E140/6*50*(G34/1000)</f>
        <v>0</v>
      </c>
      <c r="R140" s="126">
        <f>+N140*M140+P140*Q140</f>
        <v>0</v>
      </c>
      <c r="S140" s="135">
        <f>((I34*I34)/162)*R140</f>
        <v>0</v>
      </c>
      <c r="T140" s="90" t="s">
        <v>172</v>
      </c>
    </row>
    <row r="141" spans="2:21" hidden="1">
      <c r="N141" s="125"/>
    </row>
    <row r="142" spans="2:21" hidden="1">
      <c r="B142" s="90" t="s">
        <v>170</v>
      </c>
      <c r="C142" s="114" t="s">
        <v>186</v>
      </c>
      <c r="E142" s="120"/>
      <c r="G142" s="134">
        <f>+E142*(C36+E36*2+0.5)</f>
        <v>0</v>
      </c>
      <c r="H142" s="134">
        <f>+E142*(C36+E36*2)*(((D36+E36+F36)*2+0.1)/2)</f>
        <v>0</v>
      </c>
      <c r="I142" s="135">
        <f>+(C36+E36*2)*E142*F36</f>
        <v>0</v>
      </c>
      <c r="J142" s="135">
        <f>+E142*((C36+E36*2)*E36+(D36*E36)+((D36+0.1)*E36))</f>
        <v>0</v>
      </c>
      <c r="K142" s="135">
        <f>+((D36*2)+$K$104*((D36+E36)+(D36+E36+0.1)))*E142</f>
        <v>0</v>
      </c>
      <c r="L142" s="123">
        <f>+(E142)/H36+ IF(E142&gt;0,1,0)</f>
        <v>0</v>
      </c>
      <c r="M142" s="136">
        <f>+ROUNDUP(L142,0)</f>
        <v>0</v>
      </c>
      <c r="N142" s="125">
        <f>+(D36+E36-0.08)+(D36+E36+0.1-0.08)+(C36+E36*2-0.08)</f>
        <v>1.5599999999999998</v>
      </c>
      <c r="O142" s="123">
        <f>+N142/J36+1</f>
        <v>7.2399999999999993</v>
      </c>
      <c r="P142" s="136">
        <f>+ROUNDUP(O142,0)</f>
        <v>8</v>
      </c>
      <c r="Q142" s="124">
        <f>+E142+E142/6*50*(G36/1000)</f>
        <v>0</v>
      </c>
      <c r="R142" s="126">
        <f>+N142*M142+P142*Q142</f>
        <v>0</v>
      </c>
      <c r="S142" s="135">
        <f>((I36*I36)/162)*R142</f>
        <v>0</v>
      </c>
      <c r="T142" s="90" t="s">
        <v>172</v>
      </c>
    </row>
    <row r="143" spans="2:21" hidden="1">
      <c r="C143" s="90" t="s">
        <v>137</v>
      </c>
      <c r="D143" s="127"/>
      <c r="E143" s="120"/>
      <c r="G143" s="134">
        <f>+E143*(C37+0.5)</f>
        <v>0</v>
      </c>
      <c r="H143" s="137">
        <f>+E143*C37*E37</f>
        <v>0</v>
      </c>
      <c r="I143" s="138"/>
      <c r="J143" s="138">
        <f>+E143*C37*E37</f>
        <v>0</v>
      </c>
      <c r="K143" s="138">
        <f>+E143*E37</f>
        <v>0</v>
      </c>
      <c r="L143" s="123">
        <f>+(E143)/H37+ IF(E143&gt;0,1,0)</f>
        <v>0</v>
      </c>
      <c r="M143" s="136">
        <f>+ROUNDUP(L143,0)</f>
        <v>0</v>
      </c>
      <c r="N143" s="125">
        <f>+C37-0.04</f>
        <v>1.46</v>
      </c>
      <c r="O143" s="123">
        <f>+N143/J37+1</f>
        <v>10.733333333333334</v>
      </c>
      <c r="P143" s="136">
        <f>+ROUNDUP(O143,0)</f>
        <v>11</v>
      </c>
      <c r="Q143" s="124">
        <f>+E143+E143/6*50*(G37/1000)</f>
        <v>0</v>
      </c>
      <c r="R143" s="126">
        <f>+N143*M143+P143*Q143</f>
        <v>0</v>
      </c>
      <c r="S143" s="135">
        <f>((I37*I37)/162)*R143</f>
        <v>0</v>
      </c>
      <c r="T143" s="90" t="s">
        <v>172</v>
      </c>
    </row>
    <row r="144" spans="2:21" hidden="1">
      <c r="N144" s="125"/>
    </row>
    <row r="145" spans="2:20" hidden="1">
      <c r="B145" s="142" t="s">
        <v>170</v>
      </c>
      <c r="C145" s="143" t="s">
        <v>187</v>
      </c>
      <c r="E145" s="120"/>
      <c r="G145" s="121">
        <f>+E145*(C39+E39)</f>
        <v>0</v>
      </c>
      <c r="H145" s="121">
        <f>+E145*(C39+E39)*E39</f>
        <v>0</v>
      </c>
      <c r="I145" s="122">
        <f>+E145*(C39+E39)*F39</f>
        <v>0</v>
      </c>
      <c r="J145" s="122">
        <f>+E145*((C39+E39)*E39+(E39*D39))</f>
        <v>0</v>
      </c>
      <c r="K145" s="122">
        <f>+E145*(E39*2+D39*2)</f>
        <v>0</v>
      </c>
      <c r="L145" s="123">
        <f>+(E145)/H39+ IF(E145&gt;0,1,0)</f>
        <v>0</v>
      </c>
      <c r="M145" s="124">
        <f>+ROUNDUP(L145,0)</f>
        <v>0</v>
      </c>
      <c r="N145" s="125">
        <f>+(C39+E39-0.08)+(D39+E39-0.08)</f>
        <v>1.24</v>
      </c>
      <c r="O145" s="123">
        <f>+N145/J39+1</f>
        <v>5.96</v>
      </c>
      <c r="P145" s="124">
        <f>+ROUNDUP(O145,0)</f>
        <v>6</v>
      </c>
      <c r="Q145" s="124">
        <f>+E145+E145/6*50*(G39/1000)</f>
        <v>0</v>
      </c>
      <c r="R145" s="126">
        <f>+N145*M145+P145*Q145</f>
        <v>0</v>
      </c>
      <c r="S145" s="122">
        <f>((I39*I39)/162)*R145</f>
        <v>0</v>
      </c>
      <c r="T145" s="90" t="s">
        <v>172</v>
      </c>
    </row>
    <row r="146" spans="2:20" hidden="1">
      <c r="N146" s="125"/>
    </row>
    <row r="147" spans="2:20" hidden="1">
      <c r="B147" s="90" t="s">
        <v>170</v>
      </c>
      <c r="C147" s="114" t="s">
        <v>188</v>
      </c>
      <c r="E147" s="120"/>
      <c r="G147" s="134">
        <f>+E147*(C41+E41)</f>
        <v>0</v>
      </c>
      <c r="H147" s="134">
        <f>+E147*(C41+E41)*E41</f>
        <v>0</v>
      </c>
      <c r="I147" s="135">
        <f>+E147*(C41+E41)*F41</f>
        <v>0</v>
      </c>
      <c r="J147" s="135">
        <f>+E147*((C41+E41)*E41+(E41*D41))</f>
        <v>0</v>
      </c>
      <c r="K147" s="135">
        <f>+E147*(E41*2+D41*2)</f>
        <v>0</v>
      </c>
      <c r="L147" s="123">
        <f>+(E147)/H41+ IF(E147&gt;0,1,0)</f>
        <v>0</v>
      </c>
      <c r="M147" s="136">
        <f>+ROUNDUP(L147,0)</f>
        <v>0</v>
      </c>
      <c r="N147" s="125">
        <f>+(C41+E41-0.08)+(D41+E41-0.08)</f>
        <v>1.34</v>
      </c>
      <c r="O147" s="123">
        <f>+N147/J41+1</f>
        <v>6.36</v>
      </c>
      <c r="P147" s="136">
        <f>+ROUNDUP(O147,0)</f>
        <v>7</v>
      </c>
      <c r="Q147" s="124">
        <f>+E147+E147/6*50*(G41/1000)</f>
        <v>0</v>
      </c>
      <c r="R147" s="126">
        <f>+N147*M147+P147*Q147</f>
        <v>0</v>
      </c>
      <c r="S147" s="135">
        <f>((I41*I41)/162)*R147</f>
        <v>0</v>
      </c>
      <c r="T147" s="90" t="s">
        <v>172</v>
      </c>
    </row>
    <row r="148" spans="2:20" hidden="1">
      <c r="N148" s="125"/>
    </row>
    <row r="149" spans="2:20" hidden="1">
      <c r="B149" s="90" t="s">
        <v>170</v>
      </c>
      <c r="C149" s="114" t="s">
        <v>189</v>
      </c>
      <c r="E149" s="120"/>
      <c r="G149" s="134">
        <f>+E149*(C43+E43*2+1.5)</f>
        <v>0</v>
      </c>
      <c r="H149" s="134">
        <f>+E149*(C43+E43*2)*(((D43+E43+F43)*2+0.6)/2)</f>
        <v>0</v>
      </c>
      <c r="I149" s="135">
        <f>+(C43+E43*2)*E149*F43</f>
        <v>0</v>
      </c>
      <c r="J149" s="135">
        <f>+E149*((C43+E43*2)*E43+(D43*E43)+((D43+0.6)*E43))</f>
        <v>0</v>
      </c>
      <c r="K149" s="135">
        <f>+((D43*2)+$K$104*((D43+E43)+(D43+E43+0.6)))*E149</f>
        <v>0</v>
      </c>
      <c r="L149" s="123">
        <f>+(E149)/H43+ IF(E149&gt;0,1,0)</f>
        <v>0</v>
      </c>
      <c r="M149" s="136">
        <f>+ROUNDUP(L149,0)</f>
        <v>0</v>
      </c>
      <c r="N149" s="125">
        <f>+(E43+D43+E43+C43+2*E43+E43+D43+0.6+E43-9*0.04)+(E43+D43+2*E43-5*0.04)+(E43+0.6+D43+2*E43-5*0.04)+(C43+4*E43-6*0.04)</f>
        <v>6.2</v>
      </c>
      <c r="O149" s="123">
        <f>2*(D43/J43+1)+2*((D43+0.6)/J43+1)+((C43+2*E43)/J43+1)</f>
        <v>23</v>
      </c>
      <c r="P149" s="136">
        <f>+ROUNDUP(O149,0)</f>
        <v>23</v>
      </c>
      <c r="Q149" s="124">
        <f>+E149+E149/6*50*(G43/1000)</f>
        <v>0</v>
      </c>
      <c r="R149" s="126">
        <f>+N149*M149+P149*Q149</f>
        <v>0</v>
      </c>
      <c r="S149" s="135">
        <f>((I43*I43)/162)*R149</f>
        <v>0</v>
      </c>
      <c r="T149" s="90" t="s">
        <v>172</v>
      </c>
    </row>
    <row r="150" spans="2:20" hidden="1"/>
    <row r="151" spans="2:20" hidden="1">
      <c r="B151" s="90" t="s">
        <v>170</v>
      </c>
      <c r="C151" s="114" t="s">
        <v>190</v>
      </c>
      <c r="E151" s="120"/>
      <c r="G151" s="134">
        <f>+E151*(C45+E45*2+1.5)</f>
        <v>0</v>
      </c>
      <c r="H151" s="134">
        <f>+E151*(C45+E45*2)*(((D45+E45+F45)*2+0.6)/2)</f>
        <v>0</v>
      </c>
      <c r="I151" s="135">
        <f>+(C45+E45*2)*E151*F45</f>
        <v>0</v>
      </c>
      <c r="J151" s="135">
        <f>+E151*((C45+E45*2)*E45+(D45*E45)+((D45+0.6)*E45))</f>
        <v>0</v>
      </c>
      <c r="K151" s="135">
        <f>+((D45*2)+$K$104*((D45+E45)+(D45+E45+0.6)))*E151</f>
        <v>0</v>
      </c>
      <c r="L151" s="123">
        <f>+(E151)/H45+ IF(E151&gt;0,1,0)</f>
        <v>0</v>
      </c>
      <c r="M151" s="136">
        <f>+ROUNDUP(L151,0)</f>
        <v>0</v>
      </c>
      <c r="N151" s="125">
        <f>+(E45+D45+E45+C45+2*E45+E45+D45+0.6+E45-9*0.04)+(E45+D45+2*E45-5*0.04)+(E45+0.6+D45+2*E45-5*0.04)+(C45+4*E45-6*0.04)</f>
        <v>7.4000000000000012</v>
      </c>
      <c r="O151" s="123">
        <f>2*(D45/J45+1)+2*((D45+0.6)/J45+1)+((C45+2*E45)/J45+1)</f>
        <v>27</v>
      </c>
      <c r="P151" s="136">
        <f>+ROUNDUP(O151,0)</f>
        <v>27</v>
      </c>
      <c r="Q151" s="124">
        <f>+E151+E151/6*50*(G45/1000)</f>
        <v>0</v>
      </c>
      <c r="R151" s="126">
        <f>+N151*M151+P151*Q151</f>
        <v>0</v>
      </c>
      <c r="S151" s="135">
        <f>((I45*I45)/162)*R151</f>
        <v>0</v>
      </c>
      <c r="T151" s="90" t="s">
        <v>172</v>
      </c>
    </row>
    <row r="152" spans="2:20" hidden="1"/>
    <row r="153" spans="2:20" hidden="1">
      <c r="B153" s="90" t="s">
        <v>170</v>
      </c>
      <c r="C153" s="114" t="s">
        <v>191</v>
      </c>
      <c r="E153" s="120"/>
      <c r="G153" s="134">
        <f>+E153*(C47+E47*2+1.5)</f>
        <v>0</v>
      </c>
      <c r="H153" s="134">
        <f>+E153*(C47+E47*2)*(D47+F47+F47)</f>
        <v>0</v>
      </c>
      <c r="I153" s="135">
        <f>+(C47+E47*2)*E153*F47</f>
        <v>0</v>
      </c>
      <c r="J153" s="135">
        <f>+E153*((C47+E47*2)*E47+(D47*E47*2))</f>
        <v>0</v>
      </c>
      <c r="K153" s="135">
        <f>+(D47+$K$104*(D47+E47))*E153*2</f>
        <v>0</v>
      </c>
      <c r="L153" s="123">
        <f>+(E153)/H47+ IF(E153&gt;0,1,0)</f>
        <v>0</v>
      </c>
      <c r="M153" s="136">
        <f>+ROUNDUP(L153,0)</f>
        <v>0</v>
      </c>
      <c r="N153" s="125">
        <f>+(D47+E47-0.08)*2+(C47+E47*2-0.08)</f>
        <v>2.36</v>
      </c>
      <c r="O153" s="123">
        <f>+N153/J47+1</f>
        <v>10.44</v>
      </c>
      <c r="P153" s="136">
        <f>+ROUNDUP(O153,0)</f>
        <v>11</v>
      </c>
      <c r="Q153" s="124">
        <f>+E153+E153/6*50*(G47/1000)</f>
        <v>0</v>
      </c>
      <c r="R153" s="126">
        <f>+N153*M153+P153*Q153</f>
        <v>0</v>
      </c>
      <c r="S153" s="135">
        <f>((I47*I47)/162)*R153</f>
        <v>0</v>
      </c>
      <c r="T153" s="90" t="s">
        <v>172</v>
      </c>
    </row>
    <row r="154" spans="2:20" hidden="1">
      <c r="C154" s="90" t="s">
        <v>117</v>
      </c>
      <c r="D154" s="127">
        <f>ROUNDUP(+E153/K47,0)</f>
        <v>0</v>
      </c>
      <c r="E154" s="120"/>
      <c r="G154" s="137"/>
      <c r="H154" s="137"/>
      <c r="I154" s="138"/>
      <c r="J154" s="138">
        <f>0.5*(0.075+0.05)*0.075*C47*D154</f>
        <v>0</v>
      </c>
      <c r="K154" s="138">
        <f>+(0.075+0.08)*C47*D154</f>
        <v>0</v>
      </c>
      <c r="L154" s="129">
        <f>+D154</f>
        <v>0</v>
      </c>
      <c r="M154" s="136">
        <f>+ROUNDUP(L154,0)</f>
        <v>0</v>
      </c>
      <c r="N154" s="130">
        <f>+(C47-0.08)+((0.075+0.05-2*0.04)*2)</f>
        <v>1.01</v>
      </c>
      <c r="O154" s="129"/>
      <c r="P154" s="139"/>
      <c r="Q154" s="131"/>
      <c r="R154" s="126">
        <f>+N154*M154+P154*Q154</f>
        <v>0</v>
      </c>
      <c r="S154" s="135">
        <f>((I47*I47)/162)*R154</f>
        <v>0</v>
      </c>
      <c r="T154" s="90" t="s">
        <v>172</v>
      </c>
    </row>
    <row r="155" spans="2:20" hidden="1">
      <c r="E155" s="120"/>
      <c r="M155" s="144"/>
    </row>
    <row r="156" spans="2:20" hidden="1">
      <c r="B156" s="90" t="s">
        <v>170</v>
      </c>
      <c r="C156" s="114" t="s">
        <v>192</v>
      </c>
      <c r="E156" s="120"/>
      <c r="G156" s="134">
        <f>+E156*(C50+E50*2+1.5)</f>
        <v>0</v>
      </c>
      <c r="H156" s="134">
        <f>+E156*(C50+E50*2)*(D50+F50+F50)</f>
        <v>0</v>
      </c>
      <c r="I156" s="135">
        <f>+(C50+E50*2)*E156*F50</f>
        <v>0</v>
      </c>
      <c r="J156" s="135">
        <f>+E156*((C50+E50*2)*E50+(D50*E50*2))</f>
        <v>0</v>
      </c>
      <c r="K156" s="135">
        <f>+(D50+$K$104*(D50+E50))*E156*2</f>
        <v>0</v>
      </c>
      <c r="L156" s="123">
        <f>+(E156)/H50+ IF(E156&gt;0,1,0)</f>
        <v>0</v>
      </c>
      <c r="M156" s="136">
        <f>+ROUNDUP(L156,0)</f>
        <v>0</v>
      </c>
      <c r="N156" s="125">
        <f>+(D50+E50-0.08)*2+(C50+E50*2-0.08)</f>
        <v>2.8600000000000003</v>
      </c>
      <c r="O156" s="123">
        <f>+N156/J50+1</f>
        <v>12.440000000000001</v>
      </c>
      <c r="P156" s="136">
        <f>+ROUNDUP(O156,0)</f>
        <v>13</v>
      </c>
      <c r="Q156" s="124">
        <f>+E156+E156/6*50*(G50/1000)</f>
        <v>0</v>
      </c>
      <c r="R156" s="126">
        <f>+N156*M156+P156*Q156</f>
        <v>0</v>
      </c>
      <c r="S156" s="135">
        <f>((I50*I50)/162)*R156</f>
        <v>0</v>
      </c>
      <c r="T156" s="90" t="s">
        <v>172</v>
      </c>
    </row>
    <row r="157" spans="2:20" hidden="1">
      <c r="C157" s="90" t="s">
        <v>117</v>
      </c>
      <c r="D157" s="127">
        <f>ROUNDUP(+E156/K50,0)</f>
        <v>0</v>
      </c>
      <c r="E157" s="120"/>
      <c r="G157" s="137"/>
      <c r="H157" s="137"/>
      <c r="I157" s="138"/>
      <c r="J157" s="138">
        <f>0.5*(0.075+0.05)*0.075*C50*D157</f>
        <v>0</v>
      </c>
      <c r="K157" s="138">
        <f>+(0.075+0.08)*C50*D157</f>
        <v>0</v>
      </c>
      <c r="L157" s="129">
        <f>+D157</f>
        <v>0</v>
      </c>
      <c r="M157" s="136">
        <f>+ROUNDUP(L157,0)</f>
        <v>0</v>
      </c>
      <c r="N157" s="130">
        <f>+(C50-0.08)+((0.075+0.05-2*0.04)*2)</f>
        <v>1.01</v>
      </c>
      <c r="O157" s="129"/>
      <c r="P157" s="139"/>
      <c r="Q157" s="131"/>
      <c r="R157" s="126">
        <f>+N157*M157+P157*Q157</f>
        <v>0</v>
      </c>
      <c r="S157" s="135">
        <f>((I50*I50)/162)*R157</f>
        <v>0</v>
      </c>
      <c r="T157" s="90" t="s">
        <v>172</v>
      </c>
    </row>
    <row r="158" spans="2:20" hidden="1"/>
    <row r="159" spans="2:20" hidden="1">
      <c r="B159" s="90" t="s">
        <v>170</v>
      </c>
      <c r="C159" s="114" t="s">
        <v>193</v>
      </c>
      <c r="E159" s="120"/>
      <c r="G159" s="134">
        <f>+E159*(C53+E53*2+1.5)</f>
        <v>0</v>
      </c>
      <c r="H159" s="134">
        <f>+E159*(C53+E53*2)*(D53+F53+F53)</f>
        <v>0</v>
      </c>
      <c r="I159" s="135">
        <f>+(C53+E53*2)*E159*F53</f>
        <v>0</v>
      </c>
      <c r="J159" s="135">
        <f>+E159*((C53+E53*2)*E53+(D53*E53*2))</f>
        <v>0</v>
      </c>
      <c r="K159" s="135">
        <f>+(D53+$K$104*(D53+E53))*E159*2</f>
        <v>0</v>
      </c>
      <c r="L159" s="123">
        <f>+(E159)/H53+ IF(E159&gt;0,1,0)</f>
        <v>0</v>
      </c>
      <c r="M159" s="136">
        <f>+ROUNDUP(L159,0)</f>
        <v>0</v>
      </c>
      <c r="N159" s="125">
        <f>+(E53+D53+E53+C53+2*E53+D53+2*E53-0.04*10)+(E53+D53+2*E53-5*0.04)*2+(C53+4*E53-6*0.04)</f>
        <v>6.96</v>
      </c>
      <c r="O159" s="123">
        <f>(2*(D53+E53)+(C53+2*E53)-6*0.04)/J53*2</f>
        <v>26.08</v>
      </c>
      <c r="P159" s="136">
        <f>+ROUNDUP(O159,0)</f>
        <v>27</v>
      </c>
      <c r="Q159" s="124">
        <f>+E159+E159/6*50*(G53/1000)</f>
        <v>0</v>
      </c>
      <c r="R159" s="126">
        <f>+N159*M159+P159*Q159</f>
        <v>0</v>
      </c>
      <c r="S159" s="135">
        <f>((I53*I53)/162)*R159</f>
        <v>0</v>
      </c>
      <c r="T159" s="90" t="s">
        <v>172</v>
      </c>
    </row>
    <row r="160" spans="2:20" hidden="1">
      <c r="C160" s="90" t="s">
        <v>117</v>
      </c>
      <c r="D160" s="127">
        <f>ROUNDUP(+E159/K53,0)</f>
        <v>0</v>
      </c>
      <c r="E160" s="120"/>
      <c r="G160" s="137"/>
      <c r="H160" s="137"/>
      <c r="I160" s="138"/>
      <c r="J160" s="138">
        <f>0.5*(0.075+0.05)*0.075*C53*D160</f>
        <v>0</v>
      </c>
      <c r="K160" s="138">
        <f>+(0.075+0.08)*C53*D160</f>
        <v>0</v>
      </c>
      <c r="L160" s="129">
        <f>+D160</f>
        <v>0</v>
      </c>
      <c r="M160" s="136">
        <f>+ROUNDUP(L160,0)</f>
        <v>0</v>
      </c>
      <c r="N160" s="130">
        <f>+(C53-0.08)+((0.075+0.05-2*0.04)*2)</f>
        <v>1.01</v>
      </c>
      <c r="O160" s="129"/>
      <c r="P160" s="139"/>
      <c r="Q160" s="131"/>
      <c r="R160" s="126">
        <f>+N160*M160+P160*Q160</f>
        <v>0</v>
      </c>
      <c r="S160" s="135">
        <f>((I53*I53)/162)*R160</f>
        <v>0</v>
      </c>
      <c r="T160" s="90" t="s">
        <v>172</v>
      </c>
    </row>
    <row r="161" spans="2:21" hidden="1"/>
    <row r="162" spans="2:21" hidden="1">
      <c r="B162" s="90" t="s">
        <v>170</v>
      </c>
      <c r="C162" s="114" t="s">
        <v>194</v>
      </c>
      <c r="E162" s="120"/>
      <c r="G162" s="134">
        <f>+E162*(C56+E56*2+1.5)</f>
        <v>0</v>
      </c>
      <c r="H162" s="134">
        <f>+E162*(C56+E56*2)*(D56+F56+F56)</f>
        <v>0</v>
      </c>
      <c r="I162" s="135">
        <f>+(C56+E56*2)*E162*F56</f>
        <v>0</v>
      </c>
      <c r="J162" s="135">
        <f>+E162*((C56+E56*2)*E56+(D56*E56*2))</f>
        <v>0</v>
      </c>
      <c r="K162" s="135">
        <f>+(D56+$K$104*(D56+E56))*E162*2</f>
        <v>0</v>
      </c>
      <c r="L162" s="123">
        <f>+(E162)/H56+ IF(E162&gt;0,1,0)</f>
        <v>0</v>
      </c>
      <c r="M162" s="136">
        <f>+ROUNDUP(L162,0)</f>
        <v>0</v>
      </c>
      <c r="N162" s="125">
        <f>+(E56+D56+E56+C56+2*E56+D56+2*E56-0.04*10)+(E56+D56+2*E56-5*0.04)*2+(C56+4*E56-6*0.04)</f>
        <v>6.96</v>
      </c>
      <c r="O162" s="123">
        <f>(2*(D56+E56)+(C56+2*E56)-6*0.04)/J56*2</f>
        <v>26.08</v>
      </c>
      <c r="P162" s="136">
        <f>+ROUNDUP(O162,0)</f>
        <v>27</v>
      </c>
      <c r="Q162" s="124">
        <f>+E162+E162/6*50*(G56/1000)</f>
        <v>0</v>
      </c>
      <c r="R162" s="126">
        <f>+N162*M162+P162*Q162</f>
        <v>0</v>
      </c>
      <c r="S162" s="135">
        <f>((I56*I56)/162)*R162</f>
        <v>0</v>
      </c>
      <c r="T162" s="90" t="s">
        <v>172</v>
      </c>
    </row>
    <row r="163" spans="2:21" hidden="1">
      <c r="C163" s="90" t="s">
        <v>117</v>
      </c>
      <c r="D163" s="127">
        <f>ROUNDUP(+E162/K56,0)</f>
        <v>0</v>
      </c>
      <c r="E163" s="120"/>
      <c r="G163" s="137"/>
      <c r="H163" s="137"/>
      <c r="I163" s="138"/>
      <c r="J163" s="138">
        <f>0.5*(0.075+0.05)*0.075*C56*D163</f>
        <v>0</v>
      </c>
      <c r="K163" s="138">
        <f>+(0.075+0.08)*C56*D163</f>
        <v>0</v>
      </c>
      <c r="L163" s="129">
        <f>+D163</f>
        <v>0</v>
      </c>
      <c r="M163" s="136">
        <f>+ROUNDUP(L163,0)</f>
        <v>0</v>
      </c>
      <c r="N163" s="130">
        <f>+(C56-0.08)+((0.075+0.05-2*0.04)*2)</f>
        <v>1.01</v>
      </c>
      <c r="O163" s="129"/>
      <c r="P163" s="139"/>
      <c r="Q163" s="131"/>
      <c r="R163" s="126">
        <f>+N163*M163+P163*Q163</f>
        <v>0</v>
      </c>
      <c r="S163" s="135">
        <f>((I56*I56)/162)*R163</f>
        <v>0</v>
      </c>
      <c r="T163" s="90" t="s">
        <v>172</v>
      </c>
    </row>
    <row r="164" spans="2:21" hidden="1"/>
    <row r="165" spans="2:21" hidden="1">
      <c r="B165" s="150" t="s">
        <v>195</v>
      </c>
      <c r="C165" s="133" t="s">
        <v>196</v>
      </c>
      <c r="E165" s="120"/>
      <c r="G165" s="134">
        <f>+E165*(C59+E59*2+1)</f>
        <v>0</v>
      </c>
      <c r="H165" s="134">
        <f>(+E165*(C59+E59*2)*(D59+F59+F59))*50%</f>
        <v>0</v>
      </c>
      <c r="I165" s="135">
        <f>+(C59+E59*2)*E165*F59</f>
        <v>0</v>
      </c>
      <c r="J165" s="135">
        <f>+E165*((C59+E59*2+0.06)*E59+(D59*E59*2))</f>
        <v>0</v>
      </c>
      <c r="K165" s="135">
        <f>+(D59+(D59+E59))*E165*2</f>
        <v>0</v>
      </c>
      <c r="L165" s="123">
        <f>+(E165)/H59+ IF(E165&gt;0,1,0)</f>
        <v>0</v>
      </c>
      <c r="M165" s="136">
        <f>+ROUNDUP(L165,0)</f>
        <v>0</v>
      </c>
      <c r="N165" s="125">
        <f>+(D59+E59-0.08)*2+(C59+E59*2-0.08)</f>
        <v>1.5100000000000002</v>
      </c>
      <c r="O165" s="123">
        <f>+N165/J59+1</f>
        <v>7.0400000000000009</v>
      </c>
      <c r="P165" s="136">
        <f>+ROUNDUP(O165,0)</f>
        <v>8</v>
      </c>
      <c r="Q165" s="124">
        <f>+E165+E165/6*50*(G59/1000)</f>
        <v>0</v>
      </c>
      <c r="R165" s="126">
        <f>+N165*M165+P165*Q165</f>
        <v>0</v>
      </c>
      <c r="S165" s="135">
        <f>((I59*I59)/162)*R165</f>
        <v>0</v>
      </c>
      <c r="T165" s="90" t="s">
        <v>172</v>
      </c>
    </row>
    <row r="166" spans="2:21" hidden="1">
      <c r="C166" s="90" t="s">
        <v>197</v>
      </c>
      <c r="D166" s="127">
        <f>ROUNDUP(+(E165/SQRT(L59^2+M59^2)),0)</f>
        <v>0</v>
      </c>
      <c r="E166" s="120"/>
      <c r="G166" s="137"/>
      <c r="H166" s="137"/>
      <c r="I166" s="138"/>
      <c r="J166" s="138">
        <f>0.5*(0.075+0.05)*0.075*C59*D166</f>
        <v>0</v>
      </c>
      <c r="K166" s="138">
        <f>+M59*C59*D166</f>
        <v>0</v>
      </c>
      <c r="L166" s="129"/>
      <c r="M166" s="136">
        <f>+ROUNDUP(L166,0)</f>
        <v>0</v>
      </c>
      <c r="N166" s="130"/>
      <c r="O166" s="129"/>
      <c r="P166" s="139"/>
      <c r="Q166" s="131"/>
      <c r="R166" s="126">
        <f>+N166*M166+P166*Q166</f>
        <v>0</v>
      </c>
      <c r="S166" s="135">
        <f>((I59*I59)/162)*R166</f>
        <v>0</v>
      </c>
    </row>
    <row r="167" spans="2:21" hidden="1">
      <c r="C167" s="90" t="s">
        <v>198</v>
      </c>
      <c r="D167" s="90">
        <f>ROUNDUP(+E165/1,0)</f>
        <v>0</v>
      </c>
    </row>
    <row r="168" spans="2:21" hidden="1"/>
    <row r="169" spans="2:21" hidden="1">
      <c r="B169" s="150" t="s">
        <v>195</v>
      </c>
      <c r="C169" s="133" t="s">
        <v>199</v>
      </c>
      <c r="E169" s="120">
        <f>30.33*1.0785</f>
        <v>32.710904999999997</v>
      </c>
      <c r="G169" s="121">
        <f>+E169*(C63+E63*2+1)</f>
        <v>53.972993249999995</v>
      </c>
      <c r="H169" s="121">
        <f>(+E169*(C63+E63*2)*(D63+F63+F63))*50%</f>
        <v>7.4417308875000003</v>
      </c>
      <c r="I169" s="122">
        <f>+(C63+E63*2)*E169*F63</f>
        <v>1.0631044125</v>
      </c>
      <c r="J169" s="122">
        <f>+E169*((C63+E63*2+0.06)*E63+(D63*E63*2))</f>
        <v>6.2477828549999996</v>
      </c>
      <c r="K169" s="122">
        <f>+(D63+(D63+E63))*E169*2</f>
        <v>85.048352999999977</v>
      </c>
      <c r="L169" s="123">
        <f>+(E169)/H63+ IF(E169&gt;0,1,0)</f>
        <v>131.84361999999999</v>
      </c>
      <c r="M169" s="124">
        <f>+ROUNDUP(L169,0)</f>
        <v>132</v>
      </c>
      <c r="N169" s="125">
        <f>+(D63+E63-0.08)*2+(C63+E63*2-0.08)</f>
        <v>1.81</v>
      </c>
      <c r="O169" s="123">
        <f>+N169/J63+1</f>
        <v>8.24</v>
      </c>
      <c r="P169" s="124">
        <f>+ROUNDUP(O169,0)</f>
        <v>9</v>
      </c>
      <c r="Q169" s="124">
        <f>+E169+E169/6*50*(G63/1000)</f>
        <v>35.436813749999999</v>
      </c>
      <c r="R169" s="126">
        <f>+N169*M169+P169*Q169</f>
        <v>557.85132375000001</v>
      </c>
      <c r="S169" s="122">
        <f>((I63*I63)/162)*R169</f>
        <v>344.35266898148149</v>
      </c>
      <c r="T169" s="90" t="s">
        <v>172</v>
      </c>
    </row>
    <row r="170" spans="2:21" hidden="1">
      <c r="C170" s="90" t="s">
        <v>197</v>
      </c>
      <c r="D170" s="127">
        <f>ROUNDUP(+(E169/SQRT(L63^2+M63^2)),0)</f>
        <v>85</v>
      </c>
      <c r="E170" s="120"/>
      <c r="G170" s="128"/>
      <c r="H170" s="128"/>
      <c r="I170" s="127"/>
      <c r="J170" s="127">
        <f>0.5*(0.075+0.05)*0.075*C63*D170</f>
        <v>0.17929687500000002</v>
      </c>
      <c r="K170" s="127">
        <f>+M63*C63*D170</f>
        <v>10.518750000000001</v>
      </c>
      <c r="L170" s="129"/>
      <c r="M170" s="124">
        <f>+ROUNDUP(L170,0)</f>
        <v>0</v>
      </c>
      <c r="N170" s="130"/>
      <c r="O170" s="129"/>
      <c r="P170" s="131"/>
      <c r="Q170" s="131"/>
      <c r="R170" s="126">
        <f>+N170*M170+P170*Q170</f>
        <v>0</v>
      </c>
      <c r="S170" s="122">
        <f>((I63*I63)/162)*R170</f>
        <v>0</v>
      </c>
      <c r="U170" s="127">
        <f>S169+S170</f>
        <v>344.35266898148149</v>
      </c>
    </row>
    <row r="171" spans="2:21" hidden="1">
      <c r="C171" s="90" t="s">
        <v>198</v>
      </c>
      <c r="D171" s="90">
        <f>ROUNDUP(+E169/1,0)</f>
        <v>33</v>
      </c>
    </row>
    <row r="172" spans="2:21">
      <c r="K172" s="122"/>
    </row>
    <row r="173" spans="2:21">
      <c r="B173" s="145" t="s">
        <v>195</v>
      </c>
      <c r="C173" s="114" t="s">
        <v>200</v>
      </c>
      <c r="E173" s="120">
        <f>'2Sheet1'!C8</f>
        <v>116.67149999999999</v>
      </c>
      <c r="G173" s="121">
        <f>+E173*(C67+E67*2+1)</f>
        <v>210.0087</v>
      </c>
      <c r="H173" s="121">
        <f>(+E173*(C67+E67*2)*(D67+F67+F67))*50%</f>
        <v>32.668019999999999</v>
      </c>
      <c r="I173" s="122">
        <f>+(C67+E67*2)*E173*F67</f>
        <v>4.6668599999999998</v>
      </c>
      <c r="J173" s="122">
        <f>+E173*((C67+E67*2+0.06)*E67+(D67*E67*2))</f>
        <v>24.034329</v>
      </c>
      <c r="K173" s="122">
        <f>+(D67+(D67+E67))*E173*2</f>
        <v>303.34589999999997</v>
      </c>
      <c r="L173" s="123">
        <f>+(E173)/H67+ IF(E173&gt;0,1,0)</f>
        <v>467.68599999999998</v>
      </c>
      <c r="M173" s="124">
        <f>+ROUNDUP(L173,0)</f>
        <v>468</v>
      </c>
      <c r="N173" s="125">
        <f>+(D67+E67-0.08)*2+(C67+E67*2-0.08)</f>
        <v>1.96</v>
      </c>
      <c r="O173" s="123">
        <f>+N173/J67+1</f>
        <v>8.84</v>
      </c>
      <c r="P173" s="124">
        <f>+ROUNDUP(O173,0)</f>
        <v>9</v>
      </c>
      <c r="Q173" s="124">
        <f>+E173+E173/6*50*(G67/1000)</f>
        <v>126.39412499999999</v>
      </c>
      <c r="R173" s="126">
        <f>+N173*M173+P173*Q173</f>
        <v>2054.8271249999998</v>
      </c>
      <c r="S173" s="122">
        <f>((I67*I67)/162)*R173</f>
        <v>1268.4118055555552</v>
      </c>
      <c r="T173" s="90" t="s">
        <v>172</v>
      </c>
    </row>
    <row r="174" spans="2:21">
      <c r="C174" s="90" t="s">
        <v>197</v>
      </c>
      <c r="D174" s="127">
        <f>ROUNDUP(+(E173/SQRT(L67^2+M67^2)),0)</f>
        <v>300</v>
      </c>
      <c r="E174" s="120"/>
      <c r="G174" s="128"/>
      <c r="H174" s="128"/>
      <c r="I174" s="127"/>
      <c r="J174" s="127">
        <f>0.5*(0.075+0.05)*0.075*C67*D174</f>
        <v>0.84375</v>
      </c>
      <c r="K174" s="127">
        <f>+M67*C67*D174</f>
        <v>49.5</v>
      </c>
      <c r="L174" s="129"/>
      <c r="M174" s="124">
        <f>+ROUNDUP(L174,0)</f>
        <v>0</v>
      </c>
      <c r="N174" s="130"/>
      <c r="O174" s="129"/>
      <c r="P174" s="131"/>
      <c r="Q174" s="131"/>
      <c r="R174" s="126">
        <f>+N174*M174+P174*Q174</f>
        <v>0</v>
      </c>
      <c r="S174" s="122">
        <f>((I67*I67)/162)*R174</f>
        <v>0</v>
      </c>
    </row>
    <row r="175" spans="2:21">
      <c r="C175" s="90" t="s">
        <v>198</v>
      </c>
      <c r="D175" s="90">
        <f>ROUNDUP(+E173/1,0)</f>
        <v>117</v>
      </c>
    </row>
    <row r="177" spans="2:20" hidden="1">
      <c r="B177" s="145" t="s">
        <v>195</v>
      </c>
      <c r="C177" s="114" t="s">
        <v>201</v>
      </c>
      <c r="E177" s="120">
        <v>8.6</v>
      </c>
      <c r="G177" s="134">
        <f>+E177*(C71+E71*2+1)</f>
        <v>17.2</v>
      </c>
      <c r="H177" s="134">
        <f>(+E177*(C71+E71*2)*(D71+F71+F71))*50%</f>
        <v>3.8700000000000006</v>
      </c>
      <c r="I177" s="135">
        <f>+(C71+E71*2)*E177*F71</f>
        <v>0.43</v>
      </c>
      <c r="J177" s="135">
        <f>+E177*((C71+E71*2+0.06)*E71+(D71*E71*2))</f>
        <v>2.2875999999999999</v>
      </c>
      <c r="K177" s="135">
        <f>+(D71+(D71+E71))*E177*2</f>
        <v>29.240000000000002</v>
      </c>
      <c r="L177" s="123">
        <f>+(E177)/H71+ IF(E177&gt;0,1,0)</f>
        <v>35.4</v>
      </c>
      <c r="M177" s="136">
        <f>+ROUNDUP(L177,0)</f>
        <v>36</v>
      </c>
      <c r="N177" s="125">
        <f>+(D71+E71-0.08)*2+(C71+E71*2-0.08)</f>
        <v>2.56</v>
      </c>
      <c r="O177" s="123">
        <f>+N177/J71+1</f>
        <v>11.24</v>
      </c>
      <c r="P177" s="136">
        <f>+ROUNDUP(O177,0)</f>
        <v>12</v>
      </c>
      <c r="Q177" s="124">
        <f>+E177+E177/6*50*(G71/1000)</f>
        <v>9.3166666666666664</v>
      </c>
      <c r="R177" s="126">
        <f>+N177*M177+P177*Q177</f>
        <v>203.95999999999998</v>
      </c>
      <c r="S177" s="135">
        <f>((I71*I71)/162)*R177</f>
        <v>125.90123456790121</v>
      </c>
      <c r="T177" s="90" t="s">
        <v>172</v>
      </c>
    </row>
    <row r="178" spans="2:20" hidden="1">
      <c r="C178" s="90" t="s">
        <v>197</v>
      </c>
      <c r="D178" s="127">
        <f>ROUNDUP(+(E177/SQRT(L71^2+M71^2)),0)</f>
        <v>23</v>
      </c>
      <c r="E178" s="120"/>
      <c r="G178" s="137"/>
      <c r="H178" s="137"/>
      <c r="I178" s="138"/>
      <c r="J178" s="138">
        <f>0.5*(0.075+0.05)*0.075*C71*D178</f>
        <v>8.6249999999999993E-2</v>
      </c>
      <c r="K178" s="138">
        <f>+M71*C71*D178</f>
        <v>5.0600000000000005</v>
      </c>
      <c r="L178" s="129"/>
      <c r="M178" s="136">
        <f>+ROUNDUP(L178,0)</f>
        <v>0</v>
      </c>
      <c r="N178" s="130"/>
      <c r="O178" s="129"/>
      <c r="P178" s="139"/>
      <c r="Q178" s="131"/>
      <c r="R178" s="126">
        <f>+N178*M178+P178*Q178</f>
        <v>0</v>
      </c>
      <c r="S178" s="135">
        <f>((I71*I71)/162)*R178</f>
        <v>0</v>
      </c>
    </row>
    <row r="179" spans="2:20" hidden="1">
      <c r="C179" s="90" t="s">
        <v>198</v>
      </c>
      <c r="D179" s="90">
        <f>ROUNDUP(+E177/1,0)</f>
        <v>9</v>
      </c>
      <c r="H179" s="127"/>
    </row>
    <row r="180" spans="2:20" hidden="1"/>
    <row r="181" spans="2:20" hidden="1">
      <c r="B181" s="147" t="s">
        <v>195</v>
      </c>
      <c r="C181" s="114" t="s">
        <v>202</v>
      </c>
      <c r="E181" s="120">
        <v>13.83</v>
      </c>
      <c r="G181" s="134">
        <f>+E181*(C75+E75*2+1)</f>
        <v>31.1175</v>
      </c>
      <c r="H181" s="134">
        <f>(+E181*(C75+E75*2)*(D75+F75+F75))*50%</f>
        <v>9.5081250000000015</v>
      </c>
      <c r="I181" s="135">
        <f>+(C75+E75*2)*E181*F75</f>
        <v>0.86437500000000012</v>
      </c>
      <c r="J181" s="135">
        <f>+E181*((C75+E75*2+0.06)*E75+(D75*E75*2))</f>
        <v>5.7221625000000005</v>
      </c>
      <c r="K181" s="135">
        <f>+(D75+(D75+E75))*E181*2</f>
        <v>58.777500000000003</v>
      </c>
      <c r="L181" s="123">
        <f>+(E181)/H75+ IF(E181&gt;0,1,0)</f>
        <v>56.32</v>
      </c>
      <c r="M181" s="136">
        <f>+ROUNDUP(L181,0)</f>
        <v>57</v>
      </c>
      <c r="N181" s="125">
        <f>+(D75+E75-0.08)*2+(C75+E75*2-0.08)</f>
        <v>3.26</v>
      </c>
      <c r="O181" s="123">
        <f>+N181/J75+1</f>
        <v>14.04</v>
      </c>
      <c r="P181" s="136">
        <f>+ROUNDUP(O181,0)</f>
        <v>15</v>
      </c>
      <c r="Q181" s="124">
        <f>+E181+E181/6*50*(G75/1000)</f>
        <v>14.9825</v>
      </c>
      <c r="R181" s="126">
        <f>+N181*M181+P181*Q181</f>
        <v>410.5575</v>
      </c>
      <c r="S181" s="135">
        <f>((I75*I75)/162)*R181</f>
        <v>253.43055555555554</v>
      </c>
      <c r="T181" s="90" t="s">
        <v>172</v>
      </c>
    </row>
    <row r="182" spans="2:20" hidden="1">
      <c r="C182" s="90" t="s">
        <v>197</v>
      </c>
      <c r="D182" s="127">
        <f>ROUNDUP(+(E181/SQRT(L75^2+M75^2)),0)</f>
        <v>36</v>
      </c>
      <c r="E182" s="120"/>
      <c r="G182" s="137"/>
      <c r="H182" s="137"/>
      <c r="I182" s="138"/>
      <c r="J182" s="138">
        <f>0.5*(0.075+0.05)*0.075*C75*D182</f>
        <v>0.16874999999999998</v>
      </c>
      <c r="K182" s="138">
        <f>+M75*C75*D182</f>
        <v>9.9</v>
      </c>
      <c r="L182" s="129"/>
      <c r="M182" s="136">
        <f>+ROUNDUP(L182,0)</f>
        <v>0</v>
      </c>
      <c r="N182" s="130"/>
      <c r="O182" s="129"/>
      <c r="P182" s="139"/>
      <c r="Q182" s="131"/>
      <c r="R182" s="126">
        <f>+N182*M182+P182*Q182</f>
        <v>0</v>
      </c>
      <c r="S182" s="135">
        <f>((I75*I75)/162)*R182</f>
        <v>0</v>
      </c>
    </row>
    <row r="183" spans="2:20" hidden="1">
      <c r="C183" s="90" t="s">
        <v>198</v>
      </c>
      <c r="D183" s="90">
        <f>ROUNDUP(+E181/1,0)</f>
        <v>14</v>
      </c>
    </row>
    <row r="184" spans="2:20" hidden="1"/>
    <row r="185" spans="2:20" hidden="1">
      <c r="B185" s="145" t="s">
        <v>203</v>
      </c>
      <c r="C185" s="114" t="s">
        <v>196</v>
      </c>
      <c r="E185" s="120">
        <v>100</v>
      </c>
      <c r="G185" s="134">
        <f>+E185*(C79+E79*2+1)</f>
        <v>165</v>
      </c>
      <c r="H185" s="134">
        <f>0.5*L79*M79*D186</f>
        <v>20.25</v>
      </c>
      <c r="I185" s="135">
        <f>+(L79*(C79+2*E79)*D186*E79)</f>
        <v>5.8500000000000014</v>
      </c>
      <c r="J185" s="135">
        <f>+D186*(L79+M79)*E79*(C79+2*E79)+D186*((L79+M79)*E79*D79)*2</f>
        <v>20.925000000000001</v>
      </c>
      <c r="K185" s="135">
        <f>+(D79+(D79+E79))*E185*2</f>
        <v>200</v>
      </c>
      <c r="L185" s="123">
        <f>+(D186*(L79+M79))/H79+ IF(E185&gt;0,1,0)</f>
        <v>541</v>
      </c>
      <c r="M185" s="136">
        <f>+ROUNDUP(L185,0)</f>
        <v>541</v>
      </c>
      <c r="N185" s="125">
        <f>+(D79+E79-0.08)*2+(C79+E79*2-0.08)</f>
        <v>1.5100000000000002</v>
      </c>
      <c r="O185" s="123">
        <f>+N185/J79+1</f>
        <v>7.0400000000000009</v>
      </c>
      <c r="P185" s="136">
        <f>+ROUNDUP(O185,0)</f>
        <v>8</v>
      </c>
      <c r="Q185" s="124">
        <f>+(L79+M79-2*0.04)*D186+(((L79+M79-2*0.04)*D186)/6*50*(I79/1000))</f>
        <v>137.58333333333334</v>
      </c>
      <c r="R185" s="126">
        <f>+N185*M185+P185*Q185</f>
        <v>1917.5766666666668</v>
      </c>
      <c r="S185" s="135">
        <f>((I79*I79)/162)*R185</f>
        <v>1183.6893004115227</v>
      </c>
      <c r="T185" s="90" t="s">
        <v>172</v>
      </c>
    </row>
    <row r="186" spans="2:20" hidden="1">
      <c r="C186" s="90" t="s">
        <v>197</v>
      </c>
      <c r="D186" s="127">
        <f>ROUNDUP(+(E185/SQRT(L79^2+M79^2)),0)</f>
        <v>100</v>
      </c>
      <c r="E186" s="120"/>
      <c r="G186" s="137"/>
      <c r="H186" s="137"/>
      <c r="I186" s="138"/>
      <c r="J186" s="138"/>
      <c r="K186" s="138"/>
      <c r="L186" s="129"/>
      <c r="M186" s="136"/>
      <c r="N186" s="130"/>
      <c r="O186" s="129"/>
      <c r="P186" s="139"/>
      <c r="Q186" s="131"/>
      <c r="R186" s="126"/>
      <c r="S186" s="135"/>
    </row>
    <row r="187" spans="2:20" hidden="1">
      <c r="C187" s="90" t="s">
        <v>198</v>
      </c>
      <c r="D187" s="90">
        <f>ROUNDUP(+E185/1,0)</f>
        <v>100</v>
      </c>
    </row>
    <row r="188" spans="2:20" hidden="1"/>
    <row r="189" spans="2:20" hidden="1">
      <c r="B189" s="145" t="s">
        <v>203</v>
      </c>
      <c r="C189" s="114" t="s">
        <v>199</v>
      </c>
      <c r="E189" s="120">
        <v>28.19</v>
      </c>
      <c r="G189" s="134">
        <f>+E189*(C83+E83*2+1)</f>
        <v>46.513500000000001</v>
      </c>
      <c r="H189" s="134">
        <f>0.5*L83*M83*D190</f>
        <v>5.8725000000000005</v>
      </c>
      <c r="I189" s="135">
        <f>+(L83*(C83+2*E83)*D190*E83)</f>
        <v>1.6965000000000003</v>
      </c>
      <c r="J189" s="135">
        <f>+D190*(L83+M83)*E83*(C83+2*E83)+D190*((L83+M83)*E83*D83)*2</f>
        <v>7.2427500000000009</v>
      </c>
      <c r="K189" s="135">
        <f>+(D83+(D83+E83))*E189*2</f>
        <v>73.293999999999997</v>
      </c>
      <c r="L189" s="123">
        <f>+(D190*(L83+M83))/H83+ IF(E189&gt;0,1,0)</f>
        <v>157.60000000000002</v>
      </c>
      <c r="M189" s="136">
        <f>+ROUNDUP(L189,0)</f>
        <v>158</v>
      </c>
      <c r="N189" s="125">
        <f>+(D83+E83-0.08)*2+(C83+E83*2-0.08)</f>
        <v>1.81</v>
      </c>
      <c r="O189" s="123">
        <f>+N189/J83+1</f>
        <v>8.24</v>
      </c>
      <c r="P189" s="136">
        <f>+ROUNDUP(O189,0)</f>
        <v>9</v>
      </c>
      <c r="Q189" s="124">
        <f>+(L83+M83-2*0.04)*D190+(((L83+M83-2*0.04)*D190)/6*50*(I83/1000))</f>
        <v>39.899166666666666</v>
      </c>
      <c r="R189" s="126">
        <f>+N189*M189+P189*Q189</f>
        <v>645.07249999999999</v>
      </c>
      <c r="S189" s="135">
        <f>((I83*I83)/162)*R189</f>
        <v>398.1929012345679</v>
      </c>
      <c r="T189" s="90" t="s">
        <v>172</v>
      </c>
    </row>
    <row r="190" spans="2:20" hidden="1">
      <c r="C190" s="90" t="s">
        <v>197</v>
      </c>
      <c r="D190" s="127">
        <f>ROUNDUP(+(E189/SQRT(L83^2+M83^2)),0)</f>
        <v>29</v>
      </c>
      <c r="E190" s="120"/>
      <c r="G190" s="137"/>
      <c r="H190" s="137"/>
      <c r="I190" s="138"/>
      <c r="J190" s="138"/>
      <c r="K190" s="138"/>
      <c r="L190" s="129"/>
      <c r="M190" s="136"/>
      <c r="N190" s="130"/>
      <c r="O190" s="129"/>
      <c r="P190" s="139"/>
      <c r="Q190" s="131"/>
      <c r="R190" s="126"/>
      <c r="S190" s="135"/>
    </row>
    <row r="191" spans="2:20" hidden="1">
      <c r="C191" s="90" t="s">
        <v>198</v>
      </c>
      <c r="D191" s="90">
        <f>ROUNDUP(+E189/1,0)</f>
        <v>29</v>
      </c>
    </row>
    <row r="192" spans="2:20" hidden="1"/>
    <row r="193" spans="2:20" hidden="1">
      <c r="B193" s="145" t="s">
        <v>203</v>
      </c>
      <c r="C193" s="114" t="s">
        <v>200</v>
      </c>
      <c r="E193" s="120">
        <v>100</v>
      </c>
      <c r="G193" s="134">
        <f>+E193*(C87+E87*2+1)</f>
        <v>180</v>
      </c>
      <c r="H193" s="134">
        <f>0.5*L87*M87*D194</f>
        <v>20.25</v>
      </c>
      <c r="I193" s="135">
        <f>+(L87*(C87+2*E87)*D194*E87)</f>
        <v>7.200000000000002</v>
      </c>
      <c r="J193" s="135">
        <f>+D194*(L87+M87)*E87*(C87+2*E87)+D194*((L87+M87)*E87*D87)*2</f>
        <v>27</v>
      </c>
      <c r="K193" s="135">
        <f>+(D87+(D87+E87))*E193*2</f>
        <v>259.99999999999994</v>
      </c>
      <c r="L193" s="123">
        <f>+(D194*(L87+M87))/H87+ IF(E193&gt;0,1,0)</f>
        <v>541</v>
      </c>
      <c r="M193" s="136">
        <f>+ROUNDUP(L193,0)</f>
        <v>541</v>
      </c>
      <c r="N193" s="125">
        <f>+(D87+E87-0.08)*2+(C87+E87*2-0.08)</f>
        <v>1.96</v>
      </c>
      <c r="O193" s="123">
        <f>+N193/J87+1</f>
        <v>8.84</v>
      </c>
      <c r="P193" s="136">
        <f>+ROUNDUP(O193,0)</f>
        <v>9</v>
      </c>
      <c r="Q193" s="124">
        <f>+(L87+M87-2*0.04)*D194+(((L87+M87-2*0.04)*D194)/6*50*(I87/1000))</f>
        <v>137.58333333333334</v>
      </c>
      <c r="R193" s="126">
        <f>+N193*M193+P193*Q193</f>
        <v>2298.6099999999997</v>
      </c>
      <c r="S193" s="135">
        <f>((I87*I87)/162)*R193</f>
        <v>1418.8950617283947</v>
      </c>
      <c r="T193" s="90" t="s">
        <v>172</v>
      </c>
    </row>
    <row r="194" spans="2:20" hidden="1">
      <c r="C194" s="90" t="s">
        <v>197</v>
      </c>
      <c r="D194" s="127">
        <f>ROUNDUP(+(E193/SQRT(L87^2+M87^2)),0)</f>
        <v>100</v>
      </c>
      <c r="E194" s="120"/>
      <c r="G194" s="137"/>
      <c r="H194" s="137"/>
      <c r="I194" s="138"/>
      <c r="J194" s="138"/>
      <c r="K194" s="138"/>
      <c r="L194" s="129"/>
      <c r="M194" s="136"/>
      <c r="N194" s="130"/>
      <c r="O194" s="129"/>
      <c r="P194" s="139"/>
      <c r="Q194" s="131"/>
      <c r="R194" s="126"/>
      <c r="S194" s="135"/>
    </row>
    <row r="195" spans="2:20" hidden="1">
      <c r="C195" s="90" t="s">
        <v>198</v>
      </c>
      <c r="D195" s="90">
        <f>ROUNDUP(+E193/1,0)</f>
        <v>100</v>
      </c>
    </row>
    <row r="196" spans="2:20" hidden="1"/>
    <row r="197" spans="2:20" hidden="1">
      <c r="B197" s="145" t="s">
        <v>203</v>
      </c>
      <c r="C197" s="114" t="s">
        <v>201</v>
      </c>
      <c r="E197" s="120">
        <v>100</v>
      </c>
      <c r="G197" s="134">
        <f>+E197*(C91+E91*2+1)</f>
        <v>200</v>
      </c>
      <c r="H197" s="134">
        <f>0.5*L91*M91*D198</f>
        <v>20.25</v>
      </c>
      <c r="I197" s="135">
        <f>+(L91*(C91+2*E91)*D198*E91)</f>
        <v>9</v>
      </c>
      <c r="J197" s="135">
        <f>+D198*(L91+M91)*E91*(C91+2*E91)+D198*((L91+M91)*E91*D91)*2</f>
        <v>35.1</v>
      </c>
      <c r="K197" s="135">
        <f>+(D91+(D91+E91))*E197*2</f>
        <v>340.00000000000006</v>
      </c>
      <c r="L197" s="123">
        <f>+(D198*(L91+M91))/H91+ IF(E197&gt;0,1,0)</f>
        <v>541</v>
      </c>
      <c r="M197" s="136">
        <f>+ROUNDUP(L197,0)</f>
        <v>541</v>
      </c>
      <c r="N197" s="125">
        <f>+(D91+E91-0.08)*2+(C91+E91*2-0.08)</f>
        <v>2.56</v>
      </c>
      <c r="O197" s="123">
        <f>+N197/J91+1</f>
        <v>11.24</v>
      </c>
      <c r="P197" s="136">
        <f>+ROUNDUP(O197,0)</f>
        <v>12</v>
      </c>
      <c r="Q197" s="124">
        <f>+(L91+M91-2*0.04)*D198+(((L91+M91-2*0.04)*D198)/6*50*(I91/1000))</f>
        <v>137.58333333333334</v>
      </c>
      <c r="R197" s="126">
        <f>+N197*M197+P197*Q197</f>
        <v>3035.96</v>
      </c>
      <c r="S197" s="135">
        <f>((I91*I91)/162)*R197</f>
        <v>1874.0493827160492</v>
      </c>
      <c r="T197" s="90" t="s">
        <v>172</v>
      </c>
    </row>
    <row r="198" spans="2:20" hidden="1">
      <c r="C198" s="90" t="s">
        <v>197</v>
      </c>
      <c r="D198" s="127">
        <f>ROUNDUP(+(E197/SQRT(L91^2+M91^2)),0)</f>
        <v>100</v>
      </c>
      <c r="E198" s="120"/>
      <c r="G198" s="137"/>
      <c r="H198" s="137"/>
      <c r="I198" s="138"/>
      <c r="J198" s="138"/>
      <c r="K198" s="138"/>
      <c r="L198" s="129"/>
      <c r="M198" s="136"/>
      <c r="N198" s="130"/>
      <c r="O198" s="129"/>
      <c r="P198" s="139"/>
      <c r="Q198" s="131"/>
      <c r="R198" s="126"/>
      <c r="S198" s="135"/>
    </row>
    <row r="199" spans="2:20" hidden="1">
      <c r="C199" s="90" t="s">
        <v>198</v>
      </c>
      <c r="D199" s="90">
        <f>ROUNDUP(+E197/1,0)</f>
        <v>100</v>
      </c>
    </row>
    <row r="200" spans="2:20" hidden="1"/>
    <row r="201" spans="2:20" hidden="1">
      <c r="B201" s="145" t="s">
        <v>203</v>
      </c>
      <c r="C201" s="114" t="s">
        <v>204</v>
      </c>
      <c r="E201" s="120">
        <f>(22.38+21.09+22.47+16.84)*1.06418</f>
        <v>88.092820399999994</v>
      </c>
      <c r="G201" s="134">
        <f>+E201*(C95+E95*2+1)</f>
        <v>198.20884589999997</v>
      </c>
      <c r="H201" s="134">
        <f>0.5*L95*M95*D202</f>
        <v>17.82</v>
      </c>
      <c r="I201" s="135">
        <f>+(L95*(C95+2*E95)*D202*E95)</f>
        <v>12.375</v>
      </c>
      <c r="J201" s="135">
        <f>+D202*(L95+M95)*E95*(C95+2*E95)+D202*((L95+M95)*E95*D95)*2</f>
        <v>40.837500000000006</v>
      </c>
      <c r="K201" s="135">
        <f>+(D95+(D95+E95))*E201*2</f>
        <v>286.30166629999997</v>
      </c>
      <c r="L201" s="123">
        <f>+(D202*(L95+M95))/H95+ IF(E201&gt;0,1,0)</f>
        <v>476.20000000000005</v>
      </c>
      <c r="M201" s="136">
        <f>+ROUNDUP(L201,0)</f>
        <v>477</v>
      </c>
      <c r="N201" s="125">
        <f>+(D95+E95-0.08)*2+(C95+E95*2-0.08)</f>
        <v>2.76</v>
      </c>
      <c r="O201" s="123">
        <f>+N201/J95+1</f>
        <v>12.04</v>
      </c>
      <c r="P201" s="136">
        <f>+ROUNDUP(O201,0)</f>
        <v>13</v>
      </c>
      <c r="Q201" s="124">
        <f>+(L95+M95-2*0.04)*D202+(((L95+M95-2*0.04)*D202)/6*50*(I95/1000))</f>
        <v>121.07333333333334</v>
      </c>
      <c r="R201" s="126">
        <f>+N201*M201+P201*Q201</f>
        <v>2890.4733333333334</v>
      </c>
      <c r="S201" s="135">
        <f>((I95*I95)/162)*R201</f>
        <v>1784.2427983539094</v>
      </c>
      <c r="T201" s="90" t="s">
        <v>172</v>
      </c>
    </row>
    <row r="202" spans="2:20" hidden="1">
      <c r="C202" s="90" t="s">
        <v>197</v>
      </c>
      <c r="D202" s="127">
        <f>ROUNDUP(+(E201/SQRT(L95^2+M95^2)),0)</f>
        <v>88</v>
      </c>
      <c r="E202" s="120"/>
      <c r="G202" s="137"/>
      <c r="H202" s="137"/>
      <c r="I202" s="138"/>
      <c r="J202" s="138">
        <f>0.5*(0.075+0.05)*0.075*C95*D202</f>
        <v>0.41249999999999998</v>
      </c>
      <c r="K202" s="138">
        <f>D202*C95*M95</f>
        <v>39.6</v>
      </c>
      <c r="L202" s="129"/>
      <c r="M202" s="136"/>
      <c r="N202" s="130"/>
      <c r="O202" s="129"/>
      <c r="P202" s="139"/>
      <c r="Q202" s="131"/>
      <c r="R202" s="126"/>
      <c r="S202" s="135"/>
    </row>
    <row r="203" spans="2:20" hidden="1">
      <c r="C203" s="90" t="s">
        <v>198</v>
      </c>
      <c r="D203" s="90">
        <f>ROUNDUP(+E201/1,0)</f>
        <v>89</v>
      </c>
    </row>
    <row r="204" spans="2:20" hidden="1">
      <c r="G204" s="146" t="s">
        <v>205</v>
      </c>
      <c r="H204" s="146" t="s">
        <v>206</v>
      </c>
      <c r="I204" s="146" t="s">
        <v>63</v>
      </c>
    </row>
    <row r="205" spans="2:20" hidden="1"/>
    <row r="206" spans="2:20" hidden="1">
      <c r="B206" s="140"/>
      <c r="E206" s="140"/>
    </row>
    <row r="207" spans="2:20" hidden="1"/>
    <row r="208" spans="2:20" hidden="1">
      <c r="E208" s="140"/>
    </row>
    <row r="209" spans="5:5" hidden="1"/>
    <row r="210" spans="5:5" hidden="1">
      <c r="E210" s="140"/>
    </row>
    <row r="211" spans="5:5" hidden="1"/>
    <row r="212" spans="5:5" hidden="1">
      <c r="E212" s="140"/>
    </row>
    <row r="213" spans="5:5" hidden="1"/>
    <row r="214" spans="5:5" hidden="1"/>
    <row r="215" spans="5:5" hidden="1"/>
    <row r="216" spans="5:5" hidden="1"/>
    <row r="217" spans="5:5" hidden="1"/>
    <row r="218" spans="5:5" hidden="1"/>
    <row r="219" spans="5:5" hidden="1"/>
    <row r="220" spans="5:5" hidden="1"/>
    <row r="221" spans="5:5" hidden="1"/>
    <row r="222" spans="5:5" hidden="1"/>
    <row r="223" spans="5:5" hidden="1"/>
    <row r="224" spans="5:5" hidden="1"/>
    <row r="225" spans="2:7" hidden="1"/>
    <row r="226" spans="2:7" hidden="1"/>
    <row r="227" spans="2:7" hidden="1">
      <c r="B227" s="140" t="s">
        <v>174</v>
      </c>
    </row>
    <row r="228" spans="2:7" ht="28.8" hidden="1">
      <c r="B228" s="147" t="s">
        <v>207</v>
      </c>
      <c r="C228" s="148">
        <v>10</v>
      </c>
    </row>
    <row r="229" spans="2:7" hidden="1"/>
    <row r="230" spans="2:7" hidden="1">
      <c r="B230" s="90" t="s">
        <v>208</v>
      </c>
      <c r="C230" s="127"/>
    </row>
    <row r="231" spans="2:7" hidden="1">
      <c r="B231" s="90" t="s">
        <v>209</v>
      </c>
      <c r="C231" s="90">
        <v>0.5</v>
      </c>
    </row>
    <row r="232" spans="2:7" hidden="1">
      <c r="C232" s="127"/>
    </row>
    <row r="233" spans="2:7" hidden="1">
      <c r="B233" s="90" t="s">
        <v>210</v>
      </c>
      <c r="C233" s="90">
        <f>ROUNDUP(C228/C231,0)</f>
        <v>20</v>
      </c>
    </row>
    <row r="234" spans="2:7" hidden="1"/>
    <row r="235" spans="2:7" hidden="1"/>
    <row r="236" spans="2:7" hidden="1">
      <c r="B236" s="90" t="s">
        <v>211</v>
      </c>
      <c r="C236" s="90">
        <f>C233*0.16*0.5</f>
        <v>1.6</v>
      </c>
      <c r="E236" s="140" t="s">
        <v>212</v>
      </c>
    </row>
    <row r="237" spans="2:7" hidden="1">
      <c r="B237" s="90" t="s">
        <v>96</v>
      </c>
      <c r="C237" s="90">
        <f>((0.16*2)+(0.15*0.5*2))*C233</f>
        <v>9.3999999999999986</v>
      </c>
    </row>
    <row r="238" spans="2:7" hidden="1"/>
    <row r="239" spans="2:7" hidden="1">
      <c r="B239" s="90" t="s">
        <v>213</v>
      </c>
      <c r="C239" s="129">
        <v>2.12</v>
      </c>
      <c r="D239" s="149">
        <f>ROUNDUP(0.5/0.125,0)+1</f>
        <v>5</v>
      </c>
      <c r="E239" s="90">
        <f>C233</f>
        <v>20</v>
      </c>
      <c r="F239" s="90">
        <v>1.1000000000000001</v>
      </c>
      <c r="G239" s="90">
        <f>PRODUCT(C239:F239)</f>
        <v>233.20000000000005</v>
      </c>
    </row>
    <row r="240" spans="2:7" hidden="1">
      <c r="C240" s="90">
        <v>0.5</v>
      </c>
      <c r="D240" s="149">
        <f>ROUNDUP(C239/0.2+1,0)</f>
        <v>12</v>
      </c>
      <c r="E240" s="90">
        <f>C233</f>
        <v>20</v>
      </c>
      <c r="F240" s="90">
        <v>1.1000000000000001</v>
      </c>
      <c r="G240" s="90">
        <f>PRODUCT(C240:F240)</f>
        <v>132</v>
      </c>
    </row>
    <row r="241" spans="2:10" hidden="1"/>
    <row r="242" spans="2:10" hidden="1">
      <c r="G242" s="90">
        <f>SUM(G239:G241)</f>
        <v>365.20000000000005</v>
      </c>
      <c r="H242" s="90">
        <f>ROUND(100/162,3)</f>
        <v>0.61699999999999999</v>
      </c>
      <c r="J242" s="129">
        <f>ROUNDUP(PRODUCT(G242:H242),0)</f>
        <v>226</v>
      </c>
    </row>
    <row r="243" spans="2:10" hidden="1"/>
    <row r="244" spans="2:10" hidden="1"/>
    <row r="245" spans="2:10" hidden="1"/>
    <row r="246" spans="2:10" hidden="1"/>
    <row r="247" spans="2:10" hidden="1"/>
    <row r="248" spans="2:10" hidden="1"/>
    <row r="249" spans="2:10" hidden="1">
      <c r="B249" s="140" t="s">
        <v>214</v>
      </c>
    </row>
    <row r="250" spans="2:10" hidden="1">
      <c r="C250" s="140" t="s">
        <v>205</v>
      </c>
      <c r="D250" s="140" t="s">
        <v>215</v>
      </c>
      <c r="F250" s="140" t="s">
        <v>59</v>
      </c>
    </row>
    <row r="251" spans="2:10" hidden="1">
      <c r="B251" s="140" t="s">
        <v>216</v>
      </c>
      <c r="C251" s="127">
        <f>E107</f>
        <v>132.55000000000001</v>
      </c>
      <c r="D251" s="127">
        <f>(C6+E6+E6)</f>
        <v>0.5</v>
      </c>
      <c r="F251" s="90">
        <f>C251*D251</f>
        <v>66.275000000000006</v>
      </c>
      <c r="G251" s="90">
        <v>1.1000000000000001</v>
      </c>
      <c r="H251" s="90">
        <f>F251*G251</f>
        <v>72.902500000000018</v>
      </c>
    </row>
    <row r="252" spans="2:10" hidden="1"/>
    <row r="253" spans="2:10" hidden="1"/>
    <row r="254" spans="2:10" hidden="1"/>
    <row r="255" spans="2:10" hidden="1"/>
    <row r="256" spans="2:10" hidden="1"/>
    <row r="257" spans="3:21" hidden="1"/>
    <row r="258" spans="3:21" hidden="1"/>
    <row r="259" spans="3:21" hidden="1"/>
    <row r="261" spans="3:21">
      <c r="C261" s="114" t="s">
        <v>276</v>
      </c>
      <c r="E261" s="127">
        <f>'2Sheet1'!C6</f>
        <v>75.734999999999999</v>
      </c>
      <c r="G261" s="127">
        <f>E261*3</f>
        <v>227.20499999999998</v>
      </c>
      <c r="H261" s="127">
        <f>E261*0.14</f>
        <v>10.602900000000002</v>
      </c>
      <c r="J261" s="127">
        <f>0.13*E261</f>
        <v>9.8455500000000011</v>
      </c>
      <c r="K261" s="127">
        <f>E261*0.3</f>
        <v>22.720499999999998</v>
      </c>
      <c r="U261" s="127">
        <f>1.1*E261</f>
        <v>83.308500000000009</v>
      </c>
    </row>
  </sheetData>
  <mergeCells count="10">
    <mergeCell ref="L105:M105"/>
    <mergeCell ref="O105:P105"/>
    <mergeCell ref="H3:J3"/>
    <mergeCell ref="T6:U6"/>
    <mergeCell ref="W7:W17"/>
    <mergeCell ref="W18:W20"/>
    <mergeCell ref="L103:S103"/>
    <mergeCell ref="L104:N104"/>
    <mergeCell ref="O104:Q104"/>
    <mergeCell ref="R104:S104"/>
  </mergeCell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40"/>
  <sheetViews>
    <sheetView topLeftCell="A13" workbookViewId="0">
      <selection activeCell="K28" sqref="K28"/>
    </sheetView>
  </sheetViews>
  <sheetFormatPr defaultColWidth="9.109375" defaultRowHeight="14.4"/>
  <cols>
    <col min="1" max="1" width="19.5546875" style="1" bestFit="1" customWidth="1"/>
    <col min="2" max="2" width="9.109375" style="1"/>
    <col min="3" max="3" width="9.5546875" style="1" bestFit="1" customWidth="1"/>
    <col min="4" max="5" width="9.109375" style="1"/>
    <col min="6" max="6" width="13.44140625" style="1" bestFit="1" customWidth="1"/>
    <col min="7" max="8" width="9.109375" style="1"/>
    <col min="9" max="9" width="11.6640625" style="1" bestFit="1" customWidth="1"/>
    <col min="10" max="10" width="12.33203125" style="1" customWidth="1"/>
    <col min="11" max="11" width="12.33203125" style="1" bestFit="1" customWidth="1"/>
    <col min="12" max="12" width="11.33203125" style="1" customWidth="1"/>
    <col min="13" max="13" width="11.5546875" style="1" bestFit="1" customWidth="1"/>
    <col min="14" max="14" width="9.109375" style="1"/>
    <col min="15" max="15" width="11.5546875" style="1" bestFit="1" customWidth="1"/>
    <col min="16" max="16384" width="9.109375" style="1"/>
  </cols>
  <sheetData>
    <row r="1" spans="1:20">
      <c r="A1" s="1" t="s">
        <v>265</v>
      </c>
      <c r="F1" s="707" t="s">
        <v>256</v>
      </c>
      <c r="G1" s="707"/>
      <c r="H1" s="2" t="s">
        <v>1</v>
      </c>
      <c r="I1" s="1" t="s">
        <v>217</v>
      </c>
      <c r="J1" s="183" t="s">
        <v>242</v>
      </c>
      <c r="K1" s="1" t="s">
        <v>236</v>
      </c>
      <c r="L1" s="1" t="s">
        <v>237</v>
      </c>
      <c r="M1" s="2" t="s">
        <v>240</v>
      </c>
      <c r="R1" s="183" t="s">
        <v>1</v>
      </c>
      <c r="S1" s="183" t="s">
        <v>257</v>
      </c>
    </row>
    <row r="2" spans="1:20">
      <c r="J2" s="183"/>
      <c r="P2" s="1" t="s">
        <v>243</v>
      </c>
      <c r="R2" s="1">
        <v>10</v>
      </c>
      <c r="S2" s="1">
        <v>142</v>
      </c>
      <c r="T2" s="168"/>
    </row>
    <row r="3" spans="1:20">
      <c r="A3" s="2" t="s">
        <v>0</v>
      </c>
      <c r="B3" s="2"/>
      <c r="C3" s="2" t="s">
        <v>1</v>
      </c>
      <c r="D3" s="2"/>
      <c r="E3" s="2"/>
      <c r="F3" s="1" t="str">
        <f>F13</f>
        <v>~CS08</v>
      </c>
      <c r="H3" s="1">
        <v>12.79</v>
      </c>
      <c r="J3" s="1">
        <f>7.66</f>
        <v>7.66</v>
      </c>
      <c r="M3" s="1">
        <v>0.72</v>
      </c>
      <c r="N3" s="2"/>
      <c r="O3" s="2"/>
      <c r="R3" s="1">
        <v>12</v>
      </c>
      <c r="S3" s="1">
        <v>70</v>
      </c>
    </row>
    <row r="4" spans="1:20">
      <c r="F4" s="1" t="str">
        <f t="shared" ref="F4:F6" si="0">F14</f>
        <v>CS08-CS09</v>
      </c>
      <c r="H4" s="1">
        <v>10.88</v>
      </c>
      <c r="J4" s="1">
        <f>(J3+7.17)/2</f>
        <v>7.415</v>
      </c>
      <c r="M4" s="1">
        <f>(M3+1.78)/2</f>
        <v>1.25</v>
      </c>
    </row>
    <row r="5" spans="1:20">
      <c r="A5" s="1" t="s">
        <v>250</v>
      </c>
      <c r="C5" s="1">
        <f>120.5*1.1</f>
        <v>132.55000000000001</v>
      </c>
      <c r="F5" s="1" t="str">
        <f t="shared" si="0"/>
        <v>CS09-CS10</v>
      </c>
      <c r="H5" s="1">
        <v>9.9700000000000006</v>
      </c>
      <c r="J5" s="183">
        <f>(7.17+J6)/2</f>
        <v>7.1349999999999998</v>
      </c>
      <c r="M5" s="1">
        <f>(1.78+M6)/2</f>
        <v>1.375</v>
      </c>
    </row>
    <row r="6" spans="1:20">
      <c r="A6" s="1" t="s">
        <v>266</v>
      </c>
      <c r="C6" s="1">
        <f>68.85*1.1</f>
        <v>75.734999999999999</v>
      </c>
      <c r="F6" s="1" t="str">
        <f t="shared" si="0"/>
        <v>CS10~</v>
      </c>
      <c r="H6" s="1">
        <v>24.17</v>
      </c>
      <c r="J6" s="183">
        <v>7.1</v>
      </c>
      <c r="M6" s="1">
        <v>0.97</v>
      </c>
      <c r="P6" s="1" t="s">
        <v>244</v>
      </c>
      <c r="R6" s="1">
        <v>20</v>
      </c>
      <c r="S6" s="1">
        <v>14</v>
      </c>
    </row>
    <row r="7" spans="1:20">
      <c r="A7" s="1" t="s">
        <v>273</v>
      </c>
      <c r="C7" s="1">
        <f>58.2*1.1</f>
        <v>64.02000000000001</v>
      </c>
      <c r="J7" s="183"/>
    </row>
    <row r="8" spans="1:20">
      <c r="A8" s="1" t="s">
        <v>274</v>
      </c>
      <c r="C8" s="1">
        <f>75*1.1*1.4142</f>
        <v>116.67149999999999</v>
      </c>
      <c r="J8" s="183"/>
    </row>
    <row r="9" spans="1:20">
      <c r="F9" s="168" t="s">
        <v>252</v>
      </c>
      <c r="G9" s="168"/>
      <c r="J9" s="183"/>
    </row>
    <row r="10" spans="1:20">
      <c r="J10" s="183"/>
      <c r="P10" s="1" t="s">
        <v>245</v>
      </c>
      <c r="R10" s="1">
        <v>646.75</v>
      </c>
    </row>
    <row r="11" spans="1:20">
      <c r="F11" s="2" t="s">
        <v>234</v>
      </c>
      <c r="G11" s="2"/>
      <c r="H11" s="2" t="s">
        <v>1</v>
      </c>
      <c r="I11" s="1" t="s">
        <v>217</v>
      </c>
      <c r="J11" s="183" t="s">
        <v>242</v>
      </c>
      <c r="K11" s="1" t="s">
        <v>236</v>
      </c>
      <c r="L11" s="1" t="s">
        <v>237</v>
      </c>
      <c r="M11" s="2" t="s">
        <v>240</v>
      </c>
      <c r="N11" s="1" t="s">
        <v>102</v>
      </c>
    </row>
    <row r="12" spans="1:20">
      <c r="A12" s="1" t="s">
        <v>251</v>
      </c>
    </row>
    <row r="13" spans="1:20">
      <c r="F13" s="1" t="str">
        <f>F29</f>
        <v>~CS08</v>
      </c>
      <c r="H13" s="1">
        <v>13.84</v>
      </c>
      <c r="J13" s="1">
        <v>9.76</v>
      </c>
      <c r="M13" s="1">
        <v>10.1</v>
      </c>
    </row>
    <row r="14" spans="1:20">
      <c r="A14" s="167" t="s">
        <v>3</v>
      </c>
      <c r="F14" s="1" t="str">
        <f t="shared" ref="F14:F16" si="1">F30</f>
        <v>CS08-CS09</v>
      </c>
      <c r="H14" s="1">
        <v>10.4</v>
      </c>
      <c r="J14" s="1">
        <f>(J13+12.42)/2</f>
        <v>11.09</v>
      </c>
      <c r="M14" s="1">
        <f>(M13+5.55)/2</f>
        <v>7.8249999999999993</v>
      </c>
      <c r="P14" s="1" t="s">
        <v>246</v>
      </c>
      <c r="R14" s="1">
        <v>260.45</v>
      </c>
    </row>
    <row r="15" spans="1:20">
      <c r="A15" s="167" t="s">
        <v>238</v>
      </c>
      <c r="F15" s="1" t="str">
        <f t="shared" si="1"/>
        <v>CS09-CS10</v>
      </c>
      <c r="H15" s="1">
        <v>9.91</v>
      </c>
      <c r="J15" s="1">
        <f>(12.42+J16)/2</f>
        <v>13.195</v>
      </c>
      <c r="M15" s="1">
        <f>(5.55+M16)/2</f>
        <v>8.3650000000000002</v>
      </c>
    </row>
    <row r="16" spans="1:20">
      <c r="A16" s="167" t="s">
        <v>241</v>
      </c>
      <c r="F16" s="1" t="str">
        <f t="shared" si="1"/>
        <v>CS10~</v>
      </c>
      <c r="H16" s="1">
        <v>25.45</v>
      </c>
      <c r="J16" s="1">
        <v>13.97</v>
      </c>
      <c r="M16" s="1">
        <v>11.18</v>
      </c>
    </row>
    <row r="18" spans="1:14">
      <c r="A18" s="1" t="s">
        <v>239</v>
      </c>
      <c r="F18" s="1" t="str">
        <f>A12</f>
        <v>Gabion Wall Type 2</v>
      </c>
    </row>
    <row r="20" spans="1:14">
      <c r="A20" s="167" t="s">
        <v>3</v>
      </c>
      <c r="F20" s="1" t="s">
        <v>253</v>
      </c>
    </row>
    <row r="21" spans="1:14">
      <c r="A21" s="167" t="s">
        <v>238</v>
      </c>
      <c r="F21" s="1" t="s">
        <v>254</v>
      </c>
    </row>
    <row r="22" spans="1:14">
      <c r="A22" s="167" t="s">
        <v>241</v>
      </c>
      <c r="F22" s="1" t="s">
        <v>235</v>
      </c>
    </row>
    <row r="23" spans="1:14">
      <c r="F23" s="1" t="s">
        <v>255</v>
      </c>
    </row>
    <row r="24" spans="1:14">
      <c r="A24" s="1" t="s">
        <v>267</v>
      </c>
      <c r="B24" s="1">
        <v>44.33</v>
      </c>
    </row>
    <row r="25" spans="1:14">
      <c r="F25" s="1" t="s">
        <v>262</v>
      </c>
    </row>
    <row r="26" spans="1:14">
      <c r="A26" s="167" t="s">
        <v>3</v>
      </c>
      <c r="B26" s="1">
        <v>13.35</v>
      </c>
    </row>
    <row r="27" spans="1:14">
      <c r="A27" s="167" t="s">
        <v>238</v>
      </c>
      <c r="B27" s="1">
        <v>2.4700000000000002</v>
      </c>
      <c r="F27" s="1" t="s">
        <v>272</v>
      </c>
    </row>
    <row r="28" spans="1:14">
      <c r="A28" s="167" t="s">
        <v>241</v>
      </c>
      <c r="B28" s="1">
        <v>13.75</v>
      </c>
    </row>
    <row r="29" spans="1:14">
      <c r="F29" s="1" t="s">
        <v>268</v>
      </c>
      <c r="H29" s="1">
        <v>14.68</v>
      </c>
      <c r="M29" s="1">
        <v>3.38</v>
      </c>
      <c r="N29" s="1">
        <v>15.24</v>
      </c>
    </row>
    <row r="30" spans="1:14">
      <c r="F30" s="1" t="s">
        <v>269</v>
      </c>
      <c r="H30" s="1">
        <v>10.4</v>
      </c>
      <c r="M30" s="1">
        <f>(9.63+M29)/2</f>
        <v>6.5050000000000008</v>
      </c>
      <c r="N30" s="1">
        <f>(N29+15.7)/2</f>
        <v>15.469999999999999</v>
      </c>
    </row>
    <row r="31" spans="1:14">
      <c r="F31" s="1" t="s">
        <v>270</v>
      </c>
      <c r="H31" s="1">
        <v>10.119999999999999</v>
      </c>
      <c r="M31" s="1">
        <f>(9.63+M32)/2</f>
        <v>8.52</v>
      </c>
      <c r="N31" s="1">
        <f>(15.7+N32)/2</f>
        <v>15.285</v>
      </c>
    </row>
    <row r="32" spans="1:14">
      <c r="F32" s="1" t="s">
        <v>271</v>
      </c>
      <c r="H32" s="1">
        <v>31.38</v>
      </c>
      <c r="M32" s="1">
        <v>7.41</v>
      </c>
      <c r="N32" s="1">
        <v>14.87</v>
      </c>
    </row>
    <row r="35" spans="6:14">
      <c r="F35" s="1" t="str">
        <f>A24</f>
        <v>Gabion Wall Type 4</v>
      </c>
    </row>
    <row r="37" spans="6:14">
      <c r="F37" s="1" t="s">
        <v>268</v>
      </c>
      <c r="H37" s="1">
        <v>13.06</v>
      </c>
      <c r="K37" s="1">
        <v>3.37</v>
      </c>
      <c r="L37" s="1">
        <v>15.76</v>
      </c>
      <c r="M37" s="1">
        <v>21.31</v>
      </c>
      <c r="N37" s="1">
        <v>20</v>
      </c>
    </row>
    <row r="38" spans="6:14">
      <c r="F38" s="1" t="s">
        <v>269</v>
      </c>
      <c r="H38" s="1">
        <v>9.92</v>
      </c>
      <c r="K38" s="1">
        <f>(K37+5.56)/2</f>
        <v>4.4649999999999999</v>
      </c>
      <c r="L38" s="1">
        <v>15.76</v>
      </c>
      <c r="M38" s="1">
        <f>(M37+18.35)/2</f>
        <v>19.829999999999998</v>
      </c>
      <c r="N38" s="1">
        <f>(N37+20.16)/2</f>
        <v>20.079999999999998</v>
      </c>
    </row>
    <row r="39" spans="6:14">
      <c r="F39" s="1" t="s">
        <v>270</v>
      </c>
      <c r="H39" s="1">
        <v>10</v>
      </c>
      <c r="K39" s="1">
        <f>(5.56+K40)/2</f>
        <v>5.83</v>
      </c>
      <c r="L39" s="1">
        <v>15.76</v>
      </c>
      <c r="M39" s="1">
        <f>(18.35+M40)/2</f>
        <v>19.664999999999999</v>
      </c>
      <c r="N39" s="1">
        <f>(20.16+N40)/2</f>
        <v>20.175000000000001</v>
      </c>
    </row>
    <row r="40" spans="6:14">
      <c r="F40" s="1" t="s">
        <v>271</v>
      </c>
      <c r="H40" s="1">
        <v>11.35</v>
      </c>
      <c r="K40" s="1">
        <v>6.1</v>
      </c>
      <c r="L40" s="1">
        <v>15.76</v>
      </c>
      <c r="M40" s="1">
        <v>20.98</v>
      </c>
      <c r="N40" s="1">
        <v>20.190000000000001</v>
      </c>
    </row>
  </sheetData>
  <mergeCells count="1">
    <mergeCell ref="F1:G1"/>
  </mergeCells>
  <phoneticPr fontId="32" type="noConversion"/>
  <pageMargins left="0.7" right="0.7" top="0.75" bottom="0.75" header="0.3" footer="0.3"/>
  <pageSetup paperSize="0" orientation="portrait" horizontalDpi="0" verticalDpi="0" copies="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8789A-8265-48A3-889B-31EEE8DCB7AF}">
  <sheetPr>
    <tabColor theme="4" tint="-0.499984740745262"/>
    <pageSetUpPr fitToPage="1"/>
  </sheetPr>
  <dimension ref="A1:WVT45"/>
  <sheetViews>
    <sheetView view="pageBreakPreview" topLeftCell="A19" zoomScale="85" zoomScaleNormal="100" zoomScaleSheetLayoutView="85" workbookViewId="0">
      <selection activeCell="G24" sqref="G24"/>
    </sheetView>
  </sheetViews>
  <sheetFormatPr defaultColWidth="8.88671875" defaultRowHeight="13.8"/>
  <cols>
    <col min="1" max="1" width="7.6640625" style="213" customWidth="1"/>
    <col min="2" max="2" width="9.6640625" style="213" customWidth="1"/>
    <col min="3" max="3" width="53.33203125" style="212" customWidth="1"/>
    <col min="4" max="4" width="7.6640625" style="214" customWidth="1"/>
    <col min="5" max="5" width="9.88671875" style="214" customWidth="1"/>
    <col min="6" max="6" width="15.44140625" style="215" customWidth="1"/>
    <col min="7" max="7" width="17.6640625" style="215" customWidth="1"/>
    <col min="8" max="8" width="18.5546875" style="211" customWidth="1"/>
    <col min="9" max="10" width="15.44140625" style="212" customWidth="1"/>
    <col min="11" max="11" width="16.88671875" style="212" customWidth="1"/>
    <col min="12" max="12" width="15.5546875" style="212" customWidth="1"/>
    <col min="13" max="256" width="8.88671875" style="212"/>
    <col min="257" max="257" width="3.6640625" style="212" bestFit="1" customWidth="1"/>
    <col min="258" max="258" width="8.33203125" style="212" customWidth="1"/>
    <col min="259" max="259" width="46.109375" style="212" customWidth="1"/>
    <col min="260" max="260" width="11" style="212" customWidth="1"/>
    <col min="261" max="261" width="12.5546875" style="212" customWidth="1"/>
    <col min="262" max="262" width="10.88671875" style="212" customWidth="1"/>
    <col min="263" max="263" width="16.109375" style="212" customWidth="1"/>
    <col min="264" max="264" width="0" style="212" hidden="1" customWidth="1"/>
    <col min="265" max="265" width="15.44140625" style="212" customWidth="1"/>
    <col min="266" max="266" width="12.88671875" style="212" bestFit="1" customWidth="1"/>
    <col min="267" max="267" width="8.88671875" style="212"/>
    <col min="268" max="268" width="12.88671875" style="212" bestFit="1" customWidth="1"/>
    <col min="269" max="512" width="8.88671875" style="212"/>
    <col min="513" max="513" width="3.6640625" style="212" bestFit="1" customWidth="1"/>
    <col min="514" max="514" width="8.33203125" style="212" customWidth="1"/>
    <col min="515" max="515" width="46.109375" style="212" customWidth="1"/>
    <col min="516" max="516" width="11" style="212" customWidth="1"/>
    <col min="517" max="517" width="12.5546875" style="212" customWidth="1"/>
    <col min="518" max="518" width="10.88671875" style="212" customWidth="1"/>
    <col min="519" max="519" width="16.109375" style="212" customWidth="1"/>
    <col min="520" max="520" width="0" style="212" hidden="1" customWidth="1"/>
    <col min="521" max="521" width="15.44140625" style="212" customWidth="1"/>
    <col min="522" max="522" width="12.88671875" style="212" bestFit="1" customWidth="1"/>
    <col min="523" max="523" width="8.88671875" style="212"/>
    <col min="524" max="524" width="12.88671875" style="212" bestFit="1" customWidth="1"/>
    <col min="525" max="768" width="8.88671875" style="212"/>
    <col min="769" max="769" width="3.6640625" style="212" bestFit="1" customWidth="1"/>
    <col min="770" max="770" width="8.33203125" style="212" customWidth="1"/>
    <col min="771" max="771" width="46.109375" style="212" customWidth="1"/>
    <col min="772" max="772" width="11" style="212" customWidth="1"/>
    <col min="773" max="773" width="12.5546875" style="212" customWidth="1"/>
    <col min="774" max="774" width="10.88671875" style="212" customWidth="1"/>
    <col min="775" max="775" width="16.109375" style="212" customWidth="1"/>
    <col min="776" max="776" width="0" style="212" hidden="1" customWidth="1"/>
    <col min="777" max="777" width="15.44140625" style="212" customWidth="1"/>
    <col min="778" max="778" width="12.88671875" style="212" bestFit="1" customWidth="1"/>
    <col min="779" max="779" width="8.88671875" style="212"/>
    <col min="780" max="780" width="12.88671875" style="212" bestFit="1" customWidth="1"/>
    <col min="781" max="1024" width="8.88671875" style="212"/>
    <col min="1025" max="1025" width="3.6640625" style="212" bestFit="1" customWidth="1"/>
    <col min="1026" max="1026" width="8.33203125" style="212" customWidth="1"/>
    <col min="1027" max="1027" width="46.109375" style="212" customWidth="1"/>
    <col min="1028" max="1028" width="11" style="212" customWidth="1"/>
    <col min="1029" max="1029" width="12.5546875" style="212" customWidth="1"/>
    <col min="1030" max="1030" width="10.88671875" style="212" customWidth="1"/>
    <col min="1031" max="1031" width="16.109375" style="212" customWidth="1"/>
    <col min="1032" max="1032" width="0" style="212" hidden="1" customWidth="1"/>
    <col min="1033" max="1033" width="15.44140625" style="212" customWidth="1"/>
    <col min="1034" max="1034" width="12.88671875" style="212" bestFit="1" customWidth="1"/>
    <col min="1035" max="1035" width="8.88671875" style="212"/>
    <col min="1036" max="1036" width="12.88671875" style="212" bestFit="1" customWidth="1"/>
    <col min="1037" max="1280" width="8.88671875" style="212"/>
    <col min="1281" max="1281" width="3.6640625" style="212" bestFit="1" customWidth="1"/>
    <col min="1282" max="1282" width="8.33203125" style="212" customWidth="1"/>
    <col min="1283" max="1283" width="46.109375" style="212" customWidth="1"/>
    <col min="1284" max="1284" width="11" style="212" customWidth="1"/>
    <col min="1285" max="1285" width="12.5546875" style="212" customWidth="1"/>
    <col min="1286" max="1286" width="10.88671875" style="212" customWidth="1"/>
    <col min="1287" max="1287" width="16.109375" style="212" customWidth="1"/>
    <col min="1288" max="1288" width="0" style="212" hidden="1" customWidth="1"/>
    <col min="1289" max="1289" width="15.44140625" style="212" customWidth="1"/>
    <col min="1290" max="1290" width="12.88671875" style="212" bestFit="1" customWidth="1"/>
    <col min="1291" max="1291" width="8.88671875" style="212"/>
    <col min="1292" max="1292" width="12.88671875" style="212" bestFit="1" customWidth="1"/>
    <col min="1293" max="1536" width="8.88671875" style="212"/>
    <col min="1537" max="1537" width="3.6640625" style="212" bestFit="1" customWidth="1"/>
    <col min="1538" max="1538" width="8.33203125" style="212" customWidth="1"/>
    <col min="1539" max="1539" width="46.109375" style="212" customWidth="1"/>
    <col min="1540" max="1540" width="11" style="212" customWidth="1"/>
    <col min="1541" max="1541" width="12.5546875" style="212" customWidth="1"/>
    <col min="1542" max="1542" width="10.88671875" style="212" customWidth="1"/>
    <col min="1543" max="1543" width="16.109375" style="212" customWidth="1"/>
    <col min="1544" max="1544" width="0" style="212" hidden="1" customWidth="1"/>
    <col min="1545" max="1545" width="15.44140625" style="212" customWidth="1"/>
    <col min="1546" max="1546" width="12.88671875" style="212" bestFit="1" customWidth="1"/>
    <col min="1547" max="1547" width="8.88671875" style="212"/>
    <col min="1548" max="1548" width="12.88671875" style="212" bestFit="1" customWidth="1"/>
    <col min="1549" max="1792" width="8.88671875" style="212"/>
    <col min="1793" max="1793" width="3.6640625" style="212" bestFit="1" customWidth="1"/>
    <col min="1794" max="1794" width="8.33203125" style="212" customWidth="1"/>
    <col min="1795" max="1795" width="46.109375" style="212" customWidth="1"/>
    <col min="1796" max="1796" width="11" style="212" customWidth="1"/>
    <col min="1797" max="1797" width="12.5546875" style="212" customWidth="1"/>
    <col min="1798" max="1798" width="10.88671875" style="212" customWidth="1"/>
    <col min="1799" max="1799" width="16.109375" style="212" customWidth="1"/>
    <col min="1800" max="1800" width="0" style="212" hidden="1" customWidth="1"/>
    <col min="1801" max="1801" width="15.44140625" style="212" customWidth="1"/>
    <col min="1802" max="1802" width="12.88671875" style="212" bestFit="1" customWidth="1"/>
    <col min="1803" max="1803" width="8.88671875" style="212"/>
    <col min="1804" max="1804" width="12.88671875" style="212" bestFit="1" customWidth="1"/>
    <col min="1805" max="2048" width="8.88671875" style="212"/>
    <col min="2049" max="2049" width="3.6640625" style="212" bestFit="1" customWidth="1"/>
    <col min="2050" max="2050" width="8.33203125" style="212" customWidth="1"/>
    <col min="2051" max="2051" width="46.109375" style="212" customWidth="1"/>
    <col min="2052" max="2052" width="11" style="212" customWidth="1"/>
    <col min="2053" max="2053" width="12.5546875" style="212" customWidth="1"/>
    <col min="2054" max="2054" width="10.88671875" style="212" customWidth="1"/>
    <col min="2055" max="2055" width="16.109375" style="212" customWidth="1"/>
    <col min="2056" max="2056" width="0" style="212" hidden="1" customWidth="1"/>
    <col min="2057" max="2057" width="15.44140625" style="212" customWidth="1"/>
    <col min="2058" max="2058" width="12.88671875" style="212" bestFit="1" customWidth="1"/>
    <col min="2059" max="2059" width="8.88671875" style="212"/>
    <col min="2060" max="2060" width="12.88671875" style="212" bestFit="1" customWidth="1"/>
    <col min="2061" max="2304" width="8.88671875" style="212"/>
    <col min="2305" max="2305" width="3.6640625" style="212" bestFit="1" customWidth="1"/>
    <col min="2306" max="2306" width="8.33203125" style="212" customWidth="1"/>
    <col min="2307" max="2307" width="46.109375" style="212" customWidth="1"/>
    <col min="2308" max="2308" width="11" style="212" customWidth="1"/>
    <col min="2309" max="2309" width="12.5546875" style="212" customWidth="1"/>
    <col min="2310" max="2310" width="10.88671875" style="212" customWidth="1"/>
    <col min="2311" max="2311" width="16.109375" style="212" customWidth="1"/>
    <col min="2312" max="2312" width="0" style="212" hidden="1" customWidth="1"/>
    <col min="2313" max="2313" width="15.44140625" style="212" customWidth="1"/>
    <col min="2314" max="2314" width="12.88671875" style="212" bestFit="1" customWidth="1"/>
    <col min="2315" max="2315" width="8.88671875" style="212"/>
    <col min="2316" max="2316" width="12.88671875" style="212" bestFit="1" customWidth="1"/>
    <col min="2317" max="2560" width="8.88671875" style="212"/>
    <col min="2561" max="2561" width="3.6640625" style="212" bestFit="1" customWidth="1"/>
    <col min="2562" max="2562" width="8.33203125" style="212" customWidth="1"/>
    <col min="2563" max="2563" width="46.109375" style="212" customWidth="1"/>
    <col min="2564" max="2564" width="11" style="212" customWidth="1"/>
    <col min="2565" max="2565" width="12.5546875" style="212" customWidth="1"/>
    <col min="2566" max="2566" width="10.88671875" style="212" customWidth="1"/>
    <col min="2567" max="2567" width="16.109375" style="212" customWidth="1"/>
    <col min="2568" max="2568" width="0" style="212" hidden="1" customWidth="1"/>
    <col min="2569" max="2569" width="15.44140625" style="212" customWidth="1"/>
    <col min="2570" max="2570" width="12.88671875" style="212" bestFit="1" customWidth="1"/>
    <col min="2571" max="2571" width="8.88671875" style="212"/>
    <col min="2572" max="2572" width="12.88671875" style="212" bestFit="1" customWidth="1"/>
    <col min="2573" max="2816" width="8.88671875" style="212"/>
    <col min="2817" max="2817" width="3.6640625" style="212" bestFit="1" customWidth="1"/>
    <col min="2818" max="2818" width="8.33203125" style="212" customWidth="1"/>
    <col min="2819" max="2819" width="46.109375" style="212" customWidth="1"/>
    <col min="2820" max="2820" width="11" style="212" customWidth="1"/>
    <col min="2821" max="2821" width="12.5546875" style="212" customWidth="1"/>
    <col min="2822" max="2822" width="10.88671875" style="212" customWidth="1"/>
    <col min="2823" max="2823" width="16.109375" style="212" customWidth="1"/>
    <col min="2824" max="2824" width="0" style="212" hidden="1" customWidth="1"/>
    <col min="2825" max="2825" width="15.44140625" style="212" customWidth="1"/>
    <col min="2826" max="2826" width="12.88671875" style="212" bestFit="1" customWidth="1"/>
    <col min="2827" max="2827" width="8.88671875" style="212"/>
    <col min="2828" max="2828" width="12.88671875" style="212" bestFit="1" customWidth="1"/>
    <col min="2829" max="3072" width="8.88671875" style="212"/>
    <col min="3073" max="3073" width="3.6640625" style="212" bestFit="1" customWidth="1"/>
    <col min="3074" max="3074" width="8.33203125" style="212" customWidth="1"/>
    <col min="3075" max="3075" width="46.109375" style="212" customWidth="1"/>
    <col min="3076" max="3076" width="11" style="212" customWidth="1"/>
    <col min="3077" max="3077" width="12.5546875" style="212" customWidth="1"/>
    <col min="3078" max="3078" width="10.88671875" style="212" customWidth="1"/>
    <col min="3079" max="3079" width="16.109375" style="212" customWidth="1"/>
    <col min="3080" max="3080" width="0" style="212" hidden="1" customWidth="1"/>
    <col min="3081" max="3081" width="15.44140625" style="212" customWidth="1"/>
    <col min="3082" max="3082" width="12.88671875" style="212" bestFit="1" customWidth="1"/>
    <col min="3083" max="3083" width="8.88671875" style="212"/>
    <col min="3084" max="3084" width="12.88671875" style="212" bestFit="1" customWidth="1"/>
    <col min="3085" max="3328" width="8.88671875" style="212"/>
    <col min="3329" max="3329" width="3.6640625" style="212" bestFit="1" customWidth="1"/>
    <col min="3330" max="3330" width="8.33203125" style="212" customWidth="1"/>
    <col min="3331" max="3331" width="46.109375" style="212" customWidth="1"/>
    <col min="3332" max="3332" width="11" style="212" customWidth="1"/>
    <col min="3333" max="3333" width="12.5546875" style="212" customWidth="1"/>
    <col min="3334" max="3334" width="10.88671875" style="212" customWidth="1"/>
    <col min="3335" max="3335" width="16.109375" style="212" customWidth="1"/>
    <col min="3336" max="3336" width="0" style="212" hidden="1" customWidth="1"/>
    <col min="3337" max="3337" width="15.44140625" style="212" customWidth="1"/>
    <col min="3338" max="3338" width="12.88671875" style="212" bestFit="1" customWidth="1"/>
    <col min="3339" max="3339" width="8.88671875" style="212"/>
    <col min="3340" max="3340" width="12.88671875" style="212" bestFit="1" customWidth="1"/>
    <col min="3341" max="3584" width="8.88671875" style="212"/>
    <col min="3585" max="3585" width="3.6640625" style="212" bestFit="1" customWidth="1"/>
    <col min="3586" max="3586" width="8.33203125" style="212" customWidth="1"/>
    <col min="3587" max="3587" width="46.109375" style="212" customWidth="1"/>
    <col min="3588" max="3588" width="11" style="212" customWidth="1"/>
    <col min="3589" max="3589" width="12.5546875" style="212" customWidth="1"/>
    <col min="3590" max="3590" width="10.88671875" style="212" customWidth="1"/>
    <col min="3591" max="3591" width="16.109375" style="212" customWidth="1"/>
    <col min="3592" max="3592" width="0" style="212" hidden="1" customWidth="1"/>
    <col min="3593" max="3593" width="15.44140625" style="212" customWidth="1"/>
    <col min="3594" max="3594" width="12.88671875" style="212" bestFit="1" customWidth="1"/>
    <col min="3595" max="3595" width="8.88671875" style="212"/>
    <col min="3596" max="3596" width="12.88671875" style="212" bestFit="1" customWidth="1"/>
    <col min="3597" max="3840" width="8.88671875" style="212"/>
    <col min="3841" max="3841" width="3.6640625" style="212" bestFit="1" customWidth="1"/>
    <col min="3842" max="3842" width="8.33203125" style="212" customWidth="1"/>
    <col min="3843" max="3843" width="46.109375" style="212" customWidth="1"/>
    <col min="3844" max="3844" width="11" style="212" customWidth="1"/>
    <col min="3845" max="3845" width="12.5546875" style="212" customWidth="1"/>
    <col min="3846" max="3846" width="10.88671875" style="212" customWidth="1"/>
    <col min="3847" max="3847" width="16.109375" style="212" customWidth="1"/>
    <col min="3848" max="3848" width="0" style="212" hidden="1" customWidth="1"/>
    <col min="3849" max="3849" width="15.44140625" style="212" customWidth="1"/>
    <col min="3850" max="3850" width="12.88671875" style="212" bestFit="1" customWidth="1"/>
    <col min="3851" max="3851" width="8.88671875" style="212"/>
    <col min="3852" max="3852" width="12.88671875" style="212" bestFit="1" customWidth="1"/>
    <col min="3853" max="4096" width="8.88671875" style="212"/>
    <col min="4097" max="4097" width="3.6640625" style="212" bestFit="1" customWidth="1"/>
    <col min="4098" max="4098" width="8.33203125" style="212" customWidth="1"/>
    <col min="4099" max="4099" width="46.109375" style="212" customWidth="1"/>
    <col min="4100" max="4100" width="11" style="212" customWidth="1"/>
    <col min="4101" max="4101" width="12.5546875" style="212" customWidth="1"/>
    <col min="4102" max="4102" width="10.88671875" style="212" customWidth="1"/>
    <col min="4103" max="4103" width="16.109375" style="212" customWidth="1"/>
    <col min="4104" max="4104" width="0" style="212" hidden="1" customWidth="1"/>
    <col min="4105" max="4105" width="15.44140625" style="212" customWidth="1"/>
    <col min="4106" max="4106" width="12.88671875" style="212" bestFit="1" customWidth="1"/>
    <col min="4107" max="4107" width="8.88671875" style="212"/>
    <col min="4108" max="4108" width="12.88671875" style="212" bestFit="1" customWidth="1"/>
    <col min="4109" max="4352" width="8.88671875" style="212"/>
    <col min="4353" max="4353" width="3.6640625" style="212" bestFit="1" customWidth="1"/>
    <col min="4354" max="4354" width="8.33203125" style="212" customWidth="1"/>
    <col min="4355" max="4355" width="46.109375" style="212" customWidth="1"/>
    <col min="4356" max="4356" width="11" style="212" customWidth="1"/>
    <col min="4357" max="4357" width="12.5546875" style="212" customWidth="1"/>
    <col min="4358" max="4358" width="10.88671875" style="212" customWidth="1"/>
    <col min="4359" max="4359" width="16.109375" style="212" customWidth="1"/>
    <col min="4360" max="4360" width="0" style="212" hidden="1" customWidth="1"/>
    <col min="4361" max="4361" width="15.44140625" style="212" customWidth="1"/>
    <col min="4362" max="4362" width="12.88671875" style="212" bestFit="1" customWidth="1"/>
    <col min="4363" max="4363" width="8.88671875" style="212"/>
    <col min="4364" max="4364" width="12.88671875" style="212" bestFit="1" customWidth="1"/>
    <col min="4365" max="4608" width="8.88671875" style="212"/>
    <col min="4609" max="4609" width="3.6640625" style="212" bestFit="1" customWidth="1"/>
    <col min="4610" max="4610" width="8.33203125" style="212" customWidth="1"/>
    <col min="4611" max="4611" width="46.109375" style="212" customWidth="1"/>
    <col min="4612" max="4612" width="11" style="212" customWidth="1"/>
    <col min="4613" max="4613" width="12.5546875" style="212" customWidth="1"/>
    <col min="4614" max="4614" width="10.88671875" style="212" customWidth="1"/>
    <col min="4615" max="4615" width="16.109375" style="212" customWidth="1"/>
    <col min="4616" max="4616" width="0" style="212" hidden="1" customWidth="1"/>
    <col min="4617" max="4617" width="15.44140625" style="212" customWidth="1"/>
    <col min="4618" max="4618" width="12.88671875" style="212" bestFit="1" customWidth="1"/>
    <col min="4619" max="4619" width="8.88671875" style="212"/>
    <col min="4620" max="4620" width="12.88671875" style="212" bestFit="1" customWidth="1"/>
    <col min="4621" max="4864" width="8.88671875" style="212"/>
    <col min="4865" max="4865" width="3.6640625" style="212" bestFit="1" customWidth="1"/>
    <col min="4866" max="4866" width="8.33203125" style="212" customWidth="1"/>
    <col min="4867" max="4867" width="46.109375" style="212" customWidth="1"/>
    <col min="4868" max="4868" width="11" style="212" customWidth="1"/>
    <col min="4869" max="4869" width="12.5546875" style="212" customWidth="1"/>
    <col min="4870" max="4870" width="10.88671875" style="212" customWidth="1"/>
    <col min="4871" max="4871" width="16.109375" style="212" customWidth="1"/>
    <col min="4872" max="4872" width="0" style="212" hidden="1" customWidth="1"/>
    <col min="4873" max="4873" width="15.44140625" style="212" customWidth="1"/>
    <col min="4874" max="4874" width="12.88671875" style="212" bestFit="1" customWidth="1"/>
    <col min="4875" max="4875" width="8.88671875" style="212"/>
    <col min="4876" max="4876" width="12.88671875" style="212" bestFit="1" customWidth="1"/>
    <col min="4877" max="5120" width="8.88671875" style="212"/>
    <col min="5121" max="5121" width="3.6640625" style="212" bestFit="1" customWidth="1"/>
    <col min="5122" max="5122" width="8.33203125" style="212" customWidth="1"/>
    <col min="5123" max="5123" width="46.109375" style="212" customWidth="1"/>
    <col min="5124" max="5124" width="11" style="212" customWidth="1"/>
    <col min="5125" max="5125" width="12.5546875" style="212" customWidth="1"/>
    <col min="5126" max="5126" width="10.88671875" style="212" customWidth="1"/>
    <col min="5127" max="5127" width="16.109375" style="212" customWidth="1"/>
    <col min="5128" max="5128" width="0" style="212" hidden="1" customWidth="1"/>
    <col min="5129" max="5129" width="15.44140625" style="212" customWidth="1"/>
    <col min="5130" max="5130" width="12.88671875" style="212" bestFit="1" customWidth="1"/>
    <col min="5131" max="5131" width="8.88671875" style="212"/>
    <col min="5132" max="5132" width="12.88671875" style="212" bestFit="1" customWidth="1"/>
    <col min="5133" max="5376" width="8.88671875" style="212"/>
    <col min="5377" max="5377" width="3.6640625" style="212" bestFit="1" customWidth="1"/>
    <col min="5378" max="5378" width="8.33203125" style="212" customWidth="1"/>
    <col min="5379" max="5379" width="46.109375" style="212" customWidth="1"/>
    <col min="5380" max="5380" width="11" style="212" customWidth="1"/>
    <col min="5381" max="5381" width="12.5546875" style="212" customWidth="1"/>
    <col min="5382" max="5382" width="10.88671875" style="212" customWidth="1"/>
    <col min="5383" max="5383" width="16.109375" style="212" customWidth="1"/>
    <col min="5384" max="5384" width="0" style="212" hidden="1" customWidth="1"/>
    <col min="5385" max="5385" width="15.44140625" style="212" customWidth="1"/>
    <col min="5386" max="5386" width="12.88671875" style="212" bestFit="1" customWidth="1"/>
    <col min="5387" max="5387" width="8.88671875" style="212"/>
    <col min="5388" max="5388" width="12.88671875" style="212" bestFit="1" customWidth="1"/>
    <col min="5389" max="5632" width="8.88671875" style="212"/>
    <col min="5633" max="5633" width="3.6640625" style="212" bestFit="1" customWidth="1"/>
    <col min="5634" max="5634" width="8.33203125" style="212" customWidth="1"/>
    <col min="5635" max="5635" width="46.109375" style="212" customWidth="1"/>
    <col min="5636" max="5636" width="11" style="212" customWidth="1"/>
    <col min="5637" max="5637" width="12.5546875" style="212" customWidth="1"/>
    <col min="5638" max="5638" width="10.88671875" style="212" customWidth="1"/>
    <col min="5639" max="5639" width="16.109375" style="212" customWidth="1"/>
    <col min="5640" max="5640" width="0" style="212" hidden="1" customWidth="1"/>
    <col min="5641" max="5641" width="15.44140625" style="212" customWidth="1"/>
    <col min="5642" max="5642" width="12.88671875" style="212" bestFit="1" customWidth="1"/>
    <col min="5643" max="5643" width="8.88671875" style="212"/>
    <col min="5644" max="5644" width="12.88671875" style="212" bestFit="1" customWidth="1"/>
    <col min="5645" max="5888" width="8.88671875" style="212"/>
    <col min="5889" max="5889" width="3.6640625" style="212" bestFit="1" customWidth="1"/>
    <col min="5890" max="5890" width="8.33203125" style="212" customWidth="1"/>
    <col min="5891" max="5891" width="46.109375" style="212" customWidth="1"/>
    <col min="5892" max="5892" width="11" style="212" customWidth="1"/>
    <col min="5893" max="5893" width="12.5546875" style="212" customWidth="1"/>
    <col min="5894" max="5894" width="10.88671875" style="212" customWidth="1"/>
    <col min="5895" max="5895" width="16.109375" style="212" customWidth="1"/>
    <col min="5896" max="5896" width="0" style="212" hidden="1" customWidth="1"/>
    <col min="5897" max="5897" width="15.44140625" style="212" customWidth="1"/>
    <col min="5898" max="5898" width="12.88671875" style="212" bestFit="1" customWidth="1"/>
    <col min="5899" max="5899" width="8.88671875" style="212"/>
    <col min="5900" max="5900" width="12.88671875" style="212" bestFit="1" customWidth="1"/>
    <col min="5901" max="6144" width="8.88671875" style="212"/>
    <col min="6145" max="6145" width="3.6640625" style="212" bestFit="1" customWidth="1"/>
    <col min="6146" max="6146" width="8.33203125" style="212" customWidth="1"/>
    <col min="6147" max="6147" width="46.109375" style="212" customWidth="1"/>
    <col min="6148" max="6148" width="11" style="212" customWidth="1"/>
    <col min="6149" max="6149" width="12.5546875" style="212" customWidth="1"/>
    <col min="6150" max="6150" width="10.88671875" style="212" customWidth="1"/>
    <col min="6151" max="6151" width="16.109375" style="212" customWidth="1"/>
    <col min="6152" max="6152" width="0" style="212" hidden="1" customWidth="1"/>
    <col min="6153" max="6153" width="15.44140625" style="212" customWidth="1"/>
    <col min="6154" max="6154" width="12.88671875" style="212" bestFit="1" customWidth="1"/>
    <col min="6155" max="6155" width="8.88671875" style="212"/>
    <col min="6156" max="6156" width="12.88671875" style="212" bestFit="1" customWidth="1"/>
    <col min="6157" max="6400" width="8.88671875" style="212"/>
    <col min="6401" max="6401" width="3.6640625" style="212" bestFit="1" customWidth="1"/>
    <col min="6402" max="6402" width="8.33203125" style="212" customWidth="1"/>
    <col min="6403" max="6403" width="46.109375" style="212" customWidth="1"/>
    <col min="6404" max="6404" width="11" style="212" customWidth="1"/>
    <col min="6405" max="6405" width="12.5546875" style="212" customWidth="1"/>
    <col min="6406" max="6406" width="10.88671875" style="212" customWidth="1"/>
    <col min="6407" max="6407" width="16.109375" style="212" customWidth="1"/>
    <col min="6408" max="6408" width="0" style="212" hidden="1" customWidth="1"/>
    <col min="6409" max="6409" width="15.44140625" style="212" customWidth="1"/>
    <col min="6410" max="6410" width="12.88671875" style="212" bestFit="1" customWidth="1"/>
    <col min="6411" max="6411" width="8.88671875" style="212"/>
    <col min="6412" max="6412" width="12.88671875" style="212" bestFit="1" customWidth="1"/>
    <col min="6413" max="6656" width="8.88671875" style="212"/>
    <col min="6657" max="6657" width="3.6640625" style="212" bestFit="1" customWidth="1"/>
    <col min="6658" max="6658" width="8.33203125" style="212" customWidth="1"/>
    <col min="6659" max="6659" width="46.109375" style="212" customWidth="1"/>
    <col min="6660" max="6660" width="11" style="212" customWidth="1"/>
    <col min="6661" max="6661" width="12.5546875" style="212" customWidth="1"/>
    <col min="6662" max="6662" width="10.88671875" style="212" customWidth="1"/>
    <col min="6663" max="6663" width="16.109375" style="212" customWidth="1"/>
    <col min="6664" max="6664" width="0" style="212" hidden="1" customWidth="1"/>
    <col min="6665" max="6665" width="15.44140625" style="212" customWidth="1"/>
    <col min="6666" max="6666" width="12.88671875" style="212" bestFit="1" customWidth="1"/>
    <col min="6667" max="6667" width="8.88671875" style="212"/>
    <col min="6668" max="6668" width="12.88671875" style="212" bestFit="1" customWidth="1"/>
    <col min="6669" max="6912" width="8.88671875" style="212"/>
    <col min="6913" max="6913" width="3.6640625" style="212" bestFit="1" customWidth="1"/>
    <col min="6914" max="6914" width="8.33203125" style="212" customWidth="1"/>
    <col min="6915" max="6915" width="46.109375" style="212" customWidth="1"/>
    <col min="6916" max="6916" width="11" style="212" customWidth="1"/>
    <col min="6917" max="6917" width="12.5546875" style="212" customWidth="1"/>
    <col min="6918" max="6918" width="10.88671875" style="212" customWidth="1"/>
    <col min="6919" max="6919" width="16.109375" style="212" customWidth="1"/>
    <col min="6920" max="6920" width="0" style="212" hidden="1" customWidth="1"/>
    <col min="6921" max="6921" width="15.44140625" style="212" customWidth="1"/>
    <col min="6922" max="6922" width="12.88671875" style="212" bestFit="1" customWidth="1"/>
    <col min="6923" max="6923" width="8.88671875" style="212"/>
    <col min="6924" max="6924" width="12.88671875" style="212" bestFit="1" customWidth="1"/>
    <col min="6925" max="7168" width="8.88671875" style="212"/>
    <col min="7169" max="7169" width="3.6640625" style="212" bestFit="1" customWidth="1"/>
    <col min="7170" max="7170" width="8.33203125" style="212" customWidth="1"/>
    <col min="7171" max="7171" width="46.109375" style="212" customWidth="1"/>
    <col min="7172" max="7172" width="11" style="212" customWidth="1"/>
    <col min="7173" max="7173" width="12.5546875" style="212" customWidth="1"/>
    <col min="7174" max="7174" width="10.88671875" style="212" customWidth="1"/>
    <col min="7175" max="7175" width="16.109375" style="212" customWidth="1"/>
    <col min="7176" max="7176" width="0" style="212" hidden="1" customWidth="1"/>
    <col min="7177" max="7177" width="15.44140625" style="212" customWidth="1"/>
    <col min="7178" max="7178" width="12.88671875" style="212" bestFit="1" customWidth="1"/>
    <col min="7179" max="7179" width="8.88671875" style="212"/>
    <col min="7180" max="7180" width="12.88671875" style="212" bestFit="1" customWidth="1"/>
    <col min="7181" max="7424" width="8.88671875" style="212"/>
    <col min="7425" max="7425" width="3.6640625" style="212" bestFit="1" customWidth="1"/>
    <col min="7426" max="7426" width="8.33203125" style="212" customWidth="1"/>
    <col min="7427" max="7427" width="46.109375" style="212" customWidth="1"/>
    <col min="7428" max="7428" width="11" style="212" customWidth="1"/>
    <col min="7429" max="7429" width="12.5546875" style="212" customWidth="1"/>
    <col min="7430" max="7430" width="10.88671875" style="212" customWidth="1"/>
    <col min="7431" max="7431" width="16.109375" style="212" customWidth="1"/>
    <col min="7432" max="7432" width="0" style="212" hidden="1" customWidth="1"/>
    <col min="7433" max="7433" width="15.44140625" style="212" customWidth="1"/>
    <col min="7434" max="7434" width="12.88671875" style="212" bestFit="1" customWidth="1"/>
    <col min="7435" max="7435" width="8.88671875" style="212"/>
    <col min="7436" max="7436" width="12.88671875" style="212" bestFit="1" customWidth="1"/>
    <col min="7437" max="7680" width="8.88671875" style="212"/>
    <col min="7681" max="7681" width="3.6640625" style="212" bestFit="1" customWidth="1"/>
    <col min="7682" max="7682" width="8.33203125" style="212" customWidth="1"/>
    <col min="7683" max="7683" width="46.109375" style="212" customWidth="1"/>
    <col min="7684" max="7684" width="11" style="212" customWidth="1"/>
    <col min="7685" max="7685" width="12.5546875" style="212" customWidth="1"/>
    <col min="7686" max="7686" width="10.88671875" style="212" customWidth="1"/>
    <col min="7687" max="7687" width="16.109375" style="212" customWidth="1"/>
    <col min="7688" max="7688" width="0" style="212" hidden="1" customWidth="1"/>
    <col min="7689" max="7689" width="15.44140625" style="212" customWidth="1"/>
    <col min="7690" max="7690" width="12.88671875" style="212" bestFit="1" customWidth="1"/>
    <col min="7691" max="7691" width="8.88671875" style="212"/>
    <col min="7692" max="7692" width="12.88671875" style="212" bestFit="1" customWidth="1"/>
    <col min="7693" max="7936" width="8.88671875" style="212"/>
    <col min="7937" max="7937" width="3.6640625" style="212" bestFit="1" customWidth="1"/>
    <col min="7938" max="7938" width="8.33203125" style="212" customWidth="1"/>
    <col min="7939" max="7939" width="46.109375" style="212" customWidth="1"/>
    <col min="7940" max="7940" width="11" style="212" customWidth="1"/>
    <col min="7941" max="7941" width="12.5546875" style="212" customWidth="1"/>
    <col min="7942" max="7942" width="10.88671875" style="212" customWidth="1"/>
    <col min="7943" max="7943" width="16.109375" style="212" customWidth="1"/>
    <col min="7944" max="7944" width="0" style="212" hidden="1" customWidth="1"/>
    <col min="7945" max="7945" width="15.44140625" style="212" customWidth="1"/>
    <col min="7946" max="7946" width="12.88671875" style="212" bestFit="1" customWidth="1"/>
    <col min="7947" max="7947" width="8.88671875" style="212"/>
    <col min="7948" max="7948" width="12.88671875" style="212" bestFit="1" customWidth="1"/>
    <col min="7949" max="8192" width="8.88671875" style="212"/>
    <col min="8193" max="8193" width="3.6640625" style="212" bestFit="1" customWidth="1"/>
    <col min="8194" max="8194" width="8.33203125" style="212" customWidth="1"/>
    <col min="8195" max="8195" width="46.109375" style="212" customWidth="1"/>
    <col min="8196" max="8196" width="11" style="212" customWidth="1"/>
    <col min="8197" max="8197" width="12.5546875" style="212" customWidth="1"/>
    <col min="8198" max="8198" width="10.88671875" style="212" customWidth="1"/>
    <col min="8199" max="8199" width="16.109375" style="212" customWidth="1"/>
    <col min="8200" max="8200" width="0" style="212" hidden="1" customWidth="1"/>
    <col min="8201" max="8201" width="15.44140625" style="212" customWidth="1"/>
    <col min="8202" max="8202" width="12.88671875" style="212" bestFit="1" customWidth="1"/>
    <col min="8203" max="8203" width="8.88671875" style="212"/>
    <col min="8204" max="8204" width="12.88671875" style="212" bestFit="1" customWidth="1"/>
    <col min="8205" max="8448" width="8.88671875" style="212"/>
    <col min="8449" max="8449" width="3.6640625" style="212" bestFit="1" customWidth="1"/>
    <col min="8450" max="8450" width="8.33203125" style="212" customWidth="1"/>
    <col min="8451" max="8451" width="46.109375" style="212" customWidth="1"/>
    <col min="8452" max="8452" width="11" style="212" customWidth="1"/>
    <col min="8453" max="8453" width="12.5546875" style="212" customWidth="1"/>
    <col min="8454" max="8454" width="10.88671875" style="212" customWidth="1"/>
    <col min="8455" max="8455" width="16.109375" style="212" customWidth="1"/>
    <col min="8456" max="8456" width="0" style="212" hidden="1" customWidth="1"/>
    <col min="8457" max="8457" width="15.44140625" style="212" customWidth="1"/>
    <col min="8458" max="8458" width="12.88671875" style="212" bestFit="1" customWidth="1"/>
    <col min="8459" max="8459" width="8.88671875" style="212"/>
    <col min="8460" max="8460" width="12.88671875" style="212" bestFit="1" customWidth="1"/>
    <col min="8461" max="8704" width="8.88671875" style="212"/>
    <col min="8705" max="8705" width="3.6640625" style="212" bestFit="1" customWidth="1"/>
    <col min="8706" max="8706" width="8.33203125" style="212" customWidth="1"/>
    <col min="8707" max="8707" width="46.109375" style="212" customWidth="1"/>
    <col min="8708" max="8708" width="11" style="212" customWidth="1"/>
    <col min="8709" max="8709" width="12.5546875" style="212" customWidth="1"/>
    <col min="8710" max="8710" width="10.88671875" style="212" customWidth="1"/>
    <col min="8711" max="8711" width="16.109375" style="212" customWidth="1"/>
    <col min="8712" max="8712" width="0" style="212" hidden="1" customWidth="1"/>
    <col min="8713" max="8713" width="15.44140625" style="212" customWidth="1"/>
    <col min="8714" max="8714" width="12.88671875" style="212" bestFit="1" customWidth="1"/>
    <col min="8715" max="8715" width="8.88671875" style="212"/>
    <col min="8716" max="8716" width="12.88671875" style="212" bestFit="1" customWidth="1"/>
    <col min="8717" max="8960" width="8.88671875" style="212"/>
    <col min="8961" max="8961" width="3.6640625" style="212" bestFit="1" customWidth="1"/>
    <col min="8962" max="8962" width="8.33203125" style="212" customWidth="1"/>
    <col min="8963" max="8963" width="46.109375" style="212" customWidth="1"/>
    <col min="8964" max="8964" width="11" style="212" customWidth="1"/>
    <col min="8965" max="8965" width="12.5546875" style="212" customWidth="1"/>
    <col min="8966" max="8966" width="10.88671875" style="212" customWidth="1"/>
    <col min="8967" max="8967" width="16.109375" style="212" customWidth="1"/>
    <col min="8968" max="8968" width="0" style="212" hidden="1" customWidth="1"/>
    <col min="8969" max="8969" width="15.44140625" style="212" customWidth="1"/>
    <col min="8970" max="8970" width="12.88671875" style="212" bestFit="1" customWidth="1"/>
    <col min="8971" max="8971" width="8.88671875" style="212"/>
    <col min="8972" max="8972" width="12.88671875" style="212" bestFit="1" customWidth="1"/>
    <col min="8973" max="9216" width="8.88671875" style="212"/>
    <col min="9217" max="9217" width="3.6640625" style="212" bestFit="1" customWidth="1"/>
    <col min="9218" max="9218" width="8.33203125" style="212" customWidth="1"/>
    <col min="9219" max="9219" width="46.109375" style="212" customWidth="1"/>
    <col min="9220" max="9220" width="11" style="212" customWidth="1"/>
    <col min="9221" max="9221" width="12.5546875" style="212" customWidth="1"/>
    <col min="9222" max="9222" width="10.88671875" style="212" customWidth="1"/>
    <col min="9223" max="9223" width="16.109375" style="212" customWidth="1"/>
    <col min="9224" max="9224" width="0" style="212" hidden="1" customWidth="1"/>
    <col min="9225" max="9225" width="15.44140625" style="212" customWidth="1"/>
    <col min="9226" max="9226" width="12.88671875" style="212" bestFit="1" customWidth="1"/>
    <col min="9227" max="9227" width="8.88671875" style="212"/>
    <col min="9228" max="9228" width="12.88671875" style="212" bestFit="1" customWidth="1"/>
    <col min="9229" max="9472" width="8.88671875" style="212"/>
    <col min="9473" max="9473" width="3.6640625" style="212" bestFit="1" customWidth="1"/>
    <col min="9474" max="9474" width="8.33203125" style="212" customWidth="1"/>
    <col min="9475" max="9475" width="46.109375" style="212" customWidth="1"/>
    <col min="9476" max="9476" width="11" style="212" customWidth="1"/>
    <col min="9477" max="9477" width="12.5546875" style="212" customWidth="1"/>
    <col min="9478" max="9478" width="10.88671875" style="212" customWidth="1"/>
    <col min="9479" max="9479" width="16.109375" style="212" customWidth="1"/>
    <col min="9480" max="9480" width="0" style="212" hidden="1" customWidth="1"/>
    <col min="9481" max="9481" width="15.44140625" style="212" customWidth="1"/>
    <col min="9482" max="9482" width="12.88671875" style="212" bestFit="1" customWidth="1"/>
    <col min="9483" max="9483" width="8.88671875" style="212"/>
    <col min="9484" max="9484" width="12.88671875" style="212" bestFit="1" customWidth="1"/>
    <col min="9485" max="9728" width="8.88671875" style="212"/>
    <col min="9729" max="9729" width="3.6640625" style="212" bestFit="1" customWidth="1"/>
    <col min="9730" max="9730" width="8.33203125" style="212" customWidth="1"/>
    <col min="9731" max="9731" width="46.109375" style="212" customWidth="1"/>
    <col min="9732" max="9732" width="11" style="212" customWidth="1"/>
    <col min="9733" max="9733" width="12.5546875" style="212" customWidth="1"/>
    <col min="9734" max="9734" width="10.88671875" style="212" customWidth="1"/>
    <col min="9735" max="9735" width="16.109375" style="212" customWidth="1"/>
    <col min="9736" max="9736" width="0" style="212" hidden="1" customWidth="1"/>
    <col min="9737" max="9737" width="15.44140625" style="212" customWidth="1"/>
    <col min="9738" max="9738" width="12.88671875" style="212" bestFit="1" customWidth="1"/>
    <col min="9739" max="9739" width="8.88671875" style="212"/>
    <col min="9740" max="9740" width="12.88671875" style="212" bestFit="1" customWidth="1"/>
    <col min="9741" max="9984" width="8.88671875" style="212"/>
    <col min="9985" max="9985" width="3.6640625" style="212" bestFit="1" customWidth="1"/>
    <col min="9986" max="9986" width="8.33203125" style="212" customWidth="1"/>
    <col min="9987" max="9987" width="46.109375" style="212" customWidth="1"/>
    <col min="9988" max="9988" width="11" style="212" customWidth="1"/>
    <col min="9989" max="9989" width="12.5546875" style="212" customWidth="1"/>
    <col min="9990" max="9990" width="10.88671875" style="212" customWidth="1"/>
    <col min="9991" max="9991" width="16.109375" style="212" customWidth="1"/>
    <col min="9992" max="9992" width="0" style="212" hidden="1" customWidth="1"/>
    <col min="9993" max="9993" width="15.44140625" style="212" customWidth="1"/>
    <col min="9994" max="9994" width="12.88671875" style="212" bestFit="1" customWidth="1"/>
    <col min="9995" max="9995" width="8.88671875" style="212"/>
    <col min="9996" max="9996" width="12.88671875" style="212" bestFit="1" customWidth="1"/>
    <col min="9997" max="10240" width="8.88671875" style="212"/>
    <col min="10241" max="10241" width="3.6640625" style="212" bestFit="1" customWidth="1"/>
    <col min="10242" max="10242" width="8.33203125" style="212" customWidth="1"/>
    <col min="10243" max="10243" width="46.109375" style="212" customWidth="1"/>
    <col min="10244" max="10244" width="11" style="212" customWidth="1"/>
    <col min="10245" max="10245" width="12.5546875" style="212" customWidth="1"/>
    <col min="10246" max="10246" width="10.88671875" style="212" customWidth="1"/>
    <col min="10247" max="10247" width="16.109375" style="212" customWidth="1"/>
    <col min="10248" max="10248" width="0" style="212" hidden="1" customWidth="1"/>
    <col min="10249" max="10249" width="15.44140625" style="212" customWidth="1"/>
    <col min="10250" max="10250" width="12.88671875" style="212" bestFit="1" customWidth="1"/>
    <col min="10251" max="10251" width="8.88671875" style="212"/>
    <col min="10252" max="10252" width="12.88671875" style="212" bestFit="1" customWidth="1"/>
    <col min="10253" max="10496" width="8.88671875" style="212"/>
    <col min="10497" max="10497" width="3.6640625" style="212" bestFit="1" customWidth="1"/>
    <col min="10498" max="10498" width="8.33203125" style="212" customWidth="1"/>
    <col min="10499" max="10499" width="46.109375" style="212" customWidth="1"/>
    <col min="10500" max="10500" width="11" style="212" customWidth="1"/>
    <col min="10501" max="10501" width="12.5546875" style="212" customWidth="1"/>
    <col min="10502" max="10502" width="10.88671875" style="212" customWidth="1"/>
    <col min="10503" max="10503" width="16.109375" style="212" customWidth="1"/>
    <col min="10504" max="10504" width="0" style="212" hidden="1" customWidth="1"/>
    <col min="10505" max="10505" width="15.44140625" style="212" customWidth="1"/>
    <col min="10506" max="10506" width="12.88671875" style="212" bestFit="1" customWidth="1"/>
    <col min="10507" max="10507" width="8.88671875" style="212"/>
    <col min="10508" max="10508" width="12.88671875" style="212" bestFit="1" customWidth="1"/>
    <col min="10509" max="10752" width="8.88671875" style="212"/>
    <col min="10753" max="10753" width="3.6640625" style="212" bestFit="1" customWidth="1"/>
    <col min="10754" max="10754" width="8.33203125" style="212" customWidth="1"/>
    <col min="10755" max="10755" width="46.109375" style="212" customWidth="1"/>
    <col min="10756" max="10756" width="11" style="212" customWidth="1"/>
    <col min="10757" max="10757" width="12.5546875" style="212" customWidth="1"/>
    <col min="10758" max="10758" width="10.88671875" style="212" customWidth="1"/>
    <col min="10759" max="10759" width="16.109375" style="212" customWidth="1"/>
    <col min="10760" max="10760" width="0" style="212" hidden="1" customWidth="1"/>
    <col min="10761" max="10761" width="15.44140625" style="212" customWidth="1"/>
    <col min="10762" max="10762" width="12.88671875" style="212" bestFit="1" customWidth="1"/>
    <col min="10763" max="10763" width="8.88671875" style="212"/>
    <col min="10764" max="10764" width="12.88671875" style="212" bestFit="1" customWidth="1"/>
    <col min="10765" max="11008" width="8.88671875" style="212"/>
    <col min="11009" max="11009" width="3.6640625" style="212" bestFit="1" customWidth="1"/>
    <col min="11010" max="11010" width="8.33203125" style="212" customWidth="1"/>
    <col min="11011" max="11011" width="46.109375" style="212" customWidth="1"/>
    <col min="11012" max="11012" width="11" style="212" customWidth="1"/>
    <col min="11013" max="11013" width="12.5546875" style="212" customWidth="1"/>
    <col min="11014" max="11014" width="10.88671875" style="212" customWidth="1"/>
    <col min="11015" max="11015" width="16.109375" style="212" customWidth="1"/>
    <col min="11016" max="11016" width="0" style="212" hidden="1" customWidth="1"/>
    <col min="11017" max="11017" width="15.44140625" style="212" customWidth="1"/>
    <col min="11018" max="11018" width="12.88671875" style="212" bestFit="1" customWidth="1"/>
    <col min="11019" max="11019" width="8.88671875" style="212"/>
    <col min="11020" max="11020" width="12.88671875" style="212" bestFit="1" customWidth="1"/>
    <col min="11021" max="11264" width="8.88671875" style="212"/>
    <col min="11265" max="11265" width="3.6640625" style="212" bestFit="1" customWidth="1"/>
    <col min="11266" max="11266" width="8.33203125" style="212" customWidth="1"/>
    <col min="11267" max="11267" width="46.109375" style="212" customWidth="1"/>
    <col min="11268" max="11268" width="11" style="212" customWidth="1"/>
    <col min="11269" max="11269" width="12.5546875" style="212" customWidth="1"/>
    <col min="11270" max="11270" width="10.88671875" style="212" customWidth="1"/>
    <col min="11271" max="11271" width="16.109375" style="212" customWidth="1"/>
    <col min="11272" max="11272" width="0" style="212" hidden="1" customWidth="1"/>
    <col min="11273" max="11273" width="15.44140625" style="212" customWidth="1"/>
    <col min="11274" max="11274" width="12.88671875" style="212" bestFit="1" customWidth="1"/>
    <col min="11275" max="11275" width="8.88671875" style="212"/>
    <col min="11276" max="11276" width="12.88671875" style="212" bestFit="1" customWidth="1"/>
    <col min="11277" max="11520" width="8.88671875" style="212"/>
    <col min="11521" max="11521" width="3.6640625" style="212" bestFit="1" customWidth="1"/>
    <col min="11522" max="11522" width="8.33203125" style="212" customWidth="1"/>
    <col min="11523" max="11523" width="46.109375" style="212" customWidth="1"/>
    <col min="11524" max="11524" width="11" style="212" customWidth="1"/>
    <col min="11525" max="11525" width="12.5546875" style="212" customWidth="1"/>
    <col min="11526" max="11526" width="10.88671875" style="212" customWidth="1"/>
    <col min="11527" max="11527" width="16.109375" style="212" customWidth="1"/>
    <col min="11528" max="11528" width="0" style="212" hidden="1" customWidth="1"/>
    <col min="11529" max="11529" width="15.44140625" style="212" customWidth="1"/>
    <col min="11530" max="11530" width="12.88671875" style="212" bestFit="1" customWidth="1"/>
    <col min="11531" max="11531" width="8.88671875" style="212"/>
    <col min="11532" max="11532" width="12.88671875" style="212" bestFit="1" customWidth="1"/>
    <col min="11533" max="11776" width="8.88671875" style="212"/>
    <col min="11777" max="11777" width="3.6640625" style="212" bestFit="1" customWidth="1"/>
    <col min="11778" max="11778" width="8.33203125" style="212" customWidth="1"/>
    <col min="11779" max="11779" width="46.109375" style="212" customWidth="1"/>
    <col min="11780" max="11780" width="11" style="212" customWidth="1"/>
    <col min="11781" max="11781" width="12.5546875" style="212" customWidth="1"/>
    <col min="11782" max="11782" width="10.88671875" style="212" customWidth="1"/>
    <col min="11783" max="11783" width="16.109375" style="212" customWidth="1"/>
    <col min="11784" max="11784" width="0" style="212" hidden="1" customWidth="1"/>
    <col min="11785" max="11785" width="15.44140625" style="212" customWidth="1"/>
    <col min="11786" max="11786" width="12.88671875" style="212" bestFit="1" customWidth="1"/>
    <col min="11787" max="11787" width="8.88671875" style="212"/>
    <col min="11788" max="11788" width="12.88671875" style="212" bestFit="1" customWidth="1"/>
    <col min="11789" max="12032" width="8.88671875" style="212"/>
    <col min="12033" max="12033" width="3.6640625" style="212" bestFit="1" customWidth="1"/>
    <col min="12034" max="12034" width="8.33203125" style="212" customWidth="1"/>
    <col min="12035" max="12035" width="46.109375" style="212" customWidth="1"/>
    <col min="12036" max="12036" width="11" style="212" customWidth="1"/>
    <col min="12037" max="12037" width="12.5546875" style="212" customWidth="1"/>
    <col min="12038" max="12038" width="10.88671875" style="212" customWidth="1"/>
    <col min="12039" max="12039" width="16.109375" style="212" customWidth="1"/>
    <col min="12040" max="12040" width="0" style="212" hidden="1" customWidth="1"/>
    <col min="12041" max="12041" width="15.44140625" style="212" customWidth="1"/>
    <col min="12042" max="12042" width="12.88671875" style="212" bestFit="1" customWidth="1"/>
    <col min="12043" max="12043" width="8.88671875" style="212"/>
    <col min="12044" max="12044" width="12.88671875" style="212" bestFit="1" customWidth="1"/>
    <col min="12045" max="12288" width="8.88671875" style="212"/>
    <col min="12289" max="12289" width="3.6640625" style="212" bestFit="1" customWidth="1"/>
    <col min="12290" max="12290" width="8.33203125" style="212" customWidth="1"/>
    <col min="12291" max="12291" width="46.109375" style="212" customWidth="1"/>
    <col min="12292" max="12292" width="11" style="212" customWidth="1"/>
    <col min="12293" max="12293" width="12.5546875" style="212" customWidth="1"/>
    <col min="12294" max="12294" width="10.88671875" style="212" customWidth="1"/>
    <col min="12295" max="12295" width="16.109375" style="212" customWidth="1"/>
    <col min="12296" max="12296" width="0" style="212" hidden="1" customWidth="1"/>
    <col min="12297" max="12297" width="15.44140625" style="212" customWidth="1"/>
    <col min="12298" max="12298" width="12.88671875" style="212" bestFit="1" customWidth="1"/>
    <col min="12299" max="12299" width="8.88671875" style="212"/>
    <col min="12300" max="12300" width="12.88671875" style="212" bestFit="1" customWidth="1"/>
    <col min="12301" max="12544" width="8.88671875" style="212"/>
    <col min="12545" max="12545" width="3.6640625" style="212" bestFit="1" customWidth="1"/>
    <col min="12546" max="12546" width="8.33203125" style="212" customWidth="1"/>
    <col min="12547" max="12547" width="46.109375" style="212" customWidth="1"/>
    <col min="12548" max="12548" width="11" style="212" customWidth="1"/>
    <col min="12549" max="12549" width="12.5546875" style="212" customWidth="1"/>
    <col min="12550" max="12550" width="10.88671875" style="212" customWidth="1"/>
    <col min="12551" max="12551" width="16.109375" style="212" customWidth="1"/>
    <col min="12552" max="12552" width="0" style="212" hidden="1" customWidth="1"/>
    <col min="12553" max="12553" width="15.44140625" style="212" customWidth="1"/>
    <col min="12554" max="12554" width="12.88671875" style="212" bestFit="1" customWidth="1"/>
    <col min="12555" max="12555" width="8.88671875" style="212"/>
    <col min="12556" max="12556" width="12.88671875" style="212" bestFit="1" customWidth="1"/>
    <col min="12557" max="12800" width="8.88671875" style="212"/>
    <col min="12801" max="12801" width="3.6640625" style="212" bestFit="1" customWidth="1"/>
    <col min="12802" max="12802" width="8.33203125" style="212" customWidth="1"/>
    <col min="12803" max="12803" width="46.109375" style="212" customWidth="1"/>
    <col min="12804" max="12804" width="11" style="212" customWidth="1"/>
    <col min="12805" max="12805" width="12.5546875" style="212" customWidth="1"/>
    <col min="12806" max="12806" width="10.88671875" style="212" customWidth="1"/>
    <col min="12807" max="12807" width="16.109375" style="212" customWidth="1"/>
    <col min="12808" max="12808" width="0" style="212" hidden="1" customWidth="1"/>
    <col min="12809" max="12809" width="15.44140625" style="212" customWidth="1"/>
    <col min="12810" max="12810" width="12.88671875" style="212" bestFit="1" customWidth="1"/>
    <col min="12811" max="12811" width="8.88671875" style="212"/>
    <col min="12812" max="12812" width="12.88671875" style="212" bestFit="1" customWidth="1"/>
    <col min="12813" max="13056" width="8.88671875" style="212"/>
    <col min="13057" max="13057" width="3.6640625" style="212" bestFit="1" customWidth="1"/>
    <col min="13058" max="13058" width="8.33203125" style="212" customWidth="1"/>
    <col min="13059" max="13059" width="46.109375" style="212" customWidth="1"/>
    <col min="13060" max="13060" width="11" style="212" customWidth="1"/>
    <col min="13061" max="13061" width="12.5546875" style="212" customWidth="1"/>
    <col min="13062" max="13062" width="10.88671875" style="212" customWidth="1"/>
    <col min="13063" max="13063" width="16.109375" style="212" customWidth="1"/>
    <col min="13064" max="13064" width="0" style="212" hidden="1" customWidth="1"/>
    <col min="13065" max="13065" width="15.44140625" style="212" customWidth="1"/>
    <col min="13066" max="13066" width="12.88671875" style="212" bestFit="1" customWidth="1"/>
    <col min="13067" max="13067" width="8.88671875" style="212"/>
    <col min="13068" max="13068" width="12.88671875" style="212" bestFit="1" customWidth="1"/>
    <col min="13069" max="13312" width="8.88671875" style="212"/>
    <col min="13313" max="13313" width="3.6640625" style="212" bestFit="1" customWidth="1"/>
    <col min="13314" max="13314" width="8.33203125" style="212" customWidth="1"/>
    <col min="13315" max="13315" width="46.109375" style="212" customWidth="1"/>
    <col min="13316" max="13316" width="11" style="212" customWidth="1"/>
    <col min="13317" max="13317" width="12.5546875" style="212" customWidth="1"/>
    <col min="13318" max="13318" width="10.88671875" style="212" customWidth="1"/>
    <col min="13319" max="13319" width="16.109375" style="212" customWidth="1"/>
    <col min="13320" max="13320" width="0" style="212" hidden="1" customWidth="1"/>
    <col min="13321" max="13321" width="15.44140625" style="212" customWidth="1"/>
    <col min="13322" max="13322" width="12.88671875" style="212" bestFit="1" customWidth="1"/>
    <col min="13323" max="13323" width="8.88671875" style="212"/>
    <col min="13324" max="13324" width="12.88671875" style="212" bestFit="1" customWidth="1"/>
    <col min="13325" max="13568" width="8.88671875" style="212"/>
    <col min="13569" max="13569" width="3.6640625" style="212" bestFit="1" customWidth="1"/>
    <col min="13570" max="13570" width="8.33203125" style="212" customWidth="1"/>
    <col min="13571" max="13571" width="46.109375" style="212" customWidth="1"/>
    <col min="13572" max="13572" width="11" style="212" customWidth="1"/>
    <col min="13573" max="13573" width="12.5546875" style="212" customWidth="1"/>
    <col min="13574" max="13574" width="10.88671875" style="212" customWidth="1"/>
    <col min="13575" max="13575" width="16.109375" style="212" customWidth="1"/>
    <col min="13576" max="13576" width="0" style="212" hidden="1" customWidth="1"/>
    <col min="13577" max="13577" width="15.44140625" style="212" customWidth="1"/>
    <col min="13578" max="13578" width="12.88671875" style="212" bestFit="1" customWidth="1"/>
    <col min="13579" max="13579" width="8.88671875" style="212"/>
    <col min="13580" max="13580" width="12.88671875" style="212" bestFit="1" customWidth="1"/>
    <col min="13581" max="13824" width="8.88671875" style="212"/>
    <col min="13825" max="13825" width="3.6640625" style="212" bestFit="1" customWidth="1"/>
    <col min="13826" max="13826" width="8.33203125" style="212" customWidth="1"/>
    <col min="13827" max="13827" width="46.109375" style="212" customWidth="1"/>
    <col min="13828" max="13828" width="11" style="212" customWidth="1"/>
    <col min="13829" max="13829" width="12.5546875" style="212" customWidth="1"/>
    <col min="13830" max="13830" width="10.88671875" style="212" customWidth="1"/>
    <col min="13831" max="13831" width="16.109375" style="212" customWidth="1"/>
    <col min="13832" max="13832" width="0" style="212" hidden="1" customWidth="1"/>
    <col min="13833" max="13833" width="15.44140625" style="212" customWidth="1"/>
    <col min="13834" max="13834" width="12.88671875" style="212" bestFit="1" customWidth="1"/>
    <col min="13835" max="13835" width="8.88671875" style="212"/>
    <col min="13836" max="13836" width="12.88671875" style="212" bestFit="1" customWidth="1"/>
    <col min="13837" max="14080" width="8.88671875" style="212"/>
    <col min="14081" max="14081" width="3.6640625" style="212" bestFit="1" customWidth="1"/>
    <col min="14082" max="14082" width="8.33203125" style="212" customWidth="1"/>
    <col min="14083" max="14083" width="46.109375" style="212" customWidth="1"/>
    <col min="14084" max="14084" width="11" style="212" customWidth="1"/>
    <col min="14085" max="14085" width="12.5546875" style="212" customWidth="1"/>
    <col min="14086" max="14086" width="10.88671875" style="212" customWidth="1"/>
    <col min="14087" max="14087" width="16.109375" style="212" customWidth="1"/>
    <col min="14088" max="14088" width="0" style="212" hidden="1" customWidth="1"/>
    <col min="14089" max="14089" width="15.44140625" style="212" customWidth="1"/>
    <col min="14090" max="14090" width="12.88671875" style="212" bestFit="1" customWidth="1"/>
    <col min="14091" max="14091" width="8.88671875" style="212"/>
    <col min="14092" max="14092" width="12.88671875" style="212" bestFit="1" customWidth="1"/>
    <col min="14093" max="14336" width="8.88671875" style="212"/>
    <col min="14337" max="14337" width="3.6640625" style="212" bestFit="1" customWidth="1"/>
    <col min="14338" max="14338" width="8.33203125" style="212" customWidth="1"/>
    <col min="14339" max="14339" width="46.109375" style="212" customWidth="1"/>
    <col min="14340" max="14340" width="11" style="212" customWidth="1"/>
    <col min="14341" max="14341" width="12.5546875" style="212" customWidth="1"/>
    <col min="14342" max="14342" width="10.88671875" style="212" customWidth="1"/>
    <col min="14343" max="14343" width="16.109375" style="212" customWidth="1"/>
    <col min="14344" max="14344" width="0" style="212" hidden="1" customWidth="1"/>
    <col min="14345" max="14345" width="15.44140625" style="212" customWidth="1"/>
    <col min="14346" max="14346" width="12.88671875" style="212" bestFit="1" customWidth="1"/>
    <col min="14347" max="14347" width="8.88671875" style="212"/>
    <col min="14348" max="14348" width="12.88671875" style="212" bestFit="1" customWidth="1"/>
    <col min="14349" max="14592" width="8.88671875" style="212"/>
    <col min="14593" max="14593" width="3.6640625" style="212" bestFit="1" customWidth="1"/>
    <col min="14594" max="14594" width="8.33203125" style="212" customWidth="1"/>
    <col min="14595" max="14595" width="46.109375" style="212" customWidth="1"/>
    <col min="14596" max="14596" width="11" style="212" customWidth="1"/>
    <col min="14597" max="14597" width="12.5546875" style="212" customWidth="1"/>
    <col min="14598" max="14598" width="10.88671875" style="212" customWidth="1"/>
    <col min="14599" max="14599" width="16.109375" style="212" customWidth="1"/>
    <col min="14600" max="14600" width="0" style="212" hidden="1" customWidth="1"/>
    <col min="14601" max="14601" width="15.44140625" style="212" customWidth="1"/>
    <col min="14602" max="14602" width="12.88671875" style="212" bestFit="1" customWidth="1"/>
    <col min="14603" max="14603" width="8.88671875" style="212"/>
    <col min="14604" max="14604" width="12.88671875" style="212" bestFit="1" customWidth="1"/>
    <col min="14605" max="14848" width="8.88671875" style="212"/>
    <col min="14849" max="14849" width="3.6640625" style="212" bestFit="1" customWidth="1"/>
    <col min="14850" max="14850" width="8.33203125" style="212" customWidth="1"/>
    <col min="14851" max="14851" width="46.109375" style="212" customWidth="1"/>
    <col min="14852" max="14852" width="11" style="212" customWidth="1"/>
    <col min="14853" max="14853" width="12.5546875" style="212" customWidth="1"/>
    <col min="14854" max="14854" width="10.88671875" style="212" customWidth="1"/>
    <col min="14855" max="14855" width="16.109375" style="212" customWidth="1"/>
    <col min="14856" max="14856" width="0" style="212" hidden="1" customWidth="1"/>
    <col min="14857" max="14857" width="15.44140625" style="212" customWidth="1"/>
    <col min="14858" max="14858" width="12.88671875" style="212" bestFit="1" customWidth="1"/>
    <col min="14859" max="14859" width="8.88671875" style="212"/>
    <col min="14860" max="14860" width="12.88671875" style="212" bestFit="1" customWidth="1"/>
    <col min="14861" max="15104" width="8.88671875" style="212"/>
    <col min="15105" max="15105" width="3.6640625" style="212" bestFit="1" customWidth="1"/>
    <col min="15106" max="15106" width="8.33203125" style="212" customWidth="1"/>
    <col min="15107" max="15107" width="46.109375" style="212" customWidth="1"/>
    <col min="15108" max="15108" width="11" style="212" customWidth="1"/>
    <col min="15109" max="15109" width="12.5546875" style="212" customWidth="1"/>
    <col min="15110" max="15110" width="10.88671875" style="212" customWidth="1"/>
    <col min="15111" max="15111" width="16.109375" style="212" customWidth="1"/>
    <col min="15112" max="15112" width="0" style="212" hidden="1" customWidth="1"/>
    <col min="15113" max="15113" width="15.44140625" style="212" customWidth="1"/>
    <col min="15114" max="15114" width="12.88671875" style="212" bestFit="1" customWidth="1"/>
    <col min="15115" max="15115" width="8.88671875" style="212"/>
    <col min="15116" max="15116" width="12.88671875" style="212" bestFit="1" customWidth="1"/>
    <col min="15117" max="15360" width="8.88671875" style="212"/>
    <col min="15361" max="15361" width="3.6640625" style="212" bestFit="1" customWidth="1"/>
    <col min="15362" max="15362" width="8.33203125" style="212" customWidth="1"/>
    <col min="15363" max="15363" width="46.109375" style="212" customWidth="1"/>
    <col min="15364" max="15364" width="11" style="212" customWidth="1"/>
    <col min="15365" max="15365" width="12.5546875" style="212" customWidth="1"/>
    <col min="15366" max="15366" width="10.88671875" style="212" customWidth="1"/>
    <col min="15367" max="15367" width="16.109375" style="212" customWidth="1"/>
    <col min="15368" max="15368" width="0" style="212" hidden="1" customWidth="1"/>
    <col min="15369" max="15369" width="15.44140625" style="212" customWidth="1"/>
    <col min="15370" max="15370" width="12.88671875" style="212" bestFit="1" customWidth="1"/>
    <col min="15371" max="15371" width="8.88671875" style="212"/>
    <col min="15372" max="15372" width="12.88671875" style="212" bestFit="1" customWidth="1"/>
    <col min="15373" max="15616" width="8.88671875" style="212"/>
    <col min="15617" max="15617" width="3.6640625" style="212" bestFit="1" customWidth="1"/>
    <col min="15618" max="15618" width="8.33203125" style="212" customWidth="1"/>
    <col min="15619" max="15619" width="46.109375" style="212" customWidth="1"/>
    <col min="15620" max="15620" width="11" style="212" customWidth="1"/>
    <col min="15621" max="15621" width="12.5546875" style="212" customWidth="1"/>
    <col min="15622" max="15622" width="10.88671875" style="212" customWidth="1"/>
    <col min="15623" max="15623" width="16.109375" style="212" customWidth="1"/>
    <col min="15624" max="15624" width="0" style="212" hidden="1" customWidth="1"/>
    <col min="15625" max="15625" width="15.44140625" style="212" customWidth="1"/>
    <col min="15626" max="15626" width="12.88671875" style="212" bestFit="1" customWidth="1"/>
    <col min="15627" max="15627" width="8.88671875" style="212"/>
    <col min="15628" max="15628" width="12.88671875" style="212" bestFit="1" customWidth="1"/>
    <col min="15629" max="15872" width="8.88671875" style="212"/>
    <col min="15873" max="15873" width="3.6640625" style="212" bestFit="1" customWidth="1"/>
    <col min="15874" max="15874" width="8.33203125" style="212" customWidth="1"/>
    <col min="15875" max="15875" width="46.109375" style="212" customWidth="1"/>
    <col min="15876" max="15876" width="11" style="212" customWidth="1"/>
    <col min="15877" max="15877" width="12.5546875" style="212" customWidth="1"/>
    <col min="15878" max="15878" width="10.88671875" style="212" customWidth="1"/>
    <col min="15879" max="15879" width="16.109375" style="212" customWidth="1"/>
    <col min="15880" max="15880" width="0" style="212" hidden="1" customWidth="1"/>
    <col min="15881" max="15881" width="15.44140625" style="212" customWidth="1"/>
    <col min="15882" max="15882" width="12.88671875" style="212" bestFit="1" customWidth="1"/>
    <col min="15883" max="15883" width="8.88671875" style="212"/>
    <col min="15884" max="15884" width="12.88671875" style="212" bestFit="1" customWidth="1"/>
    <col min="15885" max="16128" width="8.88671875" style="212"/>
    <col min="16129" max="16129" width="3.6640625" style="212" bestFit="1" customWidth="1"/>
    <col min="16130" max="16130" width="8.33203125" style="212" customWidth="1"/>
    <col min="16131" max="16131" width="46.109375" style="212" customWidth="1"/>
    <col min="16132" max="16132" width="11" style="212" customWidth="1"/>
    <col min="16133" max="16133" width="12.5546875" style="212" customWidth="1"/>
    <col min="16134" max="16134" width="10.88671875" style="212" customWidth="1"/>
    <col min="16135" max="16135" width="16.109375" style="212" customWidth="1"/>
    <col min="16136" max="16136" width="0" style="212" hidden="1" customWidth="1"/>
    <col min="16137" max="16137" width="15.44140625" style="212" customWidth="1"/>
    <col min="16138" max="16138" width="12.88671875" style="212" bestFit="1" customWidth="1"/>
    <col min="16139" max="16139" width="8.88671875" style="212"/>
    <col min="16140" max="16140" width="12.88671875" style="212" bestFit="1" customWidth="1"/>
    <col min="16141" max="16384" width="8.88671875" style="212"/>
  </cols>
  <sheetData>
    <row r="1" spans="1:13" s="3" customFormat="1" ht="41.4" customHeight="1">
      <c r="A1" s="524" t="s">
        <v>760</v>
      </c>
      <c r="B1" s="525"/>
      <c r="C1" s="526"/>
      <c r="D1" s="632"/>
      <c r="E1" s="633"/>
      <c r="F1" s="633"/>
      <c r="G1" s="634"/>
      <c r="H1" s="467"/>
      <c r="I1" s="468">
        <f>G24/'[4]Grand Summary'!H40</f>
        <v>2.4079294891838992E-3</v>
      </c>
    </row>
    <row r="2" spans="1:13" s="3" customFormat="1" ht="18" customHeight="1">
      <c r="A2" s="635" t="s">
        <v>9</v>
      </c>
      <c r="B2" s="637" t="s">
        <v>10</v>
      </c>
      <c r="C2" s="639" t="s">
        <v>6</v>
      </c>
      <c r="D2" s="715" t="s">
        <v>11</v>
      </c>
      <c r="E2" s="716"/>
      <c r="F2" s="717"/>
      <c r="G2" s="641" t="s">
        <v>14</v>
      </c>
      <c r="H2" s="467"/>
      <c r="K2" s="386">
        <f>11*150000</f>
        <v>1650000</v>
      </c>
    </row>
    <row r="3" spans="1:13" s="3" customFormat="1" ht="18" customHeight="1">
      <c r="A3" s="636"/>
      <c r="B3" s="638"/>
      <c r="C3" s="639"/>
      <c r="D3" s="718"/>
      <c r="E3" s="719"/>
      <c r="F3" s="720"/>
      <c r="G3" s="641"/>
      <c r="H3" s="469"/>
    </row>
    <row r="4" spans="1:13" s="3" customFormat="1" ht="24.6" customHeight="1">
      <c r="A4" s="527"/>
      <c r="B4" s="528"/>
      <c r="C4" s="529" t="str">
        <f>'Bill No 05'!C4</f>
        <v>PROJECT NAME BOARDS/ PLAQUES</v>
      </c>
      <c r="D4" s="530"/>
      <c r="E4" s="531"/>
      <c r="F4" s="532"/>
      <c r="G4" s="533"/>
      <c r="H4" s="469"/>
    </row>
    <row r="5" spans="1:13" s="210" customFormat="1" ht="33" customHeight="1">
      <c r="A5" s="534" t="s">
        <v>793</v>
      </c>
      <c r="B5" s="240" t="s">
        <v>343</v>
      </c>
      <c r="C5" s="471" t="s">
        <v>344</v>
      </c>
      <c r="D5" s="709" t="s">
        <v>780</v>
      </c>
      <c r="E5" s="710"/>
      <c r="F5" s="711"/>
      <c r="G5" s="500">
        <v>125000</v>
      </c>
      <c r="H5" s="467"/>
      <c r="J5" s="472"/>
    </row>
    <row r="6" spans="1:13" s="210" customFormat="1" ht="22.2" customHeight="1">
      <c r="A6" s="538"/>
      <c r="B6" s="474"/>
      <c r="C6" s="242" t="str">
        <f>'Bill No 05'!C6</f>
        <v>SERVICES</v>
      </c>
      <c r="D6" s="535"/>
      <c r="E6" s="536"/>
      <c r="F6" s="537"/>
      <c r="G6" s="539"/>
      <c r="H6" s="467"/>
      <c r="J6" s="472"/>
    </row>
    <row r="7" spans="1:13" s="210" customFormat="1" ht="46.2" customHeight="1">
      <c r="A7" s="534" t="s">
        <v>794</v>
      </c>
      <c r="B7" s="240" t="s">
        <v>347</v>
      </c>
      <c r="C7" s="478" t="s">
        <v>348</v>
      </c>
      <c r="D7" s="709" t="s">
        <v>780</v>
      </c>
      <c r="E7" s="710"/>
      <c r="F7" s="711"/>
      <c r="G7" s="500">
        <v>500000</v>
      </c>
      <c r="H7" s="467"/>
      <c r="J7" s="472"/>
    </row>
    <row r="8" spans="1:13" s="210" customFormat="1" ht="25.2" customHeight="1">
      <c r="A8" s="534"/>
      <c r="B8" s="240"/>
      <c r="C8" s="540" t="str">
        <f>'Bill No 05'!C8</f>
        <v>ENVIRONMENTAL MANAGEMENT</v>
      </c>
      <c r="D8" s="535"/>
      <c r="E8" s="536"/>
      <c r="F8" s="537"/>
      <c r="G8" s="500"/>
      <c r="H8" s="467"/>
      <c r="J8" s="472"/>
    </row>
    <row r="9" spans="1:13" s="210" customFormat="1" ht="46.2" customHeight="1">
      <c r="A9" s="534" t="s">
        <v>795</v>
      </c>
      <c r="B9" s="240" t="s">
        <v>361</v>
      </c>
      <c r="C9" s="471" t="s">
        <v>362</v>
      </c>
      <c r="D9" s="709" t="s">
        <v>780</v>
      </c>
      <c r="E9" s="710"/>
      <c r="F9" s="711"/>
      <c r="G9" s="500">
        <v>460000</v>
      </c>
      <c r="H9" s="480"/>
      <c r="J9" s="472">
        <f>G9/23</f>
        <v>20000</v>
      </c>
    </row>
    <row r="10" spans="1:13" s="210" customFormat="1" ht="24.6" customHeight="1">
      <c r="A10" s="534"/>
      <c r="B10" s="240"/>
      <c r="C10" s="540" t="str">
        <f>'Bill No 05'!C10</f>
        <v>TRAFFIC CONTROL</v>
      </c>
      <c r="D10" s="535"/>
      <c r="E10" s="536"/>
      <c r="F10" s="537"/>
      <c r="G10" s="500"/>
      <c r="H10" s="480"/>
      <c r="J10" s="472"/>
    </row>
    <row r="11" spans="1:13" s="210" customFormat="1" ht="46.2" customHeight="1">
      <c r="A11" s="534" t="s">
        <v>796</v>
      </c>
      <c r="B11" s="240" t="s">
        <v>368</v>
      </c>
      <c r="C11" s="471" t="s">
        <v>369</v>
      </c>
      <c r="D11" s="709" t="s">
        <v>780</v>
      </c>
      <c r="E11" s="710"/>
      <c r="F11" s="711"/>
      <c r="G11" s="541">
        <v>500000</v>
      </c>
      <c r="H11" s="480">
        <f>140000*1.15</f>
        <v>161000</v>
      </c>
      <c r="J11" s="472">
        <v>1532464.5491803279</v>
      </c>
    </row>
    <row r="12" spans="1:13" s="210" customFormat="1" ht="30.6" customHeight="1">
      <c r="A12" s="534"/>
      <c r="B12" s="240"/>
      <c r="C12" s="540" t="str">
        <f>'Bill No 05'!C12</f>
        <v>HEALTH &amp; SAFETY</v>
      </c>
      <c r="D12" s="535"/>
      <c r="E12" s="536"/>
      <c r="F12" s="537"/>
      <c r="G12" s="541"/>
      <c r="H12" s="480"/>
      <c r="J12" s="472"/>
    </row>
    <row r="13" spans="1:13" s="210" customFormat="1" ht="34.200000000000003" customHeight="1">
      <c r="A13" s="534" t="s">
        <v>797</v>
      </c>
      <c r="B13" s="483" t="s">
        <v>375</v>
      </c>
      <c r="C13" s="478" t="s">
        <v>376</v>
      </c>
      <c r="D13" s="709" t="s">
        <v>780</v>
      </c>
      <c r="E13" s="710"/>
      <c r="F13" s="711"/>
      <c r="G13" s="500">
        <v>225000</v>
      </c>
      <c r="H13" s="467"/>
      <c r="J13" s="472"/>
    </row>
    <row r="14" spans="1:13" s="210" customFormat="1" ht="25.2" customHeight="1">
      <c r="A14" s="534"/>
      <c r="B14" s="483"/>
      <c r="C14" s="540" t="str">
        <f>'Bill No 05'!C14</f>
        <v>UTILITY RELOCATION</v>
      </c>
      <c r="D14" s="535"/>
      <c r="E14" s="536"/>
      <c r="F14" s="537"/>
      <c r="G14" s="500"/>
      <c r="H14" s="467"/>
      <c r="J14" s="472"/>
    </row>
    <row r="15" spans="1:13" s="210" customFormat="1" ht="42.6" customHeight="1">
      <c r="A15" s="534" t="s">
        <v>798</v>
      </c>
      <c r="B15" s="240" t="s">
        <v>381</v>
      </c>
      <c r="C15" s="478" t="s">
        <v>382</v>
      </c>
      <c r="D15" s="709" t="s">
        <v>780</v>
      </c>
      <c r="E15" s="710"/>
      <c r="F15" s="711"/>
      <c r="G15" s="500">
        <v>625000</v>
      </c>
      <c r="H15" s="467"/>
      <c r="I15" s="485" t="s">
        <v>383</v>
      </c>
      <c r="J15" s="486">
        <v>1</v>
      </c>
      <c r="K15" s="485" t="s">
        <v>379</v>
      </c>
      <c r="L15" s="485">
        <f>J15*M15</f>
        <v>350000</v>
      </c>
      <c r="M15" s="210">
        <v>350000</v>
      </c>
    </row>
    <row r="16" spans="1:13" s="210" customFormat="1" ht="23.4" customHeight="1">
      <c r="A16" s="534"/>
      <c r="B16" s="240"/>
      <c r="C16" s="540" t="str">
        <f>'Bill No 05'!C16</f>
        <v>MONITORING</v>
      </c>
      <c r="D16" s="535"/>
      <c r="E16" s="536"/>
      <c r="F16" s="537"/>
      <c r="G16" s="500"/>
      <c r="H16" s="467"/>
      <c r="I16" s="485"/>
      <c r="J16" s="486"/>
      <c r="K16" s="485"/>
      <c r="L16" s="485"/>
    </row>
    <row r="17" spans="1:16140" s="210" customFormat="1" ht="33.6" customHeight="1">
      <c r="A17" s="534" t="s">
        <v>799</v>
      </c>
      <c r="B17" s="240" t="s">
        <v>393</v>
      </c>
      <c r="C17" s="478" t="s">
        <v>755</v>
      </c>
      <c r="D17" s="709" t="s">
        <v>780</v>
      </c>
      <c r="E17" s="710"/>
      <c r="F17" s="711"/>
      <c r="G17" s="500">
        <v>1125000</v>
      </c>
      <c r="H17" s="467"/>
      <c r="I17" s="485" t="s">
        <v>394</v>
      </c>
      <c r="J17" s="486">
        <v>6</v>
      </c>
      <c r="K17" s="485" t="s">
        <v>379</v>
      </c>
      <c r="L17" s="485">
        <f t="shared" ref="L17" si="0">J17*M17</f>
        <v>510000</v>
      </c>
      <c r="M17" s="210">
        <v>85000</v>
      </c>
    </row>
    <row r="18" spans="1:16140" s="210" customFormat="1" ht="27" customHeight="1">
      <c r="A18" s="534"/>
      <c r="B18" s="240"/>
      <c r="C18" s="540" t="str">
        <f>'Bill No 05'!C18</f>
        <v>REMOVAL OF EXISTING STRUCTURES</v>
      </c>
      <c r="D18" s="535"/>
      <c r="E18" s="536"/>
      <c r="F18" s="537"/>
      <c r="G18" s="500"/>
      <c r="H18" s="467"/>
      <c r="I18" s="485"/>
      <c r="J18" s="486"/>
      <c r="K18" s="485"/>
      <c r="L18" s="485"/>
    </row>
    <row r="19" spans="1:16140" s="210" customFormat="1" ht="33.6" customHeight="1">
      <c r="A19" s="534" t="s">
        <v>800</v>
      </c>
      <c r="B19" s="240"/>
      <c r="C19" s="339" t="s">
        <v>758</v>
      </c>
      <c r="D19" s="709" t="s">
        <v>780</v>
      </c>
      <c r="E19" s="710"/>
      <c r="F19" s="711"/>
      <c r="G19" s="500">
        <v>375000</v>
      </c>
      <c r="H19" s="467">
        <v>0</v>
      </c>
      <c r="I19" s="485"/>
      <c r="J19" s="490"/>
      <c r="K19" s="485"/>
      <c r="L19" s="485"/>
    </row>
    <row r="20" spans="1:16140" s="210" customFormat="1" ht="36.6" customHeight="1">
      <c r="A20" s="534"/>
      <c r="B20" s="240"/>
      <c r="C20" s="370" t="str">
        <f>'Bill No 05'!C20</f>
        <v>DEVELOPMENT OF ACCESS ROADS, REHABILITATION OF ROADS &amp; EXISTING DRAINAGE</v>
      </c>
      <c r="D20" s="535"/>
      <c r="E20" s="536"/>
      <c r="F20" s="537"/>
      <c r="G20" s="500"/>
      <c r="H20" s="467"/>
      <c r="I20" s="485"/>
      <c r="J20" s="490"/>
      <c r="K20" s="485"/>
      <c r="L20" s="485"/>
    </row>
    <row r="21" spans="1:16140" s="210" customFormat="1" ht="84" customHeight="1">
      <c r="A21" s="534" t="s">
        <v>801</v>
      </c>
      <c r="B21" s="240"/>
      <c r="C21" s="249" t="s">
        <v>404</v>
      </c>
      <c r="D21" s="709" t="s">
        <v>780</v>
      </c>
      <c r="E21" s="710"/>
      <c r="F21" s="711"/>
      <c r="G21" s="542">
        <v>750000</v>
      </c>
      <c r="H21" s="467"/>
      <c r="I21" s="485"/>
      <c r="J21" s="490"/>
      <c r="K21" s="485"/>
      <c r="L21" s="485"/>
    </row>
    <row r="22" spans="1:16140" s="210" customFormat="1" ht="31.2" customHeight="1">
      <c r="A22" s="559"/>
      <c r="B22" s="244"/>
      <c r="C22" s="563" t="s">
        <v>699</v>
      </c>
      <c r="D22" s="560"/>
      <c r="E22" s="561"/>
      <c r="F22" s="562"/>
      <c r="G22" s="556"/>
      <c r="H22" s="467"/>
      <c r="I22" s="485"/>
      <c r="J22" s="490"/>
      <c r="K22" s="485"/>
      <c r="L22" s="485"/>
    </row>
    <row r="23" spans="1:16140" s="210" customFormat="1" ht="40.799999999999997" customHeight="1">
      <c r="A23" s="559" t="s">
        <v>802</v>
      </c>
      <c r="B23" s="244"/>
      <c r="C23" s="327" t="s">
        <v>700</v>
      </c>
      <c r="D23" s="712" t="s">
        <v>780</v>
      </c>
      <c r="E23" s="713"/>
      <c r="F23" s="714"/>
      <c r="G23" s="556">
        <v>750000</v>
      </c>
      <c r="H23" s="467"/>
      <c r="I23" s="485"/>
      <c r="J23" s="490"/>
      <c r="K23" s="485"/>
      <c r="L23" s="485"/>
    </row>
    <row r="24" spans="1:16140" ht="30" customHeight="1" thickBot="1">
      <c r="A24" s="557"/>
      <c r="B24" s="631" t="s">
        <v>770</v>
      </c>
      <c r="C24" s="631"/>
      <c r="D24" s="631"/>
      <c r="E24" s="631"/>
      <c r="F24" s="631"/>
      <c r="G24" s="558">
        <f>SUM(G5:G23)</f>
        <v>5435000</v>
      </c>
      <c r="I24" s="485"/>
      <c r="J24" s="490"/>
      <c r="K24" s="485"/>
      <c r="L24" s="485">
        <f>J24*M24</f>
        <v>0</v>
      </c>
    </row>
    <row r="26" spans="1:16140" s="211" customFormat="1">
      <c r="A26" s="213"/>
      <c r="B26" s="213"/>
      <c r="C26" s="212"/>
      <c r="D26" s="214"/>
      <c r="E26" s="214"/>
      <c r="F26" s="215"/>
      <c r="G26" s="215" t="e">
        <f>SUM(G21,G19,G17,G15,G13,G9,G7,G5,#REF!,G11)</f>
        <v>#REF!</v>
      </c>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12"/>
      <c r="BJ26" s="212"/>
      <c r="BK26" s="212"/>
      <c r="BL26" s="212"/>
      <c r="BM26" s="212"/>
      <c r="BN26" s="212"/>
      <c r="BO26" s="212"/>
      <c r="BP26" s="212"/>
      <c r="BQ26" s="212"/>
      <c r="BR26" s="212"/>
      <c r="BS26" s="212"/>
      <c r="BT26" s="212"/>
      <c r="BU26" s="212"/>
      <c r="BV26" s="212"/>
      <c r="BW26" s="212"/>
      <c r="BX26" s="212"/>
      <c r="BY26" s="212"/>
      <c r="BZ26" s="212"/>
      <c r="CA26" s="212"/>
      <c r="CB26" s="212"/>
      <c r="CC26" s="212"/>
      <c r="CD26" s="212"/>
      <c r="CE26" s="212"/>
      <c r="CF26" s="212"/>
      <c r="CG26" s="212"/>
      <c r="CH26" s="212"/>
      <c r="CI26" s="212"/>
      <c r="CJ26" s="212"/>
      <c r="CK26" s="212"/>
      <c r="CL26" s="212"/>
      <c r="CM26" s="212"/>
      <c r="CN26" s="212"/>
      <c r="CO26" s="212"/>
      <c r="CP26" s="212"/>
      <c r="CQ26" s="212"/>
      <c r="CR26" s="212"/>
      <c r="CS26" s="212"/>
      <c r="CT26" s="212"/>
      <c r="CU26" s="212"/>
      <c r="CV26" s="212"/>
      <c r="CW26" s="212"/>
      <c r="CX26" s="212"/>
      <c r="CY26" s="212"/>
      <c r="CZ26" s="212"/>
      <c r="DA26" s="212"/>
      <c r="DB26" s="212"/>
      <c r="DC26" s="212"/>
      <c r="DD26" s="212"/>
      <c r="DE26" s="212"/>
      <c r="DF26" s="212"/>
      <c r="DG26" s="212"/>
      <c r="DH26" s="212"/>
      <c r="DI26" s="212"/>
      <c r="DJ26" s="212"/>
      <c r="DK26" s="212"/>
      <c r="DL26" s="212"/>
      <c r="DM26" s="212"/>
      <c r="DN26" s="212"/>
      <c r="DO26" s="212"/>
      <c r="DP26" s="212"/>
      <c r="DQ26" s="212"/>
      <c r="DR26" s="212"/>
      <c r="DS26" s="212"/>
      <c r="DT26" s="212"/>
      <c r="DU26" s="212"/>
      <c r="DV26" s="212"/>
      <c r="DW26" s="212"/>
      <c r="DX26" s="212"/>
      <c r="DY26" s="212"/>
      <c r="DZ26" s="212"/>
      <c r="EA26" s="212"/>
      <c r="EB26" s="212"/>
      <c r="EC26" s="212"/>
      <c r="ED26" s="212"/>
      <c r="EE26" s="212"/>
      <c r="EF26" s="212"/>
      <c r="EG26" s="212"/>
      <c r="EH26" s="212"/>
      <c r="EI26" s="212"/>
      <c r="EJ26" s="212"/>
      <c r="EK26" s="212"/>
      <c r="EL26" s="212"/>
      <c r="EM26" s="212"/>
      <c r="EN26" s="212"/>
      <c r="EO26" s="212"/>
      <c r="EP26" s="212"/>
      <c r="EQ26" s="212"/>
      <c r="ER26" s="212"/>
      <c r="ES26" s="212"/>
      <c r="ET26" s="212"/>
      <c r="EU26" s="212"/>
      <c r="EV26" s="212"/>
      <c r="EW26" s="212"/>
      <c r="EX26" s="212"/>
      <c r="EY26" s="212"/>
      <c r="EZ26" s="212"/>
      <c r="FA26" s="212"/>
      <c r="FB26" s="212"/>
      <c r="FC26" s="212"/>
      <c r="FD26" s="212"/>
      <c r="FE26" s="212"/>
      <c r="FF26" s="212"/>
      <c r="FG26" s="212"/>
      <c r="FH26" s="212"/>
      <c r="FI26" s="212"/>
      <c r="FJ26" s="212"/>
      <c r="FK26" s="212"/>
      <c r="FL26" s="212"/>
      <c r="FM26" s="212"/>
      <c r="FN26" s="212"/>
      <c r="FO26" s="212"/>
      <c r="FP26" s="212"/>
      <c r="FQ26" s="212"/>
      <c r="FR26" s="212"/>
      <c r="FS26" s="212"/>
      <c r="FT26" s="212"/>
      <c r="FU26" s="212"/>
      <c r="FV26" s="212"/>
      <c r="FW26" s="212"/>
      <c r="FX26" s="212"/>
      <c r="FY26" s="212"/>
      <c r="FZ26" s="212"/>
      <c r="GA26" s="212"/>
      <c r="GB26" s="212"/>
      <c r="GC26" s="212"/>
      <c r="GD26" s="212"/>
      <c r="GE26" s="212"/>
      <c r="GF26" s="212"/>
      <c r="GG26" s="212"/>
      <c r="GH26" s="212"/>
      <c r="GI26" s="212"/>
      <c r="GJ26" s="212"/>
      <c r="GK26" s="212"/>
      <c r="GL26" s="212"/>
      <c r="GM26" s="212"/>
      <c r="GN26" s="212"/>
      <c r="GO26" s="212"/>
      <c r="GP26" s="212"/>
      <c r="GQ26" s="212"/>
      <c r="GR26" s="212"/>
      <c r="GS26" s="212"/>
      <c r="GT26" s="212"/>
      <c r="GU26" s="212"/>
      <c r="GV26" s="212"/>
      <c r="GW26" s="212"/>
      <c r="GX26" s="212"/>
      <c r="GY26" s="212"/>
      <c r="GZ26" s="212"/>
      <c r="HA26" s="212"/>
      <c r="HB26" s="212"/>
      <c r="HC26" s="212"/>
      <c r="HD26" s="212"/>
      <c r="HE26" s="212"/>
      <c r="HF26" s="212"/>
      <c r="HG26" s="212"/>
      <c r="HH26" s="212"/>
      <c r="HI26" s="212"/>
      <c r="HJ26" s="212"/>
      <c r="HK26" s="212"/>
      <c r="HL26" s="212"/>
      <c r="HM26" s="212"/>
      <c r="HN26" s="212"/>
      <c r="HO26" s="212"/>
      <c r="HP26" s="212"/>
      <c r="HQ26" s="212"/>
      <c r="HR26" s="212"/>
      <c r="HS26" s="212"/>
      <c r="HT26" s="212"/>
      <c r="HU26" s="212"/>
      <c r="HV26" s="212"/>
      <c r="HW26" s="212"/>
      <c r="HX26" s="212"/>
      <c r="HY26" s="212"/>
      <c r="HZ26" s="212"/>
      <c r="IA26" s="212"/>
      <c r="IB26" s="212"/>
      <c r="IC26" s="212"/>
      <c r="ID26" s="212"/>
      <c r="IE26" s="212"/>
      <c r="IF26" s="212"/>
      <c r="IG26" s="212"/>
      <c r="IH26" s="212"/>
      <c r="II26" s="212"/>
      <c r="IJ26" s="212"/>
      <c r="IK26" s="212"/>
      <c r="IL26" s="212"/>
      <c r="IM26" s="212"/>
      <c r="IN26" s="212"/>
      <c r="IO26" s="212"/>
      <c r="IP26" s="212"/>
      <c r="IQ26" s="212"/>
      <c r="IR26" s="212"/>
      <c r="IS26" s="212"/>
      <c r="IT26" s="212"/>
      <c r="IU26" s="212"/>
      <c r="IV26" s="212"/>
      <c r="IW26" s="212"/>
      <c r="IX26" s="212"/>
      <c r="IY26" s="212"/>
      <c r="IZ26" s="212"/>
      <c r="JA26" s="212"/>
      <c r="JB26" s="212"/>
      <c r="JC26" s="212"/>
      <c r="JD26" s="212"/>
      <c r="JE26" s="212"/>
      <c r="JF26" s="212"/>
      <c r="JG26" s="212"/>
      <c r="JH26" s="212"/>
      <c r="JI26" s="212"/>
      <c r="JJ26" s="212"/>
      <c r="JK26" s="212"/>
      <c r="JL26" s="212"/>
      <c r="JM26" s="212"/>
      <c r="JN26" s="212"/>
      <c r="JO26" s="212"/>
      <c r="JP26" s="212"/>
      <c r="JQ26" s="212"/>
      <c r="JR26" s="212"/>
      <c r="JS26" s="212"/>
      <c r="JT26" s="212"/>
      <c r="JU26" s="212"/>
      <c r="JV26" s="212"/>
      <c r="JW26" s="212"/>
      <c r="JX26" s="212"/>
      <c r="JY26" s="212"/>
      <c r="JZ26" s="212"/>
      <c r="KA26" s="212"/>
      <c r="KB26" s="212"/>
      <c r="KC26" s="212"/>
      <c r="KD26" s="212"/>
      <c r="KE26" s="212"/>
      <c r="KF26" s="212"/>
      <c r="KG26" s="212"/>
      <c r="KH26" s="212"/>
      <c r="KI26" s="212"/>
      <c r="KJ26" s="212"/>
      <c r="KK26" s="212"/>
      <c r="KL26" s="212"/>
      <c r="KM26" s="212"/>
      <c r="KN26" s="212"/>
      <c r="KO26" s="212"/>
      <c r="KP26" s="212"/>
      <c r="KQ26" s="212"/>
      <c r="KR26" s="212"/>
      <c r="KS26" s="212"/>
      <c r="KT26" s="212"/>
      <c r="KU26" s="212"/>
      <c r="KV26" s="212"/>
      <c r="KW26" s="212"/>
      <c r="KX26" s="212"/>
      <c r="KY26" s="212"/>
      <c r="KZ26" s="212"/>
      <c r="LA26" s="212"/>
      <c r="LB26" s="212"/>
      <c r="LC26" s="212"/>
      <c r="LD26" s="212"/>
      <c r="LE26" s="212"/>
      <c r="LF26" s="212"/>
      <c r="LG26" s="212"/>
      <c r="LH26" s="212"/>
      <c r="LI26" s="212"/>
      <c r="LJ26" s="212"/>
      <c r="LK26" s="212"/>
      <c r="LL26" s="212"/>
      <c r="LM26" s="212"/>
      <c r="LN26" s="212"/>
      <c r="LO26" s="212"/>
      <c r="LP26" s="212"/>
      <c r="LQ26" s="212"/>
      <c r="LR26" s="212"/>
      <c r="LS26" s="212"/>
      <c r="LT26" s="212"/>
      <c r="LU26" s="212"/>
      <c r="LV26" s="212"/>
      <c r="LW26" s="212"/>
      <c r="LX26" s="212"/>
      <c r="LY26" s="212"/>
      <c r="LZ26" s="212"/>
      <c r="MA26" s="212"/>
      <c r="MB26" s="212"/>
      <c r="MC26" s="212"/>
      <c r="MD26" s="212"/>
      <c r="ME26" s="212"/>
      <c r="MF26" s="212"/>
      <c r="MG26" s="212"/>
      <c r="MH26" s="212"/>
      <c r="MI26" s="212"/>
      <c r="MJ26" s="212"/>
      <c r="MK26" s="212"/>
      <c r="ML26" s="212"/>
      <c r="MM26" s="212"/>
      <c r="MN26" s="212"/>
      <c r="MO26" s="212"/>
      <c r="MP26" s="212"/>
      <c r="MQ26" s="212"/>
      <c r="MR26" s="212"/>
      <c r="MS26" s="212"/>
      <c r="MT26" s="212"/>
      <c r="MU26" s="212"/>
      <c r="MV26" s="212"/>
      <c r="MW26" s="212"/>
      <c r="MX26" s="212"/>
      <c r="MY26" s="212"/>
      <c r="MZ26" s="212"/>
      <c r="NA26" s="212"/>
      <c r="NB26" s="212"/>
      <c r="NC26" s="212"/>
      <c r="ND26" s="212"/>
      <c r="NE26" s="212"/>
      <c r="NF26" s="212"/>
      <c r="NG26" s="212"/>
      <c r="NH26" s="212"/>
      <c r="NI26" s="212"/>
      <c r="NJ26" s="212"/>
      <c r="NK26" s="212"/>
      <c r="NL26" s="212"/>
      <c r="NM26" s="212"/>
      <c r="NN26" s="212"/>
      <c r="NO26" s="212"/>
      <c r="NP26" s="212"/>
      <c r="NQ26" s="212"/>
      <c r="NR26" s="212"/>
      <c r="NS26" s="212"/>
      <c r="NT26" s="212"/>
      <c r="NU26" s="212"/>
      <c r="NV26" s="212"/>
      <c r="NW26" s="212"/>
      <c r="NX26" s="212"/>
      <c r="NY26" s="212"/>
      <c r="NZ26" s="212"/>
      <c r="OA26" s="212"/>
      <c r="OB26" s="212"/>
      <c r="OC26" s="212"/>
      <c r="OD26" s="212"/>
      <c r="OE26" s="212"/>
      <c r="OF26" s="212"/>
      <c r="OG26" s="212"/>
      <c r="OH26" s="212"/>
      <c r="OI26" s="212"/>
      <c r="OJ26" s="212"/>
      <c r="OK26" s="212"/>
      <c r="OL26" s="212"/>
      <c r="OM26" s="212"/>
      <c r="ON26" s="212"/>
      <c r="OO26" s="212"/>
      <c r="OP26" s="212"/>
      <c r="OQ26" s="212"/>
      <c r="OR26" s="212"/>
      <c r="OS26" s="212"/>
      <c r="OT26" s="212"/>
      <c r="OU26" s="212"/>
      <c r="OV26" s="212"/>
      <c r="OW26" s="212"/>
      <c r="OX26" s="212"/>
      <c r="OY26" s="212"/>
      <c r="OZ26" s="212"/>
      <c r="PA26" s="212"/>
      <c r="PB26" s="212"/>
      <c r="PC26" s="212"/>
      <c r="PD26" s="212"/>
      <c r="PE26" s="212"/>
      <c r="PF26" s="212"/>
      <c r="PG26" s="212"/>
      <c r="PH26" s="212"/>
      <c r="PI26" s="212"/>
      <c r="PJ26" s="212"/>
      <c r="PK26" s="212"/>
      <c r="PL26" s="212"/>
      <c r="PM26" s="212"/>
      <c r="PN26" s="212"/>
      <c r="PO26" s="212"/>
      <c r="PP26" s="212"/>
      <c r="PQ26" s="212"/>
      <c r="PR26" s="212"/>
      <c r="PS26" s="212"/>
      <c r="PT26" s="212"/>
      <c r="PU26" s="212"/>
      <c r="PV26" s="212"/>
      <c r="PW26" s="212"/>
      <c r="PX26" s="212"/>
      <c r="PY26" s="212"/>
      <c r="PZ26" s="212"/>
      <c r="QA26" s="212"/>
      <c r="QB26" s="212"/>
      <c r="QC26" s="212"/>
      <c r="QD26" s="212"/>
      <c r="QE26" s="212"/>
      <c r="QF26" s="212"/>
      <c r="QG26" s="212"/>
      <c r="QH26" s="212"/>
      <c r="QI26" s="212"/>
      <c r="QJ26" s="212"/>
      <c r="QK26" s="212"/>
      <c r="QL26" s="212"/>
      <c r="QM26" s="212"/>
      <c r="QN26" s="212"/>
      <c r="QO26" s="212"/>
      <c r="QP26" s="212"/>
      <c r="QQ26" s="212"/>
      <c r="QR26" s="212"/>
      <c r="QS26" s="212"/>
      <c r="QT26" s="212"/>
      <c r="QU26" s="212"/>
      <c r="QV26" s="212"/>
      <c r="QW26" s="212"/>
      <c r="QX26" s="212"/>
      <c r="QY26" s="212"/>
      <c r="QZ26" s="212"/>
      <c r="RA26" s="212"/>
      <c r="RB26" s="212"/>
      <c r="RC26" s="212"/>
      <c r="RD26" s="212"/>
      <c r="RE26" s="212"/>
      <c r="RF26" s="212"/>
      <c r="RG26" s="212"/>
      <c r="RH26" s="212"/>
      <c r="RI26" s="212"/>
      <c r="RJ26" s="212"/>
      <c r="RK26" s="212"/>
      <c r="RL26" s="212"/>
      <c r="RM26" s="212"/>
      <c r="RN26" s="212"/>
      <c r="RO26" s="212"/>
      <c r="RP26" s="212"/>
      <c r="RQ26" s="212"/>
      <c r="RR26" s="212"/>
      <c r="RS26" s="212"/>
      <c r="RT26" s="212"/>
      <c r="RU26" s="212"/>
      <c r="RV26" s="212"/>
      <c r="RW26" s="212"/>
      <c r="RX26" s="212"/>
      <c r="RY26" s="212"/>
      <c r="RZ26" s="212"/>
      <c r="SA26" s="212"/>
      <c r="SB26" s="212"/>
      <c r="SC26" s="212"/>
      <c r="SD26" s="212"/>
      <c r="SE26" s="212"/>
      <c r="SF26" s="212"/>
      <c r="SG26" s="212"/>
      <c r="SH26" s="212"/>
      <c r="SI26" s="212"/>
      <c r="SJ26" s="212"/>
      <c r="SK26" s="212"/>
      <c r="SL26" s="212"/>
      <c r="SM26" s="212"/>
      <c r="SN26" s="212"/>
      <c r="SO26" s="212"/>
      <c r="SP26" s="212"/>
      <c r="SQ26" s="212"/>
      <c r="SR26" s="212"/>
      <c r="SS26" s="212"/>
      <c r="ST26" s="212"/>
      <c r="SU26" s="212"/>
      <c r="SV26" s="212"/>
      <c r="SW26" s="212"/>
      <c r="SX26" s="212"/>
      <c r="SY26" s="212"/>
      <c r="SZ26" s="212"/>
      <c r="TA26" s="212"/>
      <c r="TB26" s="212"/>
      <c r="TC26" s="212"/>
      <c r="TD26" s="212"/>
      <c r="TE26" s="212"/>
      <c r="TF26" s="212"/>
      <c r="TG26" s="212"/>
      <c r="TH26" s="212"/>
      <c r="TI26" s="212"/>
      <c r="TJ26" s="212"/>
      <c r="TK26" s="212"/>
      <c r="TL26" s="212"/>
      <c r="TM26" s="212"/>
      <c r="TN26" s="212"/>
      <c r="TO26" s="212"/>
      <c r="TP26" s="212"/>
      <c r="TQ26" s="212"/>
      <c r="TR26" s="212"/>
      <c r="TS26" s="212"/>
      <c r="TT26" s="212"/>
      <c r="TU26" s="212"/>
      <c r="TV26" s="212"/>
      <c r="TW26" s="212"/>
      <c r="TX26" s="212"/>
      <c r="TY26" s="212"/>
      <c r="TZ26" s="212"/>
      <c r="UA26" s="212"/>
      <c r="UB26" s="212"/>
      <c r="UC26" s="212"/>
      <c r="UD26" s="212"/>
      <c r="UE26" s="212"/>
      <c r="UF26" s="212"/>
      <c r="UG26" s="212"/>
      <c r="UH26" s="212"/>
      <c r="UI26" s="212"/>
      <c r="UJ26" s="212"/>
      <c r="UK26" s="212"/>
      <c r="UL26" s="212"/>
      <c r="UM26" s="212"/>
      <c r="UN26" s="212"/>
      <c r="UO26" s="212"/>
      <c r="UP26" s="212"/>
      <c r="UQ26" s="212"/>
      <c r="UR26" s="212"/>
      <c r="US26" s="212"/>
      <c r="UT26" s="212"/>
      <c r="UU26" s="212"/>
      <c r="UV26" s="212"/>
      <c r="UW26" s="212"/>
      <c r="UX26" s="212"/>
      <c r="UY26" s="212"/>
      <c r="UZ26" s="212"/>
      <c r="VA26" s="212"/>
      <c r="VB26" s="212"/>
      <c r="VC26" s="212"/>
      <c r="VD26" s="212"/>
      <c r="VE26" s="212"/>
      <c r="VF26" s="212"/>
      <c r="VG26" s="212"/>
      <c r="VH26" s="212"/>
      <c r="VI26" s="212"/>
      <c r="VJ26" s="212"/>
      <c r="VK26" s="212"/>
      <c r="VL26" s="212"/>
      <c r="VM26" s="212"/>
      <c r="VN26" s="212"/>
      <c r="VO26" s="212"/>
      <c r="VP26" s="212"/>
      <c r="VQ26" s="212"/>
      <c r="VR26" s="212"/>
      <c r="VS26" s="212"/>
      <c r="VT26" s="212"/>
      <c r="VU26" s="212"/>
      <c r="VV26" s="212"/>
      <c r="VW26" s="212"/>
      <c r="VX26" s="212"/>
      <c r="VY26" s="212"/>
      <c r="VZ26" s="212"/>
      <c r="WA26" s="212"/>
      <c r="WB26" s="212"/>
      <c r="WC26" s="212"/>
      <c r="WD26" s="212"/>
      <c r="WE26" s="212"/>
      <c r="WF26" s="212"/>
      <c r="WG26" s="212"/>
      <c r="WH26" s="212"/>
      <c r="WI26" s="212"/>
      <c r="WJ26" s="212"/>
      <c r="WK26" s="212"/>
      <c r="WL26" s="212"/>
      <c r="WM26" s="212"/>
      <c r="WN26" s="212"/>
      <c r="WO26" s="212"/>
      <c r="WP26" s="212"/>
      <c r="WQ26" s="212"/>
      <c r="WR26" s="212"/>
      <c r="WS26" s="212"/>
      <c r="WT26" s="212"/>
      <c r="WU26" s="212"/>
      <c r="WV26" s="212"/>
      <c r="WW26" s="212"/>
      <c r="WX26" s="212"/>
      <c r="WY26" s="212"/>
      <c r="WZ26" s="212"/>
      <c r="XA26" s="212"/>
      <c r="XB26" s="212"/>
      <c r="XC26" s="212"/>
      <c r="XD26" s="212"/>
      <c r="XE26" s="212"/>
      <c r="XF26" s="212"/>
      <c r="XG26" s="212"/>
      <c r="XH26" s="212"/>
      <c r="XI26" s="212"/>
      <c r="XJ26" s="212"/>
      <c r="XK26" s="212"/>
      <c r="XL26" s="212"/>
      <c r="XM26" s="212"/>
      <c r="XN26" s="212"/>
      <c r="XO26" s="212"/>
      <c r="XP26" s="212"/>
      <c r="XQ26" s="212"/>
      <c r="XR26" s="212"/>
      <c r="XS26" s="212"/>
      <c r="XT26" s="212"/>
      <c r="XU26" s="212"/>
      <c r="XV26" s="212"/>
      <c r="XW26" s="212"/>
      <c r="XX26" s="212"/>
      <c r="XY26" s="212"/>
      <c r="XZ26" s="212"/>
      <c r="YA26" s="212"/>
      <c r="YB26" s="212"/>
      <c r="YC26" s="212"/>
      <c r="YD26" s="212"/>
      <c r="YE26" s="212"/>
      <c r="YF26" s="212"/>
      <c r="YG26" s="212"/>
      <c r="YH26" s="212"/>
      <c r="YI26" s="212"/>
      <c r="YJ26" s="212"/>
      <c r="YK26" s="212"/>
      <c r="YL26" s="212"/>
      <c r="YM26" s="212"/>
      <c r="YN26" s="212"/>
      <c r="YO26" s="212"/>
      <c r="YP26" s="212"/>
      <c r="YQ26" s="212"/>
      <c r="YR26" s="212"/>
      <c r="YS26" s="212"/>
      <c r="YT26" s="212"/>
      <c r="YU26" s="212"/>
      <c r="YV26" s="212"/>
      <c r="YW26" s="212"/>
      <c r="YX26" s="212"/>
      <c r="YY26" s="212"/>
      <c r="YZ26" s="212"/>
      <c r="ZA26" s="212"/>
      <c r="ZB26" s="212"/>
      <c r="ZC26" s="212"/>
      <c r="ZD26" s="212"/>
      <c r="ZE26" s="212"/>
      <c r="ZF26" s="212"/>
      <c r="ZG26" s="212"/>
      <c r="ZH26" s="212"/>
      <c r="ZI26" s="212"/>
      <c r="ZJ26" s="212"/>
      <c r="ZK26" s="212"/>
      <c r="ZL26" s="212"/>
      <c r="ZM26" s="212"/>
      <c r="ZN26" s="212"/>
      <c r="ZO26" s="212"/>
      <c r="ZP26" s="212"/>
      <c r="ZQ26" s="212"/>
      <c r="ZR26" s="212"/>
      <c r="ZS26" s="212"/>
      <c r="ZT26" s="212"/>
      <c r="ZU26" s="212"/>
      <c r="ZV26" s="212"/>
      <c r="ZW26" s="212"/>
      <c r="ZX26" s="212"/>
      <c r="ZY26" s="212"/>
      <c r="ZZ26" s="212"/>
      <c r="AAA26" s="212"/>
      <c r="AAB26" s="212"/>
      <c r="AAC26" s="212"/>
      <c r="AAD26" s="212"/>
      <c r="AAE26" s="212"/>
      <c r="AAF26" s="212"/>
      <c r="AAG26" s="212"/>
      <c r="AAH26" s="212"/>
      <c r="AAI26" s="212"/>
      <c r="AAJ26" s="212"/>
      <c r="AAK26" s="212"/>
      <c r="AAL26" s="212"/>
      <c r="AAM26" s="212"/>
      <c r="AAN26" s="212"/>
      <c r="AAO26" s="212"/>
      <c r="AAP26" s="212"/>
      <c r="AAQ26" s="212"/>
      <c r="AAR26" s="212"/>
      <c r="AAS26" s="212"/>
      <c r="AAT26" s="212"/>
      <c r="AAU26" s="212"/>
      <c r="AAV26" s="212"/>
      <c r="AAW26" s="212"/>
      <c r="AAX26" s="212"/>
      <c r="AAY26" s="212"/>
      <c r="AAZ26" s="212"/>
      <c r="ABA26" s="212"/>
      <c r="ABB26" s="212"/>
      <c r="ABC26" s="212"/>
      <c r="ABD26" s="212"/>
      <c r="ABE26" s="212"/>
      <c r="ABF26" s="212"/>
      <c r="ABG26" s="212"/>
      <c r="ABH26" s="212"/>
      <c r="ABI26" s="212"/>
      <c r="ABJ26" s="212"/>
      <c r="ABK26" s="212"/>
      <c r="ABL26" s="212"/>
      <c r="ABM26" s="212"/>
      <c r="ABN26" s="212"/>
      <c r="ABO26" s="212"/>
      <c r="ABP26" s="212"/>
      <c r="ABQ26" s="212"/>
      <c r="ABR26" s="212"/>
      <c r="ABS26" s="212"/>
      <c r="ABT26" s="212"/>
      <c r="ABU26" s="212"/>
      <c r="ABV26" s="212"/>
      <c r="ABW26" s="212"/>
      <c r="ABX26" s="212"/>
      <c r="ABY26" s="212"/>
      <c r="ABZ26" s="212"/>
      <c r="ACA26" s="212"/>
      <c r="ACB26" s="212"/>
      <c r="ACC26" s="212"/>
      <c r="ACD26" s="212"/>
      <c r="ACE26" s="212"/>
      <c r="ACF26" s="212"/>
      <c r="ACG26" s="212"/>
      <c r="ACH26" s="212"/>
      <c r="ACI26" s="212"/>
      <c r="ACJ26" s="212"/>
      <c r="ACK26" s="212"/>
      <c r="ACL26" s="212"/>
      <c r="ACM26" s="212"/>
      <c r="ACN26" s="212"/>
      <c r="ACO26" s="212"/>
      <c r="ACP26" s="212"/>
      <c r="ACQ26" s="212"/>
      <c r="ACR26" s="212"/>
      <c r="ACS26" s="212"/>
      <c r="ACT26" s="212"/>
      <c r="ACU26" s="212"/>
      <c r="ACV26" s="212"/>
      <c r="ACW26" s="212"/>
      <c r="ACX26" s="212"/>
      <c r="ACY26" s="212"/>
      <c r="ACZ26" s="212"/>
      <c r="ADA26" s="212"/>
      <c r="ADB26" s="212"/>
      <c r="ADC26" s="212"/>
      <c r="ADD26" s="212"/>
      <c r="ADE26" s="212"/>
      <c r="ADF26" s="212"/>
      <c r="ADG26" s="212"/>
      <c r="ADH26" s="212"/>
      <c r="ADI26" s="212"/>
      <c r="ADJ26" s="212"/>
      <c r="ADK26" s="212"/>
      <c r="ADL26" s="212"/>
      <c r="ADM26" s="212"/>
      <c r="ADN26" s="212"/>
      <c r="ADO26" s="212"/>
      <c r="ADP26" s="212"/>
      <c r="ADQ26" s="212"/>
      <c r="ADR26" s="212"/>
      <c r="ADS26" s="212"/>
      <c r="ADT26" s="212"/>
      <c r="ADU26" s="212"/>
      <c r="ADV26" s="212"/>
      <c r="ADW26" s="212"/>
      <c r="ADX26" s="212"/>
      <c r="ADY26" s="212"/>
      <c r="ADZ26" s="212"/>
      <c r="AEA26" s="212"/>
      <c r="AEB26" s="212"/>
      <c r="AEC26" s="212"/>
      <c r="AED26" s="212"/>
      <c r="AEE26" s="212"/>
      <c r="AEF26" s="212"/>
      <c r="AEG26" s="212"/>
      <c r="AEH26" s="212"/>
      <c r="AEI26" s="212"/>
      <c r="AEJ26" s="212"/>
      <c r="AEK26" s="212"/>
      <c r="AEL26" s="212"/>
      <c r="AEM26" s="212"/>
      <c r="AEN26" s="212"/>
      <c r="AEO26" s="212"/>
      <c r="AEP26" s="212"/>
      <c r="AEQ26" s="212"/>
      <c r="AER26" s="212"/>
      <c r="AES26" s="212"/>
      <c r="AET26" s="212"/>
      <c r="AEU26" s="212"/>
      <c r="AEV26" s="212"/>
      <c r="AEW26" s="212"/>
      <c r="AEX26" s="212"/>
      <c r="AEY26" s="212"/>
      <c r="AEZ26" s="212"/>
      <c r="AFA26" s="212"/>
      <c r="AFB26" s="212"/>
      <c r="AFC26" s="212"/>
      <c r="AFD26" s="212"/>
      <c r="AFE26" s="212"/>
      <c r="AFF26" s="212"/>
      <c r="AFG26" s="212"/>
      <c r="AFH26" s="212"/>
      <c r="AFI26" s="212"/>
      <c r="AFJ26" s="212"/>
      <c r="AFK26" s="212"/>
      <c r="AFL26" s="212"/>
      <c r="AFM26" s="212"/>
      <c r="AFN26" s="212"/>
      <c r="AFO26" s="212"/>
      <c r="AFP26" s="212"/>
      <c r="AFQ26" s="212"/>
      <c r="AFR26" s="212"/>
      <c r="AFS26" s="212"/>
      <c r="AFT26" s="212"/>
      <c r="AFU26" s="212"/>
      <c r="AFV26" s="212"/>
      <c r="AFW26" s="212"/>
      <c r="AFX26" s="212"/>
      <c r="AFY26" s="212"/>
      <c r="AFZ26" s="212"/>
      <c r="AGA26" s="212"/>
      <c r="AGB26" s="212"/>
      <c r="AGC26" s="212"/>
      <c r="AGD26" s="212"/>
      <c r="AGE26" s="212"/>
      <c r="AGF26" s="212"/>
      <c r="AGG26" s="212"/>
      <c r="AGH26" s="212"/>
      <c r="AGI26" s="212"/>
      <c r="AGJ26" s="212"/>
      <c r="AGK26" s="212"/>
      <c r="AGL26" s="212"/>
      <c r="AGM26" s="212"/>
      <c r="AGN26" s="212"/>
      <c r="AGO26" s="212"/>
      <c r="AGP26" s="212"/>
      <c r="AGQ26" s="212"/>
      <c r="AGR26" s="212"/>
      <c r="AGS26" s="212"/>
      <c r="AGT26" s="212"/>
      <c r="AGU26" s="212"/>
      <c r="AGV26" s="212"/>
      <c r="AGW26" s="212"/>
      <c r="AGX26" s="212"/>
      <c r="AGY26" s="212"/>
      <c r="AGZ26" s="212"/>
      <c r="AHA26" s="212"/>
      <c r="AHB26" s="212"/>
      <c r="AHC26" s="212"/>
      <c r="AHD26" s="212"/>
      <c r="AHE26" s="212"/>
      <c r="AHF26" s="212"/>
      <c r="AHG26" s="212"/>
      <c r="AHH26" s="212"/>
      <c r="AHI26" s="212"/>
      <c r="AHJ26" s="212"/>
      <c r="AHK26" s="212"/>
      <c r="AHL26" s="212"/>
      <c r="AHM26" s="212"/>
      <c r="AHN26" s="212"/>
      <c r="AHO26" s="212"/>
      <c r="AHP26" s="212"/>
      <c r="AHQ26" s="212"/>
      <c r="AHR26" s="212"/>
      <c r="AHS26" s="212"/>
      <c r="AHT26" s="212"/>
      <c r="AHU26" s="212"/>
      <c r="AHV26" s="212"/>
      <c r="AHW26" s="212"/>
      <c r="AHX26" s="212"/>
      <c r="AHY26" s="212"/>
      <c r="AHZ26" s="212"/>
      <c r="AIA26" s="212"/>
      <c r="AIB26" s="212"/>
      <c r="AIC26" s="212"/>
      <c r="AID26" s="212"/>
      <c r="AIE26" s="212"/>
      <c r="AIF26" s="212"/>
      <c r="AIG26" s="212"/>
      <c r="AIH26" s="212"/>
      <c r="AII26" s="212"/>
      <c r="AIJ26" s="212"/>
      <c r="AIK26" s="212"/>
      <c r="AIL26" s="212"/>
      <c r="AIM26" s="212"/>
      <c r="AIN26" s="212"/>
      <c r="AIO26" s="212"/>
      <c r="AIP26" s="212"/>
      <c r="AIQ26" s="212"/>
      <c r="AIR26" s="212"/>
      <c r="AIS26" s="212"/>
      <c r="AIT26" s="212"/>
      <c r="AIU26" s="212"/>
      <c r="AIV26" s="212"/>
      <c r="AIW26" s="212"/>
      <c r="AIX26" s="212"/>
      <c r="AIY26" s="212"/>
      <c r="AIZ26" s="212"/>
      <c r="AJA26" s="212"/>
      <c r="AJB26" s="212"/>
      <c r="AJC26" s="212"/>
      <c r="AJD26" s="212"/>
      <c r="AJE26" s="212"/>
      <c r="AJF26" s="212"/>
      <c r="AJG26" s="212"/>
      <c r="AJH26" s="212"/>
      <c r="AJI26" s="212"/>
      <c r="AJJ26" s="212"/>
      <c r="AJK26" s="212"/>
      <c r="AJL26" s="212"/>
      <c r="AJM26" s="212"/>
      <c r="AJN26" s="212"/>
      <c r="AJO26" s="212"/>
      <c r="AJP26" s="212"/>
      <c r="AJQ26" s="212"/>
      <c r="AJR26" s="212"/>
      <c r="AJS26" s="212"/>
      <c r="AJT26" s="212"/>
      <c r="AJU26" s="212"/>
      <c r="AJV26" s="212"/>
      <c r="AJW26" s="212"/>
      <c r="AJX26" s="212"/>
      <c r="AJY26" s="212"/>
      <c r="AJZ26" s="212"/>
      <c r="AKA26" s="212"/>
      <c r="AKB26" s="212"/>
      <c r="AKC26" s="212"/>
      <c r="AKD26" s="212"/>
      <c r="AKE26" s="212"/>
      <c r="AKF26" s="212"/>
      <c r="AKG26" s="212"/>
      <c r="AKH26" s="212"/>
      <c r="AKI26" s="212"/>
      <c r="AKJ26" s="212"/>
      <c r="AKK26" s="212"/>
      <c r="AKL26" s="212"/>
      <c r="AKM26" s="212"/>
      <c r="AKN26" s="212"/>
      <c r="AKO26" s="212"/>
      <c r="AKP26" s="212"/>
      <c r="AKQ26" s="212"/>
      <c r="AKR26" s="212"/>
      <c r="AKS26" s="212"/>
      <c r="AKT26" s="212"/>
      <c r="AKU26" s="212"/>
      <c r="AKV26" s="212"/>
      <c r="AKW26" s="212"/>
      <c r="AKX26" s="212"/>
      <c r="AKY26" s="212"/>
      <c r="AKZ26" s="212"/>
      <c r="ALA26" s="212"/>
      <c r="ALB26" s="212"/>
      <c r="ALC26" s="212"/>
      <c r="ALD26" s="212"/>
      <c r="ALE26" s="212"/>
      <c r="ALF26" s="212"/>
      <c r="ALG26" s="212"/>
      <c r="ALH26" s="212"/>
      <c r="ALI26" s="212"/>
      <c r="ALJ26" s="212"/>
      <c r="ALK26" s="212"/>
      <c r="ALL26" s="212"/>
      <c r="ALM26" s="212"/>
      <c r="ALN26" s="212"/>
      <c r="ALO26" s="212"/>
      <c r="ALP26" s="212"/>
      <c r="ALQ26" s="212"/>
      <c r="ALR26" s="212"/>
      <c r="ALS26" s="212"/>
      <c r="ALT26" s="212"/>
      <c r="ALU26" s="212"/>
      <c r="ALV26" s="212"/>
      <c r="ALW26" s="212"/>
      <c r="ALX26" s="212"/>
      <c r="ALY26" s="212"/>
      <c r="ALZ26" s="212"/>
      <c r="AMA26" s="212"/>
      <c r="AMB26" s="212"/>
      <c r="AMC26" s="212"/>
      <c r="AMD26" s="212"/>
      <c r="AME26" s="212"/>
      <c r="AMF26" s="212"/>
      <c r="AMG26" s="212"/>
      <c r="AMH26" s="212"/>
      <c r="AMI26" s="212"/>
      <c r="AMJ26" s="212"/>
      <c r="AMK26" s="212"/>
      <c r="AML26" s="212"/>
      <c r="AMM26" s="212"/>
      <c r="AMN26" s="212"/>
      <c r="AMO26" s="212"/>
      <c r="AMP26" s="212"/>
      <c r="AMQ26" s="212"/>
      <c r="AMR26" s="212"/>
      <c r="AMS26" s="212"/>
      <c r="AMT26" s="212"/>
      <c r="AMU26" s="212"/>
      <c r="AMV26" s="212"/>
      <c r="AMW26" s="212"/>
      <c r="AMX26" s="212"/>
      <c r="AMY26" s="212"/>
      <c r="AMZ26" s="212"/>
      <c r="ANA26" s="212"/>
      <c r="ANB26" s="212"/>
      <c r="ANC26" s="212"/>
      <c r="AND26" s="212"/>
      <c r="ANE26" s="212"/>
      <c r="ANF26" s="212"/>
      <c r="ANG26" s="212"/>
      <c r="ANH26" s="212"/>
      <c r="ANI26" s="212"/>
      <c r="ANJ26" s="212"/>
      <c r="ANK26" s="212"/>
      <c r="ANL26" s="212"/>
      <c r="ANM26" s="212"/>
      <c r="ANN26" s="212"/>
      <c r="ANO26" s="212"/>
      <c r="ANP26" s="212"/>
      <c r="ANQ26" s="212"/>
      <c r="ANR26" s="212"/>
      <c r="ANS26" s="212"/>
      <c r="ANT26" s="212"/>
      <c r="ANU26" s="212"/>
      <c r="ANV26" s="212"/>
      <c r="ANW26" s="212"/>
      <c r="ANX26" s="212"/>
      <c r="ANY26" s="212"/>
      <c r="ANZ26" s="212"/>
      <c r="AOA26" s="212"/>
      <c r="AOB26" s="212"/>
      <c r="AOC26" s="212"/>
      <c r="AOD26" s="212"/>
      <c r="AOE26" s="212"/>
      <c r="AOF26" s="212"/>
      <c r="AOG26" s="212"/>
      <c r="AOH26" s="212"/>
      <c r="AOI26" s="212"/>
      <c r="AOJ26" s="212"/>
      <c r="AOK26" s="212"/>
      <c r="AOL26" s="212"/>
      <c r="AOM26" s="212"/>
      <c r="AON26" s="212"/>
      <c r="AOO26" s="212"/>
      <c r="AOP26" s="212"/>
      <c r="AOQ26" s="212"/>
      <c r="AOR26" s="212"/>
      <c r="AOS26" s="212"/>
      <c r="AOT26" s="212"/>
      <c r="AOU26" s="212"/>
      <c r="AOV26" s="212"/>
      <c r="AOW26" s="212"/>
      <c r="AOX26" s="212"/>
      <c r="AOY26" s="212"/>
      <c r="AOZ26" s="212"/>
      <c r="APA26" s="212"/>
      <c r="APB26" s="212"/>
      <c r="APC26" s="212"/>
      <c r="APD26" s="212"/>
      <c r="APE26" s="212"/>
      <c r="APF26" s="212"/>
      <c r="APG26" s="212"/>
      <c r="APH26" s="212"/>
      <c r="API26" s="212"/>
      <c r="APJ26" s="212"/>
      <c r="APK26" s="212"/>
      <c r="APL26" s="212"/>
      <c r="APM26" s="212"/>
      <c r="APN26" s="212"/>
      <c r="APO26" s="212"/>
      <c r="APP26" s="212"/>
      <c r="APQ26" s="212"/>
      <c r="APR26" s="212"/>
      <c r="APS26" s="212"/>
      <c r="APT26" s="212"/>
      <c r="APU26" s="212"/>
      <c r="APV26" s="212"/>
      <c r="APW26" s="212"/>
      <c r="APX26" s="212"/>
      <c r="APY26" s="212"/>
      <c r="APZ26" s="212"/>
      <c r="AQA26" s="212"/>
      <c r="AQB26" s="212"/>
      <c r="AQC26" s="212"/>
      <c r="AQD26" s="212"/>
      <c r="AQE26" s="212"/>
      <c r="AQF26" s="212"/>
      <c r="AQG26" s="212"/>
      <c r="AQH26" s="212"/>
      <c r="AQI26" s="212"/>
      <c r="AQJ26" s="212"/>
      <c r="AQK26" s="212"/>
      <c r="AQL26" s="212"/>
      <c r="AQM26" s="212"/>
      <c r="AQN26" s="212"/>
      <c r="AQO26" s="212"/>
      <c r="AQP26" s="212"/>
      <c r="AQQ26" s="212"/>
      <c r="AQR26" s="212"/>
      <c r="AQS26" s="212"/>
      <c r="AQT26" s="212"/>
      <c r="AQU26" s="212"/>
      <c r="AQV26" s="212"/>
      <c r="AQW26" s="212"/>
      <c r="AQX26" s="212"/>
      <c r="AQY26" s="212"/>
      <c r="AQZ26" s="212"/>
      <c r="ARA26" s="212"/>
      <c r="ARB26" s="212"/>
      <c r="ARC26" s="212"/>
      <c r="ARD26" s="212"/>
      <c r="ARE26" s="212"/>
      <c r="ARF26" s="212"/>
      <c r="ARG26" s="212"/>
      <c r="ARH26" s="212"/>
      <c r="ARI26" s="212"/>
      <c r="ARJ26" s="212"/>
      <c r="ARK26" s="212"/>
      <c r="ARL26" s="212"/>
      <c r="ARM26" s="212"/>
      <c r="ARN26" s="212"/>
      <c r="ARO26" s="212"/>
      <c r="ARP26" s="212"/>
      <c r="ARQ26" s="212"/>
      <c r="ARR26" s="212"/>
      <c r="ARS26" s="212"/>
      <c r="ART26" s="212"/>
      <c r="ARU26" s="212"/>
      <c r="ARV26" s="212"/>
      <c r="ARW26" s="212"/>
      <c r="ARX26" s="212"/>
      <c r="ARY26" s="212"/>
      <c r="ARZ26" s="212"/>
      <c r="ASA26" s="212"/>
      <c r="ASB26" s="212"/>
      <c r="ASC26" s="212"/>
      <c r="ASD26" s="212"/>
      <c r="ASE26" s="212"/>
      <c r="ASF26" s="212"/>
      <c r="ASG26" s="212"/>
      <c r="ASH26" s="212"/>
      <c r="ASI26" s="212"/>
      <c r="ASJ26" s="212"/>
      <c r="ASK26" s="212"/>
      <c r="ASL26" s="212"/>
      <c r="ASM26" s="212"/>
      <c r="ASN26" s="212"/>
      <c r="ASO26" s="212"/>
      <c r="ASP26" s="212"/>
      <c r="ASQ26" s="212"/>
      <c r="ASR26" s="212"/>
      <c r="ASS26" s="212"/>
      <c r="AST26" s="212"/>
      <c r="ASU26" s="212"/>
      <c r="ASV26" s="212"/>
      <c r="ASW26" s="212"/>
      <c r="ASX26" s="212"/>
      <c r="ASY26" s="212"/>
      <c r="ASZ26" s="212"/>
      <c r="ATA26" s="212"/>
      <c r="ATB26" s="212"/>
      <c r="ATC26" s="212"/>
      <c r="ATD26" s="212"/>
      <c r="ATE26" s="212"/>
      <c r="ATF26" s="212"/>
      <c r="ATG26" s="212"/>
      <c r="ATH26" s="212"/>
      <c r="ATI26" s="212"/>
      <c r="ATJ26" s="212"/>
      <c r="ATK26" s="212"/>
      <c r="ATL26" s="212"/>
      <c r="ATM26" s="212"/>
      <c r="ATN26" s="212"/>
      <c r="ATO26" s="212"/>
      <c r="ATP26" s="212"/>
      <c r="ATQ26" s="212"/>
      <c r="ATR26" s="212"/>
      <c r="ATS26" s="212"/>
      <c r="ATT26" s="212"/>
      <c r="ATU26" s="212"/>
      <c r="ATV26" s="212"/>
      <c r="ATW26" s="212"/>
      <c r="ATX26" s="212"/>
      <c r="ATY26" s="212"/>
      <c r="ATZ26" s="212"/>
      <c r="AUA26" s="212"/>
      <c r="AUB26" s="212"/>
      <c r="AUC26" s="212"/>
      <c r="AUD26" s="212"/>
      <c r="AUE26" s="212"/>
      <c r="AUF26" s="212"/>
      <c r="AUG26" s="212"/>
      <c r="AUH26" s="212"/>
      <c r="AUI26" s="212"/>
      <c r="AUJ26" s="212"/>
      <c r="AUK26" s="212"/>
      <c r="AUL26" s="212"/>
      <c r="AUM26" s="212"/>
      <c r="AUN26" s="212"/>
      <c r="AUO26" s="212"/>
      <c r="AUP26" s="212"/>
      <c r="AUQ26" s="212"/>
      <c r="AUR26" s="212"/>
      <c r="AUS26" s="212"/>
      <c r="AUT26" s="212"/>
      <c r="AUU26" s="212"/>
      <c r="AUV26" s="212"/>
      <c r="AUW26" s="212"/>
      <c r="AUX26" s="212"/>
      <c r="AUY26" s="212"/>
      <c r="AUZ26" s="212"/>
      <c r="AVA26" s="212"/>
      <c r="AVB26" s="212"/>
      <c r="AVC26" s="212"/>
      <c r="AVD26" s="212"/>
      <c r="AVE26" s="212"/>
      <c r="AVF26" s="212"/>
      <c r="AVG26" s="212"/>
      <c r="AVH26" s="212"/>
      <c r="AVI26" s="212"/>
      <c r="AVJ26" s="212"/>
      <c r="AVK26" s="212"/>
      <c r="AVL26" s="212"/>
      <c r="AVM26" s="212"/>
      <c r="AVN26" s="212"/>
      <c r="AVO26" s="212"/>
      <c r="AVP26" s="212"/>
      <c r="AVQ26" s="212"/>
      <c r="AVR26" s="212"/>
      <c r="AVS26" s="212"/>
      <c r="AVT26" s="212"/>
      <c r="AVU26" s="212"/>
      <c r="AVV26" s="212"/>
      <c r="AVW26" s="212"/>
      <c r="AVX26" s="212"/>
      <c r="AVY26" s="212"/>
      <c r="AVZ26" s="212"/>
      <c r="AWA26" s="212"/>
      <c r="AWB26" s="212"/>
      <c r="AWC26" s="212"/>
      <c r="AWD26" s="212"/>
      <c r="AWE26" s="212"/>
      <c r="AWF26" s="212"/>
      <c r="AWG26" s="212"/>
      <c r="AWH26" s="212"/>
      <c r="AWI26" s="212"/>
      <c r="AWJ26" s="212"/>
      <c r="AWK26" s="212"/>
      <c r="AWL26" s="212"/>
      <c r="AWM26" s="212"/>
      <c r="AWN26" s="212"/>
      <c r="AWO26" s="212"/>
      <c r="AWP26" s="212"/>
      <c r="AWQ26" s="212"/>
      <c r="AWR26" s="212"/>
      <c r="AWS26" s="212"/>
      <c r="AWT26" s="212"/>
      <c r="AWU26" s="212"/>
      <c r="AWV26" s="212"/>
      <c r="AWW26" s="212"/>
      <c r="AWX26" s="212"/>
      <c r="AWY26" s="212"/>
      <c r="AWZ26" s="212"/>
      <c r="AXA26" s="212"/>
      <c r="AXB26" s="212"/>
      <c r="AXC26" s="212"/>
      <c r="AXD26" s="212"/>
      <c r="AXE26" s="212"/>
      <c r="AXF26" s="212"/>
      <c r="AXG26" s="212"/>
      <c r="AXH26" s="212"/>
      <c r="AXI26" s="212"/>
      <c r="AXJ26" s="212"/>
      <c r="AXK26" s="212"/>
      <c r="AXL26" s="212"/>
      <c r="AXM26" s="212"/>
      <c r="AXN26" s="212"/>
      <c r="AXO26" s="212"/>
      <c r="AXP26" s="212"/>
      <c r="AXQ26" s="212"/>
      <c r="AXR26" s="212"/>
      <c r="AXS26" s="212"/>
      <c r="AXT26" s="212"/>
      <c r="AXU26" s="212"/>
      <c r="AXV26" s="212"/>
      <c r="AXW26" s="212"/>
      <c r="AXX26" s="212"/>
      <c r="AXY26" s="212"/>
      <c r="AXZ26" s="212"/>
      <c r="AYA26" s="212"/>
      <c r="AYB26" s="212"/>
      <c r="AYC26" s="212"/>
      <c r="AYD26" s="212"/>
      <c r="AYE26" s="212"/>
      <c r="AYF26" s="212"/>
      <c r="AYG26" s="212"/>
      <c r="AYH26" s="212"/>
      <c r="AYI26" s="212"/>
      <c r="AYJ26" s="212"/>
      <c r="AYK26" s="212"/>
      <c r="AYL26" s="212"/>
      <c r="AYM26" s="212"/>
      <c r="AYN26" s="212"/>
      <c r="AYO26" s="212"/>
      <c r="AYP26" s="212"/>
      <c r="AYQ26" s="212"/>
      <c r="AYR26" s="212"/>
      <c r="AYS26" s="212"/>
      <c r="AYT26" s="212"/>
      <c r="AYU26" s="212"/>
      <c r="AYV26" s="212"/>
      <c r="AYW26" s="212"/>
      <c r="AYX26" s="212"/>
      <c r="AYY26" s="212"/>
      <c r="AYZ26" s="212"/>
      <c r="AZA26" s="212"/>
      <c r="AZB26" s="212"/>
      <c r="AZC26" s="212"/>
      <c r="AZD26" s="212"/>
      <c r="AZE26" s="212"/>
      <c r="AZF26" s="212"/>
      <c r="AZG26" s="212"/>
      <c r="AZH26" s="212"/>
      <c r="AZI26" s="212"/>
      <c r="AZJ26" s="212"/>
      <c r="AZK26" s="212"/>
      <c r="AZL26" s="212"/>
      <c r="AZM26" s="212"/>
      <c r="AZN26" s="212"/>
      <c r="AZO26" s="212"/>
      <c r="AZP26" s="212"/>
      <c r="AZQ26" s="212"/>
      <c r="AZR26" s="212"/>
      <c r="AZS26" s="212"/>
      <c r="AZT26" s="212"/>
      <c r="AZU26" s="212"/>
      <c r="AZV26" s="212"/>
      <c r="AZW26" s="212"/>
      <c r="AZX26" s="212"/>
      <c r="AZY26" s="212"/>
      <c r="AZZ26" s="212"/>
      <c r="BAA26" s="212"/>
      <c r="BAB26" s="212"/>
      <c r="BAC26" s="212"/>
      <c r="BAD26" s="212"/>
      <c r="BAE26" s="212"/>
      <c r="BAF26" s="212"/>
      <c r="BAG26" s="212"/>
      <c r="BAH26" s="212"/>
      <c r="BAI26" s="212"/>
      <c r="BAJ26" s="212"/>
      <c r="BAK26" s="212"/>
      <c r="BAL26" s="212"/>
      <c r="BAM26" s="212"/>
      <c r="BAN26" s="212"/>
      <c r="BAO26" s="212"/>
      <c r="BAP26" s="212"/>
      <c r="BAQ26" s="212"/>
      <c r="BAR26" s="212"/>
      <c r="BAS26" s="212"/>
      <c r="BAT26" s="212"/>
      <c r="BAU26" s="212"/>
      <c r="BAV26" s="212"/>
      <c r="BAW26" s="212"/>
      <c r="BAX26" s="212"/>
      <c r="BAY26" s="212"/>
      <c r="BAZ26" s="212"/>
      <c r="BBA26" s="212"/>
      <c r="BBB26" s="212"/>
      <c r="BBC26" s="212"/>
      <c r="BBD26" s="212"/>
      <c r="BBE26" s="212"/>
      <c r="BBF26" s="212"/>
      <c r="BBG26" s="212"/>
      <c r="BBH26" s="212"/>
      <c r="BBI26" s="212"/>
      <c r="BBJ26" s="212"/>
      <c r="BBK26" s="212"/>
      <c r="BBL26" s="212"/>
      <c r="BBM26" s="212"/>
      <c r="BBN26" s="212"/>
      <c r="BBO26" s="212"/>
      <c r="BBP26" s="212"/>
      <c r="BBQ26" s="212"/>
      <c r="BBR26" s="212"/>
      <c r="BBS26" s="212"/>
      <c r="BBT26" s="212"/>
      <c r="BBU26" s="212"/>
      <c r="BBV26" s="212"/>
      <c r="BBW26" s="212"/>
      <c r="BBX26" s="212"/>
      <c r="BBY26" s="212"/>
      <c r="BBZ26" s="212"/>
      <c r="BCA26" s="212"/>
      <c r="BCB26" s="212"/>
      <c r="BCC26" s="212"/>
      <c r="BCD26" s="212"/>
      <c r="BCE26" s="212"/>
      <c r="BCF26" s="212"/>
      <c r="BCG26" s="212"/>
      <c r="BCH26" s="212"/>
      <c r="BCI26" s="212"/>
      <c r="BCJ26" s="212"/>
      <c r="BCK26" s="212"/>
      <c r="BCL26" s="212"/>
      <c r="BCM26" s="212"/>
      <c r="BCN26" s="212"/>
      <c r="BCO26" s="212"/>
      <c r="BCP26" s="212"/>
      <c r="BCQ26" s="212"/>
      <c r="BCR26" s="212"/>
      <c r="BCS26" s="212"/>
      <c r="BCT26" s="212"/>
      <c r="BCU26" s="212"/>
      <c r="BCV26" s="212"/>
      <c r="BCW26" s="212"/>
      <c r="BCX26" s="212"/>
      <c r="BCY26" s="212"/>
      <c r="BCZ26" s="212"/>
      <c r="BDA26" s="212"/>
      <c r="BDB26" s="212"/>
      <c r="BDC26" s="212"/>
      <c r="BDD26" s="212"/>
      <c r="BDE26" s="212"/>
      <c r="BDF26" s="212"/>
      <c r="BDG26" s="212"/>
      <c r="BDH26" s="212"/>
      <c r="BDI26" s="212"/>
      <c r="BDJ26" s="212"/>
      <c r="BDK26" s="212"/>
      <c r="BDL26" s="212"/>
      <c r="BDM26" s="212"/>
      <c r="BDN26" s="212"/>
      <c r="BDO26" s="212"/>
      <c r="BDP26" s="212"/>
      <c r="BDQ26" s="212"/>
      <c r="BDR26" s="212"/>
      <c r="BDS26" s="212"/>
      <c r="BDT26" s="212"/>
      <c r="BDU26" s="212"/>
      <c r="BDV26" s="212"/>
      <c r="BDW26" s="212"/>
      <c r="BDX26" s="212"/>
      <c r="BDY26" s="212"/>
      <c r="BDZ26" s="212"/>
      <c r="BEA26" s="212"/>
      <c r="BEB26" s="212"/>
      <c r="BEC26" s="212"/>
      <c r="BED26" s="212"/>
      <c r="BEE26" s="212"/>
      <c r="BEF26" s="212"/>
      <c r="BEG26" s="212"/>
      <c r="BEH26" s="212"/>
      <c r="BEI26" s="212"/>
      <c r="BEJ26" s="212"/>
      <c r="BEK26" s="212"/>
      <c r="BEL26" s="212"/>
      <c r="BEM26" s="212"/>
      <c r="BEN26" s="212"/>
      <c r="BEO26" s="212"/>
      <c r="BEP26" s="212"/>
      <c r="BEQ26" s="212"/>
      <c r="BER26" s="212"/>
      <c r="BES26" s="212"/>
      <c r="BET26" s="212"/>
      <c r="BEU26" s="212"/>
      <c r="BEV26" s="212"/>
      <c r="BEW26" s="212"/>
      <c r="BEX26" s="212"/>
      <c r="BEY26" s="212"/>
      <c r="BEZ26" s="212"/>
      <c r="BFA26" s="212"/>
      <c r="BFB26" s="212"/>
      <c r="BFC26" s="212"/>
      <c r="BFD26" s="212"/>
      <c r="BFE26" s="212"/>
      <c r="BFF26" s="212"/>
      <c r="BFG26" s="212"/>
      <c r="BFH26" s="212"/>
      <c r="BFI26" s="212"/>
      <c r="BFJ26" s="212"/>
      <c r="BFK26" s="212"/>
      <c r="BFL26" s="212"/>
      <c r="BFM26" s="212"/>
      <c r="BFN26" s="212"/>
      <c r="BFO26" s="212"/>
      <c r="BFP26" s="212"/>
      <c r="BFQ26" s="212"/>
      <c r="BFR26" s="212"/>
      <c r="BFS26" s="212"/>
      <c r="BFT26" s="212"/>
      <c r="BFU26" s="212"/>
      <c r="BFV26" s="212"/>
      <c r="BFW26" s="212"/>
      <c r="BFX26" s="212"/>
      <c r="BFY26" s="212"/>
      <c r="BFZ26" s="212"/>
      <c r="BGA26" s="212"/>
      <c r="BGB26" s="212"/>
      <c r="BGC26" s="212"/>
      <c r="BGD26" s="212"/>
      <c r="BGE26" s="212"/>
      <c r="BGF26" s="212"/>
      <c r="BGG26" s="212"/>
      <c r="BGH26" s="212"/>
      <c r="BGI26" s="212"/>
      <c r="BGJ26" s="212"/>
      <c r="BGK26" s="212"/>
      <c r="BGL26" s="212"/>
      <c r="BGM26" s="212"/>
      <c r="BGN26" s="212"/>
      <c r="BGO26" s="212"/>
      <c r="BGP26" s="212"/>
      <c r="BGQ26" s="212"/>
      <c r="BGR26" s="212"/>
      <c r="BGS26" s="212"/>
      <c r="BGT26" s="212"/>
      <c r="BGU26" s="212"/>
      <c r="BGV26" s="212"/>
      <c r="BGW26" s="212"/>
      <c r="BGX26" s="212"/>
      <c r="BGY26" s="212"/>
      <c r="BGZ26" s="212"/>
      <c r="BHA26" s="212"/>
      <c r="BHB26" s="212"/>
      <c r="BHC26" s="212"/>
      <c r="BHD26" s="212"/>
      <c r="BHE26" s="212"/>
      <c r="BHF26" s="212"/>
      <c r="BHG26" s="212"/>
      <c r="BHH26" s="212"/>
      <c r="BHI26" s="212"/>
      <c r="BHJ26" s="212"/>
      <c r="BHK26" s="212"/>
      <c r="BHL26" s="212"/>
      <c r="BHM26" s="212"/>
      <c r="BHN26" s="212"/>
      <c r="BHO26" s="212"/>
      <c r="BHP26" s="212"/>
      <c r="BHQ26" s="212"/>
      <c r="BHR26" s="212"/>
      <c r="BHS26" s="212"/>
      <c r="BHT26" s="212"/>
      <c r="BHU26" s="212"/>
      <c r="BHV26" s="212"/>
      <c r="BHW26" s="212"/>
      <c r="BHX26" s="212"/>
      <c r="BHY26" s="212"/>
      <c r="BHZ26" s="212"/>
      <c r="BIA26" s="212"/>
      <c r="BIB26" s="212"/>
      <c r="BIC26" s="212"/>
      <c r="BID26" s="212"/>
      <c r="BIE26" s="212"/>
      <c r="BIF26" s="212"/>
      <c r="BIG26" s="212"/>
      <c r="BIH26" s="212"/>
      <c r="BII26" s="212"/>
      <c r="BIJ26" s="212"/>
      <c r="BIK26" s="212"/>
      <c r="BIL26" s="212"/>
      <c r="BIM26" s="212"/>
      <c r="BIN26" s="212"/>
      <c r="BIO26" s="212"/>
      <c r="BIP26" s="212"/>
      <c r="BIQ26" s="212"/>
      <c r="BIR26" s="212"/>
      <c r="BIS26" s="212"/>
      <c r="BIT26" s="212"/>
      <c r="BIU26" s="212"/>
      <c r="BIV26" s="212"/>
      <c r="BIW26" s="212"/>
      <c r="BIX26" s="212"/>
      <c r="BIY26" s="212"/>
      <c r="BIZ26" s="212"/>
      <c r="BJA26" s="212"/>
      <c r="BJB26" s="212"/>
      <c r="BJC26" s="212"/>
      <c r="BJD26" s="212"/>
      <c r="BJE26" s="212"/>
      <c r="BJF26" s="212"/>
      <c r="BJG26" s="212"/>
      <c r="BJH26" s="212"/>
      <c r="BJI26" s="212"/>
      <c r="BJJ26" s="212"/>
      <c r="BJK26" s="212"/>
      <c r="BJL26" s="212"/>
      <c r="BJM26" s="212"/>
      <c r="BJN26" s="212"/>
      <c r="BJO26" s="212"/>
      <c r="BJP26" s="212"/>
      <c r="BJQ26" s="212"/>
      <c r="BJR26" s="212"/>
      <c r="BJS26" s="212"/>
      <c r="BJT26" s="212"/>
      <c r="BJU26" s="212"/>
      <c r="BJV26" s="212"/>
      <c r="BJW26" s="212"/>
      <c r="BJX26" s="212"/>
      <c r="BJY26" s="212"/>
      <c r="BJZ26" s="212"/>
      <c r="BKA26" s="212"/>
      <c r="BKB26" s="212"/>
      <c r="BKC26" s="212"/>
      <c r="BKD26" s="212"/>
      <c r="BKE26" s="212"/>
      <c r="BKF26" s="212"/>
      <c r="BKG26" s="212"/>
      <c r="BKH26" s="212"/>
      <c r="BKI26" s="212"/>
      <c r="BKJ26" s="212"/>
      <c r="BKK26" s="212"/>
      <c r="BKL26" s="212"/>
      <c r="BKM26" s="212"/>
      <c r="BKN26" s="212"/>
      <c r="BKO26" s="212"/>
      <c r="BKP26" s="212"/>
      <c r="BKQ26" s="212"/>
      <c r="BKR26" s="212"/>
      <c r="BKS26" s="212"/>
      <c r="BKT26" s="212"/>
      <c r="BKU26" s="212"/>
      <c r="BKV26" s="212"/>
      <c r="BKW26" s="212"/>
      <c r="BKX26" s="212"/>
      <c r="BKY26" s="212"/>
      <c r="BKZ26" s="212"/>
      <c r="BLA26" s="212"/>
      <c r="BLB26" s="212"/>
      <c r="BLC26" s="212"/>
      <c r="BLD26" s="212"/>
      <c r="BLE26" s="212"/>
      <c r="BLF26" s="212"/>
      <c r="BLG26" s="212"/>
      <c r="BLH26" s="212"/>
      <c r="BLI26" s="212"/>
      <c r="BLJ26" s="212"/>
      <c r="BLK26" s="212"/>
      <c r="BLL26" s="212"/>
      <c r="BLM26" s="212"/>
      <c r="BLN26" s="212"/>
      <c r="BLO26" s="212"/>
      <c r="BLP26" s="212"/>
      <c r="BLQ26" s="212"/>
      <c r="BLR26" s="212"/>
      <c r="BLS26" s="212"/>
      <c r="BLT26" s="212"/>
      <c r="BLU26" s="212"/>
      <c r="BLV26" s="212"/>
      <c r="BLW26" s="212"/>
      <c r="BLX26" s="212"/>
      <c r="BLY26" s="212"/>
      <c r="BLZ26" s="212"/>
      <c r="BMA26" s="212"/>
      <c r="BMB26" s="212"/>
      <c r="BMC26" s="212"/>
      <c r="BMD26" s="212"/>
      <c r="BME26" s="212"/>
      <c r="BMF26" s="212"/>
      <c r="BMG26" s="212"/>
      <c r="BMH26" s="212"/>
      <c r="BMI26" s="212"/>
      <c r="BMJ26" s="212"/>
      <c r="BMK26" s="212"/>
      <c r="BML26" s="212"/>
      <c r="BMM26" s="212"/>
      <c r="BMN26" s="212"/>
      <c r="BMO26" s="212"/>
      <c r="BMP26" s="212"/>
      <c r="BMQ26" s="212"/>
      <c r="BMR26" s="212"/>
      <c r="BMS26" s="212"/>
      <c r="BMT26" s="212"/>
      <c r="BMU26" s="212"/>
      <c r="BMV26" s="212"/>
      <c r="BMW26" s="212"/>
      <c r="BMX26" s="212"/>
      <c r="BMY26" s="212"/>
      <c r="BMZ26" s="212"/>
      <c r="BNA26" s="212"/>
      <c r="BNB26" s="212"/>
      <c r="BNC26" s="212"/>
      <c r="BND26" s="212"/>
      <c r="BNE26" s="212"/>
      <c r="BNF26" s="212"/>
      <c r="BNG26" s="212"/>
      <c r="BNH26" s="212"/>
      <c r="BNI26" s="212"/>
      <c r="BNJ26" s="212"/>
      <c r="BNK26" s="212"/>
      <c r="BNL26" s="212"/>
      <c r="BNM26" s="212"/>
      <c r="BNN26" s="212"/>
      <c r="BNO26" s="212"/>
      <c r="BNP26" s="212"/>
      <c r="BNQ26" s="212"/>
      <c r="BNR26" s="212"/>
      <c r="BNS26" s="212"/>
      <c r="BNT26" s="212"/>
      <c r="BNU26" s="212"/>
      <c r="BNV26" s="212"/>
      <c r="BNW26" s="212"/>
      <c r="BNX26" s="212"/>
      <c r="BNY26" s="212"/>
      <c r="BNZ26" s="212"/>
      <c r="BOA26" s="212"/>
      <c r="BOB26" s="212"/>
      <c r="BOC26" s="212"/>
      <c r="BOD26" s="212"/>
      <c r="BOE26" s="212"/>
      <c r="BOF26" s="212"/>
      <c r="BOG26" s="212"/>
      <c r="BOH26" s="212"/>
      <c r="BOI26" s="212"/>
      <c r="BOJ26" s="212"/>
      <c r="BOK26" s="212"/>
      <c r="BOL26" s="212"/>
      <c r="BOM26" s="212"/>
      <c r="BON26" s="212"/>
      <c r="BOO26" s="212"/>
      <c r="BOP26" s="212"/>
      <c r="BOQ26" s="212"/>
      <c r="BOR26" s="212"/>
      <c r="BOS26" s="212"/>
      <c r="BOT26" s="212"/>
      <c r="BOU26" s="212"/>
      <c r="BOV26" s="212"/>
      <c r="BOW26" s="212"/>
      <c r="BOX26" s="212"/>
      <c r="BOY26" s="212"/>
      <c r="BOZ26" s="212"/>
      <c r="BPA26" s="212"/>
      <c r="BPB26" s="212"/>
      <c r="BPC26" s="212"/>
      <c r="BPD26" s="212"/>
      <c r="BPE26" s="212"/>
      <c r="BPF26" s="212"/>
      <c r="BPG26" s="212"/>
      <c r="BPH26" s="212"/>
      <c r="BPI26" s="212"/>
      <c r="BPJ26" s="212"/>
      <c r="BPK26" s="212"/>
      <c r="BPL26" s="212"/>
      <c r="BPM26" s="212"/>
      <c r="BPN26" s="212"/>
      <c r="BPO26" s="212"/>
      <c r="BPP26" s="212"/>
      <c r="BPQ26" s="212"/>
      <c r="BPR26" s="212"/>
      <c r="BPS26" s="212"/>
      <c r="BPT26" s="212"/>
      <c r="BPU26" s="212"/>
      <c r="BPV26" s="212"/>
      <c r="BPW26" s="212"/>
      <c r="BPX26" s="212"/>
      <c r="BPY26" s="212"/>
      <c r="BPZ26" s="212"/>
      <c r="BQA26" s="212"/>
      <c r="BQB26" s="212"/>
      <c r="BQC26" s="212"/>
      <c r="BQD26" s="212"/>
      <c r="BQE26" s="212"/>
      <c r="BQF26" s="212"/>
      <c r="BQG26" s="212"/>
      <c r="BQH26" s="212"/>
      <c r="BQI26" s="212"/>
      <c r="BQJ26" s="212"/>
      <c r="BQK26" s="212"/>
      <c r="BQL26" s="212"/>
      <c r="BQM26" s="212"/>
      <c r="BQN26" s="212"/>
      <c r="BQO26" s="212"/>
      <c r="BQP26" s="212"/>
      <c r="BQQ26" s="212"/>
      <c r="BQR26" s="212"/>
      <c r="BQS26" s="212"/>
      <c r="BQT26" s="212"/>
      <c r="BQU26" s="212"/>
      <c r="BQV26" s="212"/>
      <c r="BQW26" s="212"/>
      <c r="BQX26" s="212"/>
      <c r="BQY26" s="212"/>
      <c r="BQZ26" s="212"/>
      <c r="BRA26" s="212"/>
      <c r="BRB26" s="212"/>
      <c r="BRC26" s="212"/>
      <c r="BRD26" s="212"/>
      <c r="BRE26" s="212"/>
      <c r="BRF26" s="212"/>
      <c r="BRG26" s="212"/>
      <c r="BRH26" s="212"/>
      <c r="BRI26" s="212"/>
      <c r="BRJ26" s="212"/>
      <c r="BRK26" s="212"/>
      <c r="BRL26" s="212"/>
      <c r="BRM26" s="212"/>
      <c r="BRN26" s="212"/>
      <c r="BRO26" s="212"/>
      <c r="BRP26" s="212"/>
      <c r="BRQ26" s="212"/>
      <c r="BRR26" s="212"/>
      <c r="BRS26" s="212"/>
      <c r="BRT26" s="212"/>
      <c r="BRU26" s="212"/>
      <c r="BRV26" s="212"/>
      <c r="BRW26" s="212"/>
      <c r="BRX26" s="212"/>
      <c r="BRY26" s="212"/>
      <c r="BRZ26" s="212"/>
      <c r="BSA26" s="212"/>
      <c r="BSB26" s="212"/>
      <c r="BSC26" s="212"/>
      <c r="BSD26" s="212"/>
      <c r="BSE26" s="212"/>
      <c r="BSF26" s="212"/>
      <c r="BSG26" s="212"/>
      <c r="BSH26" s="212"/>
      <c r="BSI26" s="212"/>
      <c r="BSJ26" s="212"/>
      <c r="BSK26" s="212"/>
      <c r="BSL26" s="212"/>
      <c r="BSM26" s="212"/>
      <c r="BSN26" s="212"/>
      <c r="BSO26" s="212"/>
      <c r="BSP26" s="212"/>
      <c r="BSQ26" s="212"/>
      <c r="BSR26" s="212"/>
      <c r="BSS26" s="212"/>
      <c r="BST26" s="212"/>
      <c r="BSU26" s="212"/>
      <c r="BSV26" s="212"/>
      <c r="BSW26" s="212"/>
      <c r="BSX26" s="212"/>
      <c r="BSY26" s="212"/>
      <c r="BSZ26" s="212"/>
      <c r="BTA26" s="212"/>
      <c r="BTB26" s="212"/>
      <c r="BTC26" s="212"/>
      <c r="BTD26" s="212"/>
      <c r="BTE26" s="212"/>
      <c r="BTF26" s="212"/>
      <c r="BTG26" s="212"/>
      <c r="BTH26" s="212"/>
      <c r="BTI26" s="212"/>
      <c r="BTJ26" s="212"/>
      <c r="BTK26" s="212"/>
      <c r="BTL26" s="212"/>
      <c r="BTM26" s="212"/>
      <c r="BTN26" s="212"/>
      <c r="BTO26" s="212"/>
      <c r="BTP26" s="212"/>
      <c r="BTQ26" s="212"/>
      <c r="BTR26" s="212"/>
      <c r="BTS26" s="212"/>
      <c r="BTT26" s="212"/>
      <c r="BTU26" s="212"/>
      <c r="BTV26" s="212"/>
      <c r="BTW26" s="212"/>
      <c r="BTX26" s="212"/>
      <c r="BTY26" s="212"/>
      <c r="BTZ26" s="212"/>
      <c r="BUA26" s="212"/>
      <c r="BUB26" s="212"/>
      <c r="BUC26" s="212"/>
      <c r="BUD26" s="212"/>
      <c r="BUE26" s="212"/>
      <c r="BUF26" s="212"/>
      <c r="BUG26" s="212"/>
      <c r="BUH26" s="212"/>
      <c r="BUI26" s="212"/>
      <c r="BUJ26" s="212"/>
      <c r="BUK26" s="212"/>
      <c r="BUL26" s="212"/>
      <c r="BUM26" s="212"/>
      <c r="BUN26" s="212"/>
      <c r="BUO26" s="212"/>
      <c r="BUP26" s="212"/>
      <c r="BUQ26" s="212"/>
      <c r="BUR26" s="212"/>
      <c r="BUS26" s="212"/>
      <c r="BUT26" s="212"/>
      <c r="BUU26" s="212"/>
      <c r="BUV26" s="212"/>
      <c r="BUW26" s="212"/>
      <c r="BUX26" s="212"/>
      <c r="BUY26" s="212"/>
      <c r="BUZ26" s="212"/>
      <c r="BVA26" s="212"/>
      <c r="BVB26" s="212"/>
      <c r="BVC26" s="212"/>
      <c r="BVD26" s="212"/>
      <c r="BVE26" s="212"/>
      <c r="BVF26" s="212"/>
      <c r="BVG26" s="212"/>
      <c r="BVH26" s="212"/>
      <c r="BVI26" s="212"/>
      <c r="BVJ26" s="212"/>
      <c r="BVK26" s="212"/>
      <c r="BVL26" s="212"/>
      <c r="BVM26" s="212"/>
      <c r="BVN26" s="212"/>
      <c r="BVO26" s="212"/>
      <c r="BVP26" s="212"/>
      <c r="BVQ26" s="212"/>
      <c r="BVR26" s="212"/>
      <c r="BVS26" s="212"/>
      <c r="BVT26" s="212"/>
      <c r="BVU26" s="212"/>
      <c r="BVV26" s="212"/>
      <c r="BVW26" s="212"/>
      <c r="BVX26" s="212"/>
      <c r="BVY26" s="212"/>
      <c r="BVZ26" s="212"/>
      <c r="BWA26" s="212"/>
      <c r="BWB26" s="212"/>
      <c r="BWC26" s="212"/>
      <c r="BWD26" s="212"/>
      <c r="BWE26" s="212"/>
      <c r="BWF26" s="212"/>
      <c r="BWG26" s="212"/>
      <c r="BWH26" s="212"/>
      <c r="BWI26" s="212"/>
      <c r="BWJ26" s="212"/>
      <c r="BWK26" s="212"/>
      <c r="BWL26" s="212"/>
      <c r="BWM26" s="212"/>
      <c r="BWN26" s="212"/>
      <c r="BWO26" s="212"/>
      <c r="BWP26" s="212"/>
      <c r="BWQ26" s="212"/>
      <c r="BWR26" s="212"/>
      <c r="BWS26" s="212"/>
      <c r="BWT26" s="212"/>
      <c r="BWU26" s="212"/>
      <c r="BWV26" s="212"/>
      <c r="BWW26" s="212"/>
      <c r="BWX26" s="212"/>
      <c r="BWY26" s="212"/>
      <c r="BWZ26" s="212"/>
      <c r="BXA26" s="212"/>
      <c r="BXB26" s="212"/>
      <c r="BXC26" s="212"/>
      <c r="BXD26" s="212"/>
      <c r="BXE26" s="212"/>
      <c r="BXF26" s="212"/>
      <c r="BXG26" s="212"/>
      <c r="BXH26" s="212"/>
      <c r="BXI26" s="212"/>
      <c r="BXJ26" s="212"/>
      <c r="BXK26" s="212"/>
      <c r="BXL26" s="212"/>
      <c r="BXM26" s="212"/>
      <c r="BXN26" s="212"/>
      <c r="BXO26" s="212"/>
      <c r="BXP26" s="212"/>
      <c r="BXQ26" s="212"/>
      <c r="BXR26" s="212"/>
      <c r="BXS26" s="212"/>
      <c r="BXT26" s="212"/>
      <c r="BXU26" s="212"/>
      <c r="BXV26" s="212"/>
      <c r="BXW26" s="212"/>
      <c r="BXX26" s="212"/>
      <c r="BXY26" s="212"/>
      <c r="BXZ26" s="212"/>
      <c r="BYA26" s="212"/>
      <c r="BYB26" s="212"/>
      <c r="BYC26" s="212"/>
      <c r="BYD26" s="212"/>
      <c r="BYE26" s="212"/>
      <c r="BYF26" s="212"/>
      <c r="BYG26" s="212"/>
      <c r="BYH26" s="212"/>
      <c r="BYI26" s="212"/>
      <c r="BYJ26" s="212"/>
      <c r="BYK26" s="212"/>
      <c r="BYL26" s="212"/>
      <c r="BYM26" s="212"/>
      <c r="BYN26" s="212"/>
      <c r="BYO26" s="212"/>
      <c r="BYP26" s="212"/>
      <c r="BYQ26" s="212"/>
      <c r="BYR26" s="212"/>
      <c r="BYS26" s="212"/>
      <c r="BYT26" s="212"/>
      <c r="BYU26" s="212"/>
      <c r="BYV26" s="212"/>
      <c r="BYW26" s="212"/>
      <c r="BYX26" s="212"/>
      <c r="BYY26" s="212"/>
      <c r="BYZ26" s="212"/>
      <c r="BZA26" s="212"/>
      <c r="BZB26" s="212"/>
      <c r="BZC26" s="212"/>
      <c r="BZD26" s="212"/>
      <c r="BZE26" s="212"/>
      <c r="BZF26" s="212"/>
      <c r="BZG26" s="212"/>
      <c r="BZH26" s="212"/>
      <c r="BZI26" s="212"/>
      <c r="BZJ26" s="212"/>
      <c r="BZK26" s="212"/>
      <c r="BZL26" s="212"/>
      <c r="BZM26" s="212"/>
      <c r="BZN26" s="212"/>
      <c r="BZO26" s="212"/>
      <c r="BZP26" s="212"/>
      <c r="BZQ26" s="212"/>
      <c r="BZR26" s="212"/>
      <c r="BZS26" s="212"/>
      <c r="BZT26" s="212"/>
      <c r="BZU26" s="212"/>
      <c r="BZV26" s="212"/>
      <c r="BZW26" s="212"/>
      <c r="BZX26" s="212"/>
      <c r="BZY26" s="212"/>
      <c r="BZZ26" s="212"/>
      <c r="CAA26" s="212"/>
      <c r="CAB26" s="212"/>
      <c r="CAC26" s="212"/>
      <c r="CAD26" s="212"/>
      <c r="CAE26" s="212"/>
      <c r="CAF26" s="212"/>
      <c r="CAG26" s="212"/>
      <c r="CAH26" s="212"/>
      <c r="CAI26" s="212"/>
      <c r="CAJ26" s="212"/>
      <c r="CAK26" s="212"/>
      <c r="CAL26" s="212"/>
      <c r="CAM26" s="212"/>
      <c r="CAN26" s="212"/>
      <c r="CAO26" s="212"/>
      <c r="CAP26" s="212"/>
      <c r="CAQ26" s="212"/>
      <c r="CAR26" s="212"/>
      <c r="CAS26" s="212"/>
      <c r="CAT26" s="212"/>
      <c r="CAU26" s="212"/>
      <c r="CAV26" s="212"/>
      <c r="CAW26" s="212"/>
      <c r="CAX26" s="212"/>
      <c r="CAY26" s="212"/>
      <c r="CAZ26" s="212"/>
      <c r="CBA26" s="212"/>
      <c r="CBB26" s="212"/>
      <c r="CBC26" s="212"/>
      <c r="CBD26" s="212"/>
      <c r="CBE26" s="212"/>
      <c r="CBF26" s="212"/>
      <c r="CBG26" s="212"/>
      <c r="CBH26" s="212"/>
      <c r="CBI26" s="212"/>
      <c r="CBJ26" s="212"/>
      <c r="CBK26" s="212"/>
      <c r="CBL26" s="212"/>
      <c r="CBM26" s="212"/>
      <c r="CBN26" s="212"/>
      <c r="CBO26" s="212"/>
      <c r="CBP26" s="212"/>
      <c r="CBQ26" s="212"/>
      <c r="CBR26" s="212"/>
      <c r="CBS26" s="212"/>
      <c r="CBT26" s="212"/>
      <c r="CBU26" s="212"/>
      <c r="CBV26" s="212"/>
      <c r="CBW26" s="212"/>
      <c r="CBX26" s="212"/>
      <c r="CBY26" s="212"/>
      <c r="CBZ26" s="212"/>
      <c r="CCA26" s="212"/>
      <c r="CCB26" s="212"/>
      <c r="CCC26" s="212"/>
      <c r="CCD26" s="212"/>
      <c r="CCE26" s="212"/>
      <c r="CCF26" s="212"/>
      <c r="CCG26" s="212"/>
      <c r="CCH26" s="212"/>
      <c r="CCI26" s="212"/>
      <c r="CCJ26" s="212"/>
      <c r="CCK26" s="212"/>
      <c r="CCL26" s="212"/>
      <c r="CCM26" s="212"/>
      <c r="CCN26" s="212"/>
      <c r="CCO26" s="212"/>
      <c r="CCP26" s="212"/>
      <c r="CCQ26" s="212"/>
      <c r="CCR26" s="212"/>
      <c r="CCS26" s="212"/>
      <c r="CCT26" s="212"/>
      <c r="CCU26" s="212"/>
      <c r="CCV26" s="212"/>
      <c r="CCW26" s="212"/>
      <c r="CCX26" s="212"/>
      <c r="CCY26" s="212"/>
      <c r="CCZ26" s="212"/>
      <c r="CDA26" s="212"/>
      <c r="CDB26" s="212"/>
      <c r="CDC26" s="212"/>
      <c r="CDD26" s="212"/>
      <c r="CDE26" s="212"/>
      <c r="CDF26" s="212"/>
      <c r="CDG26" s="212"/>
      <c r="CDH26" s="212"/>
      <c r="CDI26" s="212"/>
      <c r="CDJ26" s="212"/>
      <c r="CDK26" s="212"/>
      <c r="CDL26" s="212"/>
      <c r="CDM26" s="212"/>
      <c r="CDN26" s="212"/>
      <c r="CDO26" s="212"/>
      <c r="CDP26" s="212"/>
      <c r="CDQ26" s="212"/>
      <c r="CDR26" s="212"/>
      <c r="CDS26" s="212"/>
      <c r="CDT26" s="212"/>
      <c r="CDU26" s="212"/>
      <c r="CDV26" s="212"/>
      <c r="CDW26" s="212"/>
      <c r="CDX26" s="212"/>
      <c r="CDY26" s="212"/>
      <c r="CDZ26" s="212"/>
      <c r="CEA26" s="212"/>
      <c r="CEB26" s="212"/>
      <c r="CEC26" s="212"/>
      <c r="CED26" s="212"/>
      <c r="CEE26" s="212"/>
      <c r="CEF26" s="212"/>
      <c r="CEG26" s="212"/>
      <c r="CEH26" s="212"/>
      <c r="CEI26" s="212"/>
      <c r="CEJ26" s="212"/>
      <c r="CEK26" s="212"/>
      <c r="CEL26" s="212"/>
      <c r="CEM26" s="212"/>
      <c r="CEN26" s="212"/>
      <c r="CEO26" s="212"/>
      <c r="CEP26" s="212"/>
      <c r="CEQ26" s="212"/>
      <c r="CER26" s="212"/>
      <c r="CES26" s="212"/>
      <c r="CET26" s="212"/>
      <c r="CEU26" s="212"/>
      <c r="CEV26" s="212"/>
      <c r="CEW26" s="212"/>
      <c r="CEX26" s="212"/>
      <c r="CEY26" s="212"/>
      <c r="CEZ26" s="212"/>
      <c r="CFA26" s="212"/>
      <c r="CFB26" s="212"/>
      <c r="CFC26" s="212"/>
      <c r="CFD26" s="212"/>
      <c r="CFE26" s="212"/>
      <c r="CFF26" s="212"/>
      <c r="CFG26" s="212"/>
      <c r="CFH26" s="212"/>
      <c r="CFI26" s="212"/>
      <c r="CFJ26" s="212"/>
      <c r="CFK26" s="212"/>
      <c r="CFL26" s="212"/>
      <c r="CFM26" s="212"/>
      <c r="CFN26" s="212"/>
      <c r="CFO26" s="212"/>
      <c r="CFP26" s="212"/>
      <c r="CFQ26" s="212"/>
      <c r="CFR26" s="212"/>
      <c r="CFS26" s="212"/>
      <c r="CFT26" s="212"/>
      <c r="CFU26" s="212"/>
      <c r="CFV26" s="212"/>
      <c r="CFW26" s="212"/>
      <c r="CFX26" s="212"/>
      <c r="CFY26" s="212"/>
      <c r="CFZ26" s="212"/>
      <c r="CGA26" s="212"/>
      <c r="CGB26" s="212"/>
      <c r="CGC26" s="212"/>
      <c r="CGD26" s="212"/>
      <c r="CGE26" s="212"/>
      <c r="CGF26" s="212"/>
      <c r="CGG26" s="212"/>
      <c r="CGH26" s="212"/>
      <c r="CGI26" s="212"/>
      <c r="CGJ26" s="212"/>
      <c r="CGK26" s="212"/>
      <c r="CGL26" s="212"/>
      <c r="CGM26" s="212"/>
      <c r="CGN26" s="212"/>
      <c r="CGO26" s="212"/>
      <c r="CGP26" s="212"/>
      <c r="CGQ26" s="212"/>
      <c r="CGR26" s="212"/>
      <c r="CGS26" s="212"/>
      <c r="CGT26" s="212"/>
      <c r="CGU26" s="212"/>
      <c r="CGV26" s="212"/>
      <c r="CGW26" s="212"/>
      <c r="CGX26" s="212"/>
      <c r="CGY26" s="212"/>
      <c r="CGZ26" s="212"/>
      <c r="CHA26" s="212"/>
      <c r="CHB26" s="212"/>
      <c r="CHC26" s="212"/>
      <c r="CHD26" s="212"/>
      <c r="CHE26" s="212"/>
      <c r="CHF26" s="212"/>
      <c r="CHG26" s="212"/>
      <c r="CHH26" s="212"/>
      <c r="CHI26" s="212"/>
      <c r="CHJ26" s="212"/>
      <c r="CHK26" s="212"/>
      <c r="CHL26" s="212"/>
      <c r="CHM26" s="212"/>
      <c r="CHN26" s="212"/>
      <c r="CHO26" s="212"/>
      <c r="CHP26" s="212"/>
      <c r="CHQ26" s="212"/>
      <c r="CHR26" s="212"/>
      <c r="CHS26" s="212"/>
      <c r="CHT26" s="212"/>
      <c r="CHU26" s="212"/>
      <c r="CHV26" s="212"/>
      <c r="CHW26" s="212"/>
      <c r="CHX26" s="212"/>
      <c r="CHY26" s="212"/>
      <c r="CHZ26" s="212"/>
      <c r="CIA26" s="212"/>
      <c r="CIB26" s="212"/>
      <c r="CIC26" s="212"/>
      <c r="CID26" s="212"/>
      <c r="CIE26" s="212"/>
      <c r="CIF26" s="212"/>
      <c r="CIG26" s="212"/>
      <c r="CIH26" s="212"/>
      <c r="CII26" s="212"/>
      <c r="CIJ26" s="212"/>
      <c r="CIK26" s="212"/>
      <c r="CIL26" s="212"/>
      <c r="CIM26" s="212"/>
      <c r="CIN26" s="212"/>
      <c r="CIO26" s="212"/>
      <c r="CIP26" s="212"/>
      <c r="CIQ26" s="212"/>
      <c r="CIR26" s="212"/>
      <c r="CIS26" s="212"/>
      <c r="CIT26" s="212"/>
      <c r="CIU26" s="212"/>
      <c r="CIV26" s="212"/>
      <c r="CIW26" s="212"/>
      <c r="CIX26" s="212"/>
      <c r="CIY26" s="212"/>
      <c r="CIZ26" s="212"/>
      <c r="CJA26" s="212"/>
      <c r="CJB26" s="212"/>
      <c r="CJC26" s="212"/>
      <c r="CJD26" s="212"/>
      <c r="CJE26" s="212"/>
      <c r="CJF26" s="212"/>
      <c r="CJG26" s="212"/>
      <c r="CJH26" s="212"/>
      <c r="CJI26" s="212"/>
      <c r="CJJ26" s="212"/>
      <c r="CJK26" s="212"/>
      <c r="CJL26" s="212"/>
      <c r="CJM26" s="212"/>
      <c r="CJN26" s="212"/>
      <c r="CJO26" s="212"/>
      <c r="CJP26" s="212"/>
      <c r="CJQ26" s="212"/>
      <c r="CJR26" s="212"/>
      <c r="CJS26" s="212"/>
      <c r="CJT26" s="212"/>
      <c r="CJU26" s="212"/>
      <c r="CJV26" s="212"/>
      <c r="CJW26" s="212"/>
      <c r="CJX26" s="212"/>
      <c r="CJY26" s="212"/>
      <c r="CJZ26" s="212"/>
      <c r="CKA26" s="212"/>
      <c r="CKB26" s="212"/>
      <c r="CKC26" s="212"/>
      <c r="CKD26" s="212"/>
      <c r="CKE26" s="212"/>
      <c r="CKF26" s="212"/>
      <c r="CKG26" s="212"/>
      <c r="CKH26" s="212"/>
      <c r="CKI26" s="212"/>
      <c r="CKJ26" s="212"/>
      <c r="CKK26" s="212"/>
      <c r="CKL26" s="212"/>
      <c r="CKM26" s="212"/>
      <c r="CKN26" s="212"/>
      <c r="CKO26" s="212"/>
      <c r="CKP26" s="212"/>
      <c r="CKQ26" s="212"/>
      <c r="CKR26" s="212"/>
      <c r="CKS26" s="212"/>
      <c r="CKT26" s="212"/>
      <c r="CKU26" s="212"/>
      <c r="CKV26" s="212"/>
      <c r="CKW26" s="212"/>
      <c r="CKX26" s="212"/>
      <c r="CKY26" s="212"/>
      <c r="CKZ26" s="212"/>
      <c r="CLA26" s="212"/>
      <c r="CLB26" s="212"/>
      <c r="CLC26" s="212"/>
      <c r="CLD26" s="212"/>
      <c r="CLE26" s="212"/>
      <c r="CLF26" s="212"/>
      <c r="CLG26" s="212"/>
      <c r="CLH26" s="212"/>
      <c r="CLI26" s="212"/>
      <c r="CLJ26" s="212"/>
      <c r="CLK26" s="212"/>
      <c r="CLL26" s="212"/>
      <c r="CLM26" s="212"/>
      <c r="CLN26" s="212"/>
      <c r="CLO26" s="212"/>
      <c r="CLP26" s="212"/>
      <c r="CLQ26" s="212"/>
      <c r="CLR26" s="212"/>
      <c r="CLS26" s="212"/>
      <c r="CLT26" s="212"/>
      <c r="CLU26" s="212"/>
      <c r="CLV26" s="212"/>
      <c r="CLW26" s="212"/>
      <c r="CLX26" s="212"/>
      <c r="CLY26" s="212"/>
      <c r="CLZ26" s="212"/>
      <c r="CMA26" s="212"/>
      <c r="CMB26" s="212"/>
      <c r="CMC26" s="212"/>
      <c r="CMD26" s="212"/>
      <c r="CME26" s="212"/>
      <c r="CMF26" s="212"/>
      <c r="CMG26" s="212"/>
      <c r="CMH26" s="212"/>
      <c r="CMI26" s="212"/>
      <c r="CMJ26" s="212"/>
      <c r="CMK26" s="212"/>
      <c r="CML26" s="212"/>
      <c r="CMM26" s="212"/>
      <c r="CMN26" s="212"/>
      <c r="CMO26" s="212"/>
      <c r="CMP26" s="212"/>
      <c r="CMQ26" s="212"/>
      <c r="CMR26" s="212"/>
      <c r="CMS26" s="212"/>
      <c r="CMT26" s="212"/>
      <c r="CMU26" s="212"/>
      <c r="CMV26" s="212"/>
      <c r="CMW26" s="212"/>
      <c r="CMX26" s="212"/>
      <c r="CMY26" s="212"/>
      <c r="CMZ26" s="212"/>
      <c r="CNA26" s="212"/>
      <c r="CNB26" s="212"/>
      <c r="CNC26" s="212"/>
      <c r="CND26" s="212"/>
      <c r="CNE26" s="212"/>
      <c r="CNF26" s="212"/>
      <c r="CNG26" s="212"/>
      <c r="CNH26" s="212"/>
      <c r="CNI26" s="212"/>
      <c r="CNJ26" s="212"/>
      <c r="CNK26" s="212"/>
      <c r="CNL26" s="212"/>
      <c r="CNM26" s="212"/>
      <c r="CNN26" s="212"/>
      <c r="CNO26" s="212"/>
      <c r="CNP26" s="212"/>
      <c r="CNQ26" s="212"/>
      <c r="CNR26" s="212"/>
      <c r="CNS26" s="212"/>
      <c r="CNT26" s="212"/>
      <c r="CNU26" s="212"/>
      <c r="CNV26" s="212"/>
      <c r="CNW26" s="212"/>
      <c r="CNX26" s="212"/>
      <c r="CNY26" s="212"/>
      <c r="CNZ26" s="212"/>
      <c r="COA26" s="212"/>
      <c r="COB26" s="212"/>
      <c r="COC26" s="212"/>
      <c r="COD26" s="212"/>
      <c r="COE26" s="212"/>
      <c r="COF26" s="212"/>
      <c r="COG26" s="212"/>
      <c r="COH26" s="212"/>
      <c r="COI26" s="212"/>
      <c r="COJ26" s="212"/>
      <c r="COK26" s="212"/>
      <c r="COL26" s="212"/>
      <c r="COM26" s="212"/>
      <c r="CON26" s="212"/>
      <c r="COO26" s="212"/>
      <c r="COP26" s="212"/>
      <c r="COQ26" s="212"/>
      <c r="COR26" s="212"/>
      <c r="COS26" s="212"/>
      <c r="COT26" s="212"/>
      <c r="COU26" s="212"/>
      <c r="COV26" s="212"/>
      <c r="COW26" s="212"/>
      <c r="COX26" s="212"/>
      <c r="COY26" s="212"/>
      <c r="COZ26" s="212"/>
      <c r="CPA26" s="212"/>
      <c r="CPB26" s="212"/>
      <c r="CPC26" s="212"/>
      <c r="CPD26" s="212"/>
      <c r="CPE26" s="212"/>
      <c r="CPF26" s="212"/>
      <c r="CPG26" s="212"/>
      <c r="CPH26" s="212"/>
      <c r="CPI26" s="212"/>
      <c r="CPJ26" s="212"/>
      <c r="CPK26" s="212"/>
      <c r="CPL26" s="212"/>
      <c r="CPM26" s="212"/>
      <c r="CPN26" s="212"/>
      <c r="CPO26" s="212"/>
      <c r="CPP26" s="212"/>
      <c r="CPQ26" s="212"/>
      <c r="CPR26" s="212"/>
      <c r="CPS26" s="212"/>
      <c r="CPT26" s="212"/>
      <c r="CPU26" s="212"/>
      <c r="CPV26" s="212"/>
      <c r="CPW26" s="212"/>
      <c r="CPX26" s="212"/>
      <c r="CPY26" s="212"/>
      <c r="CPZ26" s="212"/>
      <c r="CQA26" s="212"/>
      <c r="CQB26" s="212"/>
      <c r="CQC26" s="212"/>
      <c r="CQD26" s="212"/>
      <c r="CQE26" s="212"/>
      <c r="CQF26" s="212"/>
      <c r="CQG26" s="212"/>
      <c r="CQH26" s="212"/>
      <c r="CQI26" s="212"/>
      <c r="CQJ26" s="212"/>
      <c r="CQK26" s="212"/>
      <c r="CQL26" s="212"/>
      <c r="CQM26" s="212"/>
      <c r="CQN26" s="212"/>
      <c r="CQO26" s="212"/>
      <c r="CQP26" s="212"/>
      <c r="CQQ26" s="212"/>
      <c r="CQR26" s="212"/>
      <c r="CQS26" s="212"/>
      <c r="CQT26" s="212"/>
      <c r="CQU26" s="212"/>
      <c r="CQV26" s="212"/>
      <c r="CQW26" s="212"/>
      <c r="CQX26" s="212"/>
      <c r="CQY26" s="212"/>
      <c r="CQZ26" s="212"/>
      <c r="CRA26" s="212"/>
      <c r="CRB26" s="212"/>
      <c r="CRC26" s="212"/>
      <c r="CRD26" s="212"/>
      <c r="CRE26" s="212"/>
      <c r="CRF26" s="212"/>
      <c r="CRG26" s="212"/>
      <c r="CRH26" s="212"/>
      <c r="CRI26" s="212"/>
      <c r="CRJ26" s="212"/>
      <c r="CRK26" s="212"/>
      <c r="CRL26" s="212"/>
      <c r="CRM26" s="212"/>
      <c r="CRN26" s="212"/>
      <c r="CRO26" s="212"/>
      <c r="CRP26" s="212"/>
      <c r="CRQ26" s="212"/>
      <c r="CRR26" s="212"/>
      <c r="CRS26" s="212"/>
      <c r="CRT26" s="212"/>
      <c r="CRU26" s="212"/>
      <c r="CRV26" s="212"/>
      <c r="CRW26" s="212"/>
      <c r="CRX26" s="212"/>
      <c r="CRY26" s="212"/>
      <c r="CRZ26" s="212"/>
      <c r="CSA26" s="212"/>
      <c r="CSB26" s="212"/>
      <c r="CSC26" s="212"/>
      <c r="CSD26" s="212"/>
      <c r="CSE26" s="212"/>
      <c r="CSF26" s="212"/>
      <c r="CSG26" s="212"/>
      <c r="CSH26" s="212"/>
      <c r="CSI26" s="212"/>
      <c r="CSJ26" s="212"/>
      <c r="CSK26" s="212"/>
      <c r="CSL26" s="212"/>
      <c r="CSM26" s="212"/>
      <c r="CSN26" s="212"/>
      <c r="CSO26" s="212"/>
      <c r="CSP26" s="212"/>
      <c r="CSQ26" s="212"/>
      <c r="CSR26" s="212"/>
      <c r="CSS26" s="212"/>
      <c r="CST26" s="212"/>
      <c r="CSU26" s="212"/>
      <c r="CSV26" s="212"/>
      <c r="CSW26" s="212"/>
      <c r="CSX26" s="212"/>
      <c r="CSY26" s="212"/>
      <c r="CSZ26" s="212"/>
      <c r="CTA26" s="212"/>
      <c r="CTB26" s="212"/>
      <c r="CTC26" s="212"/>
      <c r="CTD26" s="212"/>
      <c r="CTE26" s="212"/>
      <c r="CTF26" s="212"/>
      <c r="CTG26" s="212"/>
      <c r="CTH26" s="212"/>
      <c r="CTI26" s="212"/>
      <c r="CTJ26" s="212"/>
      <c r="CTK26" s="212"/>
      <c r="CTL26" s="212"/>
      <c r="CTM26" s="212"/>
      <c r="CTN26" s="212"/>
      <c r="CTO26" s="212"/>
      <c r="CTP26" s="212"/>
      <c r="CTQ26" s="212"/>
      <c r="CTR26" s="212"/>
      <c r="CTS26" s="212"/>
      <c r="CTT26" s="212"/>
      <c r="CTU26" s="212"/>
      <c r="CTV26" s="212"/>
      <c r="CTW26" s="212"/>
      <c r="CTX26" s="212"/>
      <c r="CTY26" s="212"/>
      <c r="CTZ26" s="212"/>
      <c r="CUA26" s="212"/>
      <c r="CUB26" s="212"/>
      <c r="CUC26" s="212"/>
      <c r="CUD26" s="212"/>
      <c r="CUE26" s="212"/>
      <c r="CUF26" s="212"/>
      <c r="CUG26" s="212"/>
      <c r="CUH26" s="212"/>
      <c r="CUI26" s="212"/>
      <c r="CUJ26" s="212"/>
      <c r="CUK26" s="212"/>
      <c r="CUL26" s="212"/>
      <c r="CUM26" s="212"/>
      <c r="CUN26" s="212"/>
      <c r="CUO26" s="212"/>
      <c r="CUP26" s="212"/>
      <c r="CUQ26" s="212"/>
      <c r="CUR26" s="212"/>
      <c r="CUS26" s="212"/>
      <c r="CUT26" s="212"/>
      <c r="CUU26" s="212"/>
      <c r="CUV26" s="212"/>
      <c r="CUW26" s="212"/>
      <c r="CUX26" s="212"/>
      <c r="CUY26" s="212"/>
      <c r="CUZ26" s="212"/>
      <c r="CVA26" s="212"/>
      <c r="CVB26" s="212"/>
      <c r="CVC26" s="212"/>
      <c r="CVD26" s="212"/>
      <c r="CVE26" s="212"/>
      <c r="CVF26" s="212"/>
      <c r="CVG26" s="212"/>
      <c r="CVH26" s="212"/>
      <c r="CVI26" s="212"/>
      <c r="CVJ26" s="212"/>
      <c r="CVK26" s="212"/>
      <c r="CVL26" s="212"/>
      <c r="CVM26" s="212"/>
      <c r="CVN26" s="212"/>
      <c r="CVO26" s="212"/>
      <c r="CVP26" s="212"/>
      <c r="CVQ26" s="212"/>
      <c r="CVR26" s="212"/>
      <c r="CVS26" s="212"/>
      <c r="CVT26" s="212"/>
      <c r="CVU26" s="212"/>
      <c r="CVV26" s="212"/>
      <c r="CVW26" s="212"/>
      <c r="CVX26" s="212"/>
      <c r="CVY26" s="212"/>
      <c r="CVZ26" s="212"/>
      <c r="CWA26" s="212"/>
      <c r="CWB26" s="212"/>
      <c r="CWC26" s="212"/>
      <c r="CWD26" s="212"/>
      <c r="CWE26" s="212"/>
      <c r="CWF26" s="212"/>
      <c r="CWG26" s="212"/>
      <c r="CWH26" s="212"/>
      <c r="CWI26" s="212"/>
      <c r="CWJ26" s="212"/>
      <c r="CWK26" s="212"/>
      <c r="CWL26" s="212"/>
      <c r="CWM26" s="212"/>
      <c r="CWN26" s="212"/>
      <c r="CWO26" s="212"/>
      <c r="CWP26" s="212"/>
      <c r="CWQ26" s="212"/>
      <c r="CWR26" s="212"/>
      <c r="CWS26" s="212"/>
      <c r="CWT26" s="212"/>
      <c r="CWU26" s="212"/>
      <c r="CWV26" s="212"/>
      <c r="CWW26" s="212"/>
      <c r="CWX26" s="212"/>
      <c r="CWY26" s="212"/>
      <c r="CWZ26" s="212"/>
      <c r="CXA26" s="212"/>
      <c r="CXB26" s="212"/>
      <c r="CXC26" s="212"/>
      <c r="CXD26" s="212"/>
      <c r="CXE26" s="212"/>
      <c r="CXF26" s="212"/>
      <c r="CXG26" s="212"/>
      <c r="CXH26" s="212"/>
      <c r="CXI26" s="212"/>
      <c r="CXJ26" s="212"/>
      <c r="CXK26" s="212"/>
      <c r="CXL26" s="212"/>
      <c r="CXM26" s="212"/>
      <c r="CXN26" s="212"/>
      <c r="CXO26" s="212"/>
      <c r="CXP26" s="212"/>
      <c r="CXQ26" s="212"/>
      <c r="CXR26" s="212"/>
      <c r="CXS26" s="212"/>
      <c r="CXT26" s="212"/>
      <c r="CXU26" s="212"/>
      <c r="CXV26" s="212"/>
      <c r="CXW26" s="212"/>
      <c r="CXX26" s="212"/>
      <c r="CXY26" s="212"/>
      <c r="CXZ26" s="212"/>
      <c r="CYA26" s="212"/>
      <c r="CYB26" s="212"/>
      <c r="CYC26" s="212"/>
      <c r="CYD26" s="212"/>
      <c r="CYE26" s="212"/>
      <c r="CYF26" s="212"/>
      <c r="CYG26" s="212"/>
      <c r="CYH26" s="212"/>
      <c r="CYI26" s="212"/>
      <c r="CYJ26" s="212"/>
      <c r="CYK26" s="212"/>
      <c r="CYL26" s="212"/>
      <c r="CYM26" s="212"/>
      <c r="CYN26" s="212"/>
      <c r="CYO26" s="212"/>
      <c r="CYP26" s="212"/>
      <c r="CYQ26" s="212"/>
      <c r="CYR26" s="212"/>
      <c r="CYS26" s="212"/>
      <c r="CYT26" s="212"/>
      <c r="CYU26" s="212"/>
      <c r="CYV26" s="212"/>
      <c r="CYW26" s="212"/>
      <c r="CYX26" s="212"/>
      <c r="CYY26" s="212"/>
      <c r="CYZ26" s="212"/>
      <c r="CZA26" s="212"/>
      <c r="CZB26" s="212"/>
      <c r="CZC26" s="212"/>
      <c r="CZD26" s="212"/>
      <c r="CZE26" s="212"/>
      <c r="CZF26" s="212"/>
      <c r="CZG26" s="212"/>
      <c r="CZH26" s="212"/>
      <c r="CZI26" s="212"/>
      <c r="CZJ26" s="212"/>
      <c r="CZK26" s="212"/>
      <c r="CZL26" s="212"/>
      <c r="CZM26" s="212"/>
      <c r="CZN26" s="212"/>
      <c r="CZO26" s="212"/>
      <c r="CZP26" s="212"/>
      <c r="CZQ26" s="212"/>
      <c r="CZR26" s="212"/>
      <c r="CZS26" s="212"/>
      <c r="CZT26" s="212"/>
      <c r="CZU26" s="212"/>
      <c r="CZV26" s="212"/>
      <c r="CZW26" s="212"/>
      <c r="CZX26" s="212"/>
      <c r="CZY26" s="212"/>
      <c r="CZZ26" s="212"/>
      <c r="DAA26" s="212"/>
      <c r="DAB26" s="212"/>
      <c r="DAC26" s="212"/>
      <c r="DAD26" s="212"/>
      <c r="DAE26" s="212"/>
      <c r="DAF26" s="212"/>
      <c r="DAG26" s="212"/>
      <c r="DAH26" s="212"/>
      <c r="DAI26" s="212"/>
      <c r="DAJ26" s="212"/>
      <c r="DAK26" s="212"/>
      <c r="DAL26" s="212"/>
      <c r="DAM26" s="212"/>
      <c r="DAN26" s="212"/>
      <c r="DAO26" s="212"/>
      <c r="DAP26" s="212"/>
      <c r="DAQ26" s="212"/>
      <c r="DAR26" s="212"/>
      <c r="DAS26" s="212"/>
      <c r="DAT26" s="212"/>
      <c r="DAU26" s="212"/>
      <c r="DAV26" s="212"/>
      <c r="DAW26" s="212"/>
      <c r="DAX26" s="212"/>
      <c r="DAY26" s="212"/>
      <c r="DAZ26" s="212"/>
      <c r="DBA26" s="212"/>
      <c r="DBB26" s="212"/>
      <c r="DBC26" s="212"/>
      <c r="DBD26" s="212"/>
      <c r="DBE26" s="212"/>
      <c r="DBF26" s="212"/>
      <c r="DBG26" s="212"/>
      <c r="DBH26" s="212"/>
      <c r="DBI26" s="212"/>
      <c r="DBJ26" s="212"/>
      <c r="DBK26" s="212"/>
      <c r="DBL26" s="212"/>
      <c r="DBM26" s="212"/>
      <c r="DBN26" s="212"/>
      <c r="DBO26" s="212"/>
      <c r="DBP26" s="212"/>
      <c r="DBQ26" s="212"/>
      <c r="DBR26" s="212"/>
      <c r="DBS26" s="212"/>
      <c r="DBT26" s="212"/>
      <c r="DBU26" s="212"/>
      <c r="DBV26" s="212"/>
      <c r="DBW26" s="212"/>
      <c r="DBX26" s="212"/>
      <c r="DBY26" s="212"/>
      <c r="DBZ26" s="212"/>
      <c r="DCA26" s="212"/>
      <c r="DCB26" s="212"/>
      <c r="DCC26" s="212"/>
      <c r="DCD26" s="212"/>
      <c r="DCE26" s="212"/>
      <c r="DCF26" s="212"/>
      <c r="DCG26" s="212"/>
      <c r="DCH26" s="212"/>
      <c r="DCI26" s="212"/>
      <c r="DCJ26" s="212"/>
      <c r="DCK26" s="212"/>
      <c r="DCL26" s="212"/>
      <c r="DCM26" s="212"/>
      <c r="DCN26" s="212"/>
      <c r="DCO26" s="212"/>
      <c r="DCP26" s="212"/>
      <c r="DCQ26" s="212"/>
      <c r="DCR26" s="212"/>
      <c r="DCS26" s="212"/>
      <c r="DCT26" s="212"/>
      <c r="DCU26" s="212"/>
      <c r="DCV26" s="212"/>
      <c r="DCW26" s="212"/>
      <c r="DCX26" s="212"/>
      <c r="DCY26" s="212"/>
      <c r="DCZ26" s="212"/>
      <c r="DDA26" s="212"/>
      <c r="DDB26" s="212"/>
      <c r="DDC26" s="212"/>
      <c r="DDD26" s="212"/>
      <c r="DDE26" s="212"/>
      <c r="DDF26" s="212"/>
      <c r="DDG26" s="212"/>
      <c r="DDH26" s="212"/>
      <c r="DDI26" s="212"/>
      <c r="DDJ26" s="212"/>
      <c r="DDK26" s="212"/>
      <c r="DDL26" s="212"/>
      <c r="DDM26" s="212"/>
      <c r="DDN26" s="212"/>
      <c r="DDO26" s="212"/>
      <c r="DDP26" s="212"/>
      <c r="DDQ26" s="212"/>
      <c r="DDR26" s="212"/>
      <c r="DDS26" s="212"/>
      <c r="DDT26" s="212"/>
      <c r="DDU26" s="212"/>
      <c r="DDV26" s="212"/>
      <c r="DDW26" s="212"/>
      <c r="DDX26" s="212"/>
      <c r="DDY26" s="212"/>
      <c r="DDZ26" s="212"/>
      <c r="DEA26" s="212"/>
      <c r="DEB26" s="212"/>
      <c r="DEC26" s="212"/>
      <c r="DED26" s="212"/>
      <c r="DEE26" s="212"/>
      <c r="DEF26" s="212"/>
      <c r="DEG26" s="212"/>
      <c r="DEH26" s="212"/>
      <c r="DEI26" s="212"/>
      <c r="DEJ26" s="212"/>
      <c r="DEK26" s="212"/>
      <c r="DEL26" s="212"/>
      <c r="DEM26" s="212"/>
      <c r="DEN26" s="212"/>
      <c r="DEO26" s="212"/>
      <c r="DEP26" s="212"/>
      <c r="DEQ26" s="212"/>
      <c r="DER26" s="212"/>
      <c r="DES26" s="212"/>
      <c r="DET26" s="212"/>
      <c r="DEU26" s="212"/>
      <c r="DEV26" s="212"/>
      <c r="DEW26" s="212"/>
      <c r="DEX26" s="212"/>
      <c r="DEY26" s="212"/>
      <c r="DEZ26" s="212"/>
      <c r="DFA26" s="212"/>
      <c r="DFB26" s="212"/>
      <c r="DFC26" s="212"/>
      <c r="DFD26" s="212"/>
      <c r="DFE26" s="212"/>
      <c r="DFF26" s="212"/>
      <c r="DFG26" s="212"/>
      <c r="DFH26" s="212"/>
      <c r="DFI26" s="212"/>
      <c r="DFJ26" s="212"/>
      <c r="DFK26" s="212"/>
      <c r="DFL26" s="212"/>
      <c r="DFM26" s="212"/>
      <c r="DFN26" s="212"/>
      <c r="DFO26" s="212"/>
      <c r="DFP26" s="212"/>
      <c r="DFQ26" s="212"/>
      <c r="DFR26" s="212"/>
      <c r="DFS26" s="212"/>
      <c r="DFT26" s="212"/>
      <c r="DFU26" s="212"/>
      <c r="DFV26" s="212"/>
      <c r="DFW26" s="212"/>
      <c r="DFX26" s="212"/>
      <c r="DFY26" s="212"/>
      <c r="DFZ26" s="212"/>
      <c r="DGA26" s="212"/>
      <c r="DGB26" s="212"/>
      <c r="DGC26" s="212"/>
      <c r="DGD26" s="212"/>
      <c r="DGE26" s="212"/>
      <c r="DGF26" s="212"/>
      <c r="DGG26" s="212"/>
      <c r="DGH26" s="212"/>
      <c r="DGI26" s="212"/>
      <c r="DGJ26" s="212"/>
      <c r="DGK26" s="212"/>
      <c r="DGL26" s="212"/>
      <c r="DGM26" s="212"/>
      <c r="DGN26" s="212"/>
      <c r="DGO26" s="212"/>
      <c r="DGP26" s="212"/>
      <c r="DGQ26" s="212"/>
      <c r="DGR26" s="212"/>
      <c r="DGS26" s="212"/>
      <c r="DGT26" s="212"/>
      <c r="DGU26" s="212"/>
      <c r="DGV26" s="212"/>
      <c r="DGW26" s="212"/>
      <c r="DGX26" s="212"/>
      <c r="DGY26" s="212"/>
      <c r="DGZ26" s="212"/>
      <c r="DHA26" s="212"/>
      <c r="DHB26" s="212"/>
      <c r="DHC26" s="212"/>
      <c r="DHD26" s="212"/>
      <c r="DHE26" s="212"/>
      <c r="DHF26" s="212"/>
      <c r="DHG26" s="212"/>
      <c r="DHH26" s="212"/>
      <c r="DHI26" s="212"/>
      <c r="DHJ26" s="212"/>
      <c r="DHK26" s="212"/>
      <c r="DHL26" s="212"/>
      <c r="DHM26" s="212"/>
      <c r="DHN26" s="212"/>
      <c r="DHO26" s="212"/>
      <c r="DHP26" s="212"/>
      <c r="DHQ26" s="212"/>
      <c r="DHR26" s="212"/>
      <c r="DHS26" s="212"/>
      <c r="DHT26" s="212"/>
      <c r="DHU26" s="212"/>
      <c r="DHV26" s="212"/>
      <c r="DHW26" s="212"/>
      <c r="DHX26" s="212"/>
      <c r="DHY26" s="212"/>
      <c r="DHZ26" s="212"/>
      <c r="DIA26" s="212"/>
      <c r="DIB26" s="212"/>
      <c r="DIC26" s="212"/>
      <c r="DID26" s="212"/>
      <c r="DIE26" s="212"/>
      <c r="DIF26" s="212"/>
      <c r="DIG26" s="212"/>
      <c r="DIH26" s="212"/>
      <c r="DII26" s="212"/>
      <c r="DIJ26" s="212"/>
      <c r="DIK26" s="212"/>
      <c r="DIL26" s="212"/>
      <c r="DIM26" s="212"/>
      <c r="DIN26" s="212"/>
      <c r="DIO26" s="212"/>
      <c r="DIP26" s="212"/>
      <c r="DIQ26" s="212"/>
      <c r="DIR26" s="212"/>
      <c r="DIS26" s="212"/>
      <c r="DIT26" s="212"/>
      <c r="DIU26" s="212"/>
      <c r="DIV26" s="212"/>
      <c r="DIW26" s="212"/>
      <c r="DIX26" s="212"/>
      <c r="DIY26" s="212"/>
      <c r="DIZ26" s="212"/>
      <c r="DJA26" s="212"/>
      <c r="DJB26" s="212"/>
      <c r="DJC26" s="212"/>
      <c r="DJD26" s="212"/>
      <c r="DJE26" s="212"/>
      <c r="DJF26" s="212"/>
      <c r="DJG26" s="212"/>
      <c r="DJH26" s="212"/>
      <c r="DJI26" s="212"/>
      <c r="DJJ26" s="212"/>
      <c r="DJK26" s="212"/>
      <c r="DJL26" s="212"/>
      <c r="DJM26" s="212"/>
      <c r="DJN26" s="212"/>
      <c r="DJO26" s="212"/>
      <c r="DJP26" s="212"/>
      <c r="DJQ26" s="212"/>
      <c r="DJR26" s="212"/>
      <c r="DJS26" s="212"/>
      <c r="DJT26" s="212"/>
      <c r="DJU26" s="212"/>
      <c r="DJV26" s="212"/>
      <c r="DJW26" s="212"/>
      <c r="DJX26" s="212"/>
      <c r="DJY26" s="212"/>
      <c r="DJZ26" s="212"/>
      <c r="DKA26" s="212"/>
      <c r="DKB26" s="212"/>
      <c r="DKC26" s="212"/>
      <c r="DKD26" s="212"/>
      <c r="DKE26" s="212"/>
      <c r="DKF26" s="212"/>
      <c r="DKG26" s="212"/>
      <c r="DKH26" s="212"/>
      <c r="DKI26" s="212"/>
      <c r="DKJ26" s="212"/>
      <c r="DKK26" s="212"/>
      <c r="DKL26" s="212"/>
      <c r="DKM26" s="212"/>
      <c r="DKN26" s="212"/>
      <c r="DKO26" s="212"/>
      <c r="DKP26" s="212"/>
      <c r="DKQ26" s="212"/>
      <c r="DKR26" s="212"/>
      <c r="DKS26" s="212"/>
      <c r="DKT26" s="212"/>
      <c r="DKU26" s="212"/>
      <c r="DKV26" s="212"/>
      <c r="DKW26" s="212"/>
      <c r="DKX26" s="212"/>
      <c r="DKY26" s="212"/>
      <c r="DKZ26" s="212"/>
      <c r="DLA26" s="212"/>
      <c r="DLB26" s="212"/>
      <c r="DLC26" s="212"/>
      <c r="DLD26" s="212"/>
      <c r="DLE26" s="212"/>
      <c r="DLF26" s="212"/>
      <c r="DLG26" s="212"/>
      <c r="DLH26" s="212"/>
      <c r="DLI26" s="212"/>
      <c r="DLJ26" s="212"/>
      <c r="DLK26" s="212"/>
      <c r="DLL26" s="212"/>
      <c r="DLM26" s="212"/>
      <c r="DLN26" s="212"/>
      <c r="DLO26" s="212"/>
      <c r="DLP26" s="212"/>
      <c r="DLQ26" s="212"/>
      <c r="DLR26" s="212"/>
      <c r="DLS26" s="212"/>
      <c r="DLT26" s="212"/>
      <c r="DLU26" s="212"/>
      <c r="DLV26" s="212"/>
      <c r="DLW26" s="212"/>
      <c r="DLX26" s="212"/>
      <c r="DLY26" s="212"/>
      <c r="DLZ26" s="212"/>
      <c r="DMA26" s="212"/>
      <c r="DMB26" s="212"/>
      <c r="DMC26" s="212"/>
      <c r="DMD26" s="212"/>
      <c r="DME26" s="212"/>
      <c r="DMF26" s="212"/>
      <c r="DMG26" s="212"/>
      <c r="DMH26" s="212"/>
      <c r="DMI26" s="212"/>
      <c r="DMJ26" s="212"/>
      <c r="DMK26" s="212"/>
      <c r="DML26" s="212"/>
      <c r="DMM26" s="212"/>
      <c r="DMN26" s="212"/>
      <c r="DMO26" s="212"/>
      <c r="DMP26" s="212"/>
      <c r="DMQ26" s="212"/>
      <c r="DMR26" s="212"/>
      <c r="DMS26" s="212"/>
      <c r="DMT26" s="212"/>
      <c r="DMU26" s="212"/>
      <c r="DMV26" s="212"/>
      <c r="DMW26" s="212"/>
      <c r="DMX26" s="212"/>
      <c r="DMY26" s="212"/>
      <c r="DMZ26" s="212"/>
      <c r="DNA26" s="212"/>
      <c r="DNB26" s="212"/>
      <c r="DNC26" s="212"/>
      <c r="DND26" s="212"/>
      <c r="DNE26" s="212"/>
      <c r="DNF26" s="212"/>
      <c r="DNG26" s="212"/>
      <c r="DNH26" s="212"/>
      <c r="DNI26" s="212"/>
      <c r="DNJ26" s="212"/>
      <c r="DNK26" s="212"/>
      <c r="DNL26" s="212"/>
      <c r="DNM26" s="212"/>
      <c r="DNN26" s="212"/>
      <c r="DNO26" s="212"/>
      <c r="DNP26" s="212"/>
      <c r="DNQ26" s="212"/>
      <c r="DNR26" s="212"/>
      <c r="DNS26" s="212"/>
      <c r="DNT26" s="212"/>
      <c r="DNU26" s="212"/>
      <c r="DNV26" s="212"/>
      <c r="DNW26" s="212"/>
      <c r="DNX26" s="212"/>
      <c r="DNY26" s="212"/>
      <c r="DNZ26" s="212"/>
      <c r="DOA26" s="212"/>
      <c r="DOB26" s="212"/>
      <c r="DOC26" s="212"/>
      <c r="DOD26" s="212"/>
      <c r="DOE26" s="212"/>
      <c r="DOF26" s="212"/>
      <c r="DOG26" s="212"/>
      <c r="DOH26" s="212"/>
      <c r="DOI26" s="212"/>
      <c r="DOJ26" s="212"/>
      <c r="DOK26" s="212"/>
      <c r="DOL26" s="212"/>
      <c r="DOM26" s="212"/>
      <c r="DON26" s="212"/>
      <c r="DOO26" s="212"/>
      <c r="DOP26" s="212"/>
      <c r="DOQ26" s="212"/>
      <c r="DOR26" s="212"/>
      <c r="DOS26" s="212"/>
      <c r="DOT26" s="212"/>
      <c r="DOU26" s="212"/>
      <c r="DOV26" s="212"/>
      <c r="DOW26" s="212"/>
      <c r="DOX26" s="212"/>
      <c r="DOY26" s="212"/>
      <c r="DOZ26" s="212"/>
      <c r="DPA26" s="212"/>
      <c r="DPB26" s="212"/>
      <c r="DPC26" s="212"/>
      <c r="DPD26" s="212"/>
      <c r="DPE26" s="212"/>
      <c r="DPF26" s="212"/>
      <c r="DPG26" s="212"/>
      <c r="DPH26" s="212"/>
      <c r="DPI26" s="212"/>
      <c r="DPJ26" s="212"/>
      <c r="DPK26" s="212"/>
      <c r="DPL26" s="212"/>
      <c r="DPM26" s="212"/>
      <c r="DPN26" s="212"/>
      <c r="DPO26" s="212"/>
      <c r="DPP26" s="212"/>
      <c r="DPQ26" s="212"/>
      <c r="DPR26" s="212"/>
      <c r="DPS26" s="212"/>
      <c r="DPT26" s="212"/>
      <c r="DPU26" s="212"/>
      <c r="DPV26" s="212"/>
      <c r="DPW26" s="212"/>
      <c r="DPX26" s="212"/>
      <c r="DPY26" s="212"/>
      <c r="DPZ26" s="212"/>
      <c r="DQA26" s="212"/>
      <c r="DQB26" s="212"/>
      <c r="DQC26" s="212"/>
      <c r="DQD26" s="212"/>
      <c r="DQE26" s="212"/>
      <c r="DQF26" s="212"/>
      <c r="DQG26" s="212"/>
      <c r="DQH26" s="212"/>
      <c r="DQI26" s="212"/>
      <c r="DQJ26" s="212"/>
      <c r="DQK26" s="212"/>
      <c r="DQL26" s="212"/>
      <c r="DQM26" s="212"/>
      <c r="DQN26" s="212"/>
      <c r="DQO26" s="212"/>
      <c r="DQP26" s="212"/>
      <c r="DQQ26" s="212"/>
      <c r="DQR26" s="212"/>
      <c r="DQS26" s="212"/>
      <c r="DQT26" s="212"/>
      <c r="DQU26" s="212"/>
      <c r="DQV26" s="212"/>
      <c r="DQW26" s="212"/>
      <c r="DQX26" s="212"/>
      <c r="DQY26" s="212"/>
      <c r="DQZ26" s="212"/>
      <c r="DRA26" s="212"/>
      <c r="DRB26" s="212"/>
      <c r="DRC26" s="212"/>
      <c r="DRD26" s="212"/>
      <c r="DRE26" s="212"/>
      <c r="DRF26" s="212"/>
      <c r="DRG26" s="212"/>
      <c r="DRH26" s="212"/>
      <c r="DRI26" s="212"/>
      <c r="DRJ26" s="212"/>
      <c r="DRK26" s="212"/>
      <c r="DRL26" s="212"/>
      <c r="DRM26" s="212"/>
      <c r="DRN26" s="212"/>
      <c r="DRO26" s="212"/>
      <c r="DRP26" s="212"/>
      <c r="DRQ26" s="212"/>
      <c r="DRR26" s="212"/>
      <c r="DRS26" s="212"/>
      <c r="DRT26" s="212"/>
      <c r="DRU26" s="212"/>
      <c r="DRV26" s="212"/>
      <c r="DRW26" s="212"/>
      <c r="DRX26" s="212"/>
      <c r="DRY26" s="212"/>
      <c r="DRZ26" s="212"/>
      <c r="DSA26" s="212"/>
      <c r="DSB26" s="212"/>
      <c r="DSC26" s="212"/>
      <c r="DSD26" s="212"/>
      <c r="DSE26" s="212"/>
      <c r="DSF26" s="212"/>
      <c r="DSG26" s="212"/>
      <c r="DSH26" s="212"/>
      <c r="DSI26" s="212"/>
      <c r="DSJ26" s="212"/>
      <c r="DSK26" s="212"/>
      <c r="DSL26" s="212"/>
      <c r="DSM26" s="212"/>
      <c r="DSN26" s="212"/>
      <c r="DSO26" s="212"/>
      <c r="DSP26" s="212"/>
      <c r="DSQ26" s="212"/>
      <c r="DSR26" s="212"/>
      <c r="DSS26" s="212"/>
      <c r="DST26" s="212"/>
      <c r="DSU26" s="212"/>
      <c r="DSV26" s="212"/>
      <c r="DSW26" s="212"/>
      <c r="DSX26" s="212"/>
      <c r="DSY26" s="212"/>
      <c r="DSZ26" s="212"/>
      <c r="DTA26" s="212"/>
      <c r="DTB26" s="212"/>
      <c r="DTC26" s="212"/>
      <c r="DTD26" s="212"/>
      <c r="DTE26" s="212"/>
      <c r="DTF26" s="212"/>
      <c r="DTG26" s="212"/>
      <c r="DTH26" s="212"/>
      <c r="DTI26" s="212"/>
      <c r="DTJ26" s="212"/>
      <c r="DTK26" s="212"/>
      <c r="DTL26" s="212"/>
      <c r="DTM26" s="212"/>
      <c r="DTN26" s="212"/>
      <c r="DTO26" s="212"/>
      <c r="DTP26" s="212"/>
      <c r="DTQ26" s="212"/>
      <c r="DTR26" s="212"/>
      <c r="DTS26" s="212"/>
      <c r="DTT26" s="212"/>
      <c r="DTU26" s="212"/>
      <c r="DTV26" s="212"/>
      <c r="DTW26" s="212"/>
      <c r="DTX26" s="212"/>
      <c r="DTY26" s="212"/>
      <c r="DTZ26" s="212"/>
      <c r="DUA26" s="212"/>
      <c r="DUB26" s="212"/>
      <c r="DUC26" s="212"/>
      <c r="DUD26" s="212"/>
      <c r="DUE26" s="212"/>
      <c r="DUF26" s="212"/>
      <c r="DUG26" s="212"/>
      <c r="DUH26" s="212"/>
      <c r="DUI26" s="212"/>
      <c r="DUJ26" s="212"/>
      <c r="DUK26" s="212"/>
      <c r="DUL26" s="212"/>
      <c r="DUM26" s="212"/>
      <c r="DUN26" s="212"/>
      <c r="DUO26" s="212"/>
      <c r="DUP26" s="212"/>
      <c r="DUQ26" s="212"/>
      <c r="DUR26" s="212"/>
      <c r="DUS26" s="212"/>
      <c r="DUT26" s="212"/>
      <c r="DUU26" s="212"/>
      <c r="DUV26" s="212"/>
      <c r="DUW26" s="212"/>
      <c r="DUX26" s="212"/>
      <c r="DUY26" s="212"/>
      <c r="DUZ26" s="212"/>
      <c r="DVA26" s="212"/>
      <c r="DVB26" s="212"/>
      <c r="DVC26" s="212"/>
      <c r="DVD26" s="212"/>
      <c r="DVE26" s="212"/>
      <c r="DVF26" s="212"/>
      <c r="DVG26" s="212"/>
      <c r="DVH26" s="212"/>
      <c r="DVI26" s="212"/>
      <c r="DVJ26" s="212"/>
      <c r="DVK26" s="212"/>
      <c r="DVL26" s="212"/>
      <c r="DVM26" s="212"/>
      <c r="DVN26" s="212"/>
      <c r="DVO26" s="212"/>
      <c r="DVP26" s="212"/>
      <c r="DVQ26" s="212"/>
      <c r="DVR26" s="212"/>
      <c r="DVS26" s="212"/>
      <c r="DVT26" s="212"/>
      <c r="DVU26" s="212"/>
      <c r="DVV26" s="212"/>
      <c r="DVW26" s="212"/>
      <c r="DVX26" s="212"/>
      <c r="DVY26" s="212"/>
      <c r="DVZ26" s="212"/>
      <c r="DWA26" s="212"/>
      <c r="DWB26" s="212"/>
      <c r="DWC26" s="212"/>
      <c r="DWD26" s="212"/>
      <c r="DWE26" s="212"/>
      <c r="DWF26" s="212"/>
      <c r="DWG26" s="212"/>
      <c r="DWH26" s="212"/>
      <c r="DWI26" s="212"/>
      <c r="DWJ26" s="212"/>
      <c r="DWK26" s="212"/>
      <c r="DWL26" s="212"/>
      <c r="DWM26" s="212"/>
      <c r="DWN26" s="212"/>
      <c r="DWO26" s="212"/>
      <c r="DWP26" s="212"/>
      <c r="DWQ26" s="212"/>
      <c r="DWR26" s="212"/>
      <c r="DWS26" s="212"/>
      <c r="DWT26" s="212"/>
      <c r="DWU26" s="212"/>
      <c r="DWV26" s="212"/>
      <c r="DWW26" s="212"/>
      <c r="DWX26" s="212"/>
      <c r="DWY26" s="212"/>
      <c r="DWZ26" s="212"/>
      <c r="DXA26" s="212"/>
      <c r="DXB26" s="212"/>
      <c r="DXC26" s="212"/>
      <c r="DXD26" s="212"/>
      <c r="DXE26" s="212"/>
      <c r="DXF26" s="212"/>
      <c r="DXG26" s="212"/>
      <c r="DXH26" s="212"/>
      <c r="DXI26" s="212"/>
      <c r="DXJ26" s="212"/>
      <c r="DXK26" s="212"/>
      <c r="DXL26" s="212"/>
      <c r="DXM26" s="212"/>
      <c r="DXN26" s="212"/>
      <c r="DXO26" s="212"/>
      <c r="DXP26" s="212"/>
      <c r="DXQ26" s="212"/>
      <c r="DXR26" s="212"/>
      <c r="DXS26" s="212"/>
      <c r="DXT26" s="212"/>
      <c r="DXU26" s="212"/>
      <c r="DXV26" s="212"/>
      <c r="DXW26" s="212"/>
      <c r="DXX26" s="212"/>
      <c r="DXY26" s="212"/>
      <c r="DXZ26" s="212"/>
      <c r="DYA26" s="212"/>
      <c r="DYB26" s="212"/>
      <c r="DYC26" s="212"/>
      <c r="DYD26" s="212"/>
      <c r="DYE26" s="212"/>
      <c r="DYF26" s="212"/>
      <c r="DYG26" s="212"/>
      <c r="DYH26" s="212"/>
      <c r="DYI26" s="212"/>
      <c r="DYJ26" s="212"/>
      <c r="DYK26" s="212"/>
      <c r="DYL26" s="212"/>
      <c r="DYM26" s="212"/>
      <c r="DYN26" s="212"/>
      <c r="DYO26" s="212"/>
      <c r="DYP26" s="212"/>
      <c r="DYQ26" s="212"/>
      <c r="DYR26" s="212"/>
      <c r="DYS26" s="212"/>
      <c r="DYT26" s="212"/>
      <c r="DYU26" s="212"/>
      <c r="DYV26" s="212"/>
      <c r="DYW26" s="212"/>
      <c r="DYX26" s="212"/>
      <c r="DYY26" s="212"/>
      <c r="DYZ26" s="212"/>
      <c r="DZA26" s="212"/>
      <c r="DZB26" s="212"/>
      <c r="DZC26" s="212"/>
      <c r="DZD26" s="212"/>
      <c r="DZE26" s="212"/>
      <c r="DZF26" s="212"/>
      <c r="DZG26" s="212"/>
      <c r="DZH26" s="212"/>
      <c r="DZI26" s="212"/>
      <c r="DZJ26" s="212"/>
      <c r="DZK26" s="212"/>
      <c r="DZL26" s="212"/>
      <c r="DZM26" s="212"/>
      <c r="DZN26" s="212"/>
      <c r="DZO26" s="212"/>
      <c r="DZP26" s="212"/>
      <c r="DZQ26" s="212"/>
      <c r="DZR26" s="212"/>
      <c r="DZS26" s="212"/>
      <c r="DZT26" s="212"/>
      <c r="DZU26" s="212"/>
      <c r="DZV26" s="212"/>
      <c r="DZW26" s="212"/>
      <c r="DZX26" s="212"/>
      <c r="DZY26" s="212"/>
      <c r="DZZ26" s="212"/>
      <c r="EAA26" s="212"/>
      <c r="EAB26" s="212"/>
      <c r="EAC26" s="212"/>
      <c r="EAD26" s="212"/>
      <c r="EAE26" s="212"/>
      <c r="EAF26" s="212"/>
      <c r="EAG26" s="212"/>
      <c r="EAH26" s="212"/>
      <c r="EAI26" s="212"/>
      <c r="EAJ26" s="212"/>
      <c r="EAK26" s="212"/>
      <c r="EAL26" s="212"/>
      <c r="EAM26" s="212"/>
      <c r="EAN26" s="212"/>
      <c r="EAO26" s="212"/>
      <c r="EAP26" s="212"/>
      <c r="EAQ26" s="212"/>
      <c r="EAR26" s="212"/>
      <c r="EAS26" s="212"/>
      <c r="EAT26" s="212"/>
      <c r="EAU26" s="212"/>
      <c r="EAV26" s="212"/>
      <c r="EAW26" s="212"/>
      <c r="EAX26" s="212"/>
      <c r="EAY26" s="212"/>
      <c r="EAZ26" s="212"/>
      <c r="EBA26" s="212"/>
      <c r="EBB26" s="212"/>
      <c r="EBC26" s="212"/>
      <c r="EBD26" s="212"/>
      <c r="EBE26" s="212"/>
      <c r="EBF26" s="212"/>
      <c r="EBG26" s="212"/>
      <c r="EBH26" s="212"/>
      <c r="EBI26" s="212"/>
      <c r="EBJ26" s="212"/>
      <c r="EBK26" s="212"/>
      <c r="EBL26" s="212"/>
      <c r="EBM26" s="212"/>
      <c r="EBN26" s="212"/>
      <c r="EBO26" s="212"/>
      <c r="EBP26" s="212"/>
      <c r="EBQ26" s="212"/>
      <c r="EBR26" s="212"/>
      <c r="EBS26" s="212"/>
      <c r="EBT26" s="212"/>
      <c r="EBU26" s="212"/>
      <c r="EBV26" s="212"/>
      <c r="EBW26" s="212"/>
      <c r="EBX26" s="212"/>
      <c r="EBY26" s="212"/>
      <c r="EBZ26" s="212"/>
      <c r="ECA26" s="212"/>
      <c r="ECB26" s="212"/>
      <c r="ECC26" s="212"/>
      <c r="ECD26" s="212"/>
      <c r="ECE26" s="212"/>
      <c r="ECF26" s="212"/>
      <c r="ECG26" s="212"/>
      <c r="ECH26" s="212"/>
      <c r="ECI26" s="212"/>
      <c r="ECJ26" s="212"/>
      <c r="ECK26" s="212"/>
      <c r="ECL26" s="212"/>
      <c r="ECM26" s="212"/>
      <c r="ECN26" s="212"/>
      <c r="ECO26" s="212"/>
      <c r="ECP26" s="212"/>
      <c r="ECQ26" s="212"/>
      <c r="ECR26" s="212"/>
      <c r="ECS26" s="212"/>
      <c r="ECT26" s="212"/>
      <c r="ECU26" s="212"/>
      <c r="ECV26" s="212"/>
      <c r="ECW26" s="212"/>
      <c r="ECX26" s="212"/>
      <c r="ECY26" s="212"/>
      <c r="ECZ26" s="212"/>
      <c r="EDA26" s="212"/>
      <c r="EDB26" s="212"/>
      <c r="EDC26" s="212"/>
      <c r="EDD26" s="212"/>
      <c r="EDE26" s="212"/>
      <c r="EDF26" s="212"/>
      <c r="EDG26" s="212"/>
      <c r="EDH26" s="212"/>
      <c r="EDI26" s="212"/>
      <c r="EDJ26" s="212"/>
      <c r="EDK26" s="212"/>
      <c r="EDL26" s="212"/>
      <c r="EDM26" s="212"/>
      <c r="EDN26" s="212"/>
      <c r="EDO26" s="212"/>
      <c r="EDP26" s="212"/>
      <c r="EDQ26" s="212"/>
      <c r="EDR26" s="212"/>
      <c r="EDS26" s="212"/>
      <c r="EDT26" s="212"/>
      <c r="EDU26" s="212"/>
      <c r="EDV26" s="212"/>
      <c r="EDW26" s="212"/>
      <c r="EDX26" s="212"/>
      <c r="EDY26" s="212"/>
      <c r="EDZ26" s="212"/>
      <c r="EEA26" s="212"/>
      <c r="EEB26" s="212"/>
      <c r="EEC26" s="212"/>
      <c r="EED26" s="212"/>
      <c r="EEE26" s="212"/>
      <c r="EEF26" s="212"/>
      <c r="EEG26" s="212"/>
      <c r="EEH26" s="212"/>
      <c r="EEI26" s="212"/>
      <c r="EEJ26" s="212"/>
      <c r="EEK26" s="212"/>
      <c r="EEL26" s="212"/>
      <c r="EEM26" s="212"/>
      <c r="EEN26" s="212"/>
      <c r="EEO26" s="212"/>
      <c r="EEP26" s="212"/>
      <c r="EEQ26" s="212"/>
      <c r="EER26" s="212"/>
      <c r="EES26" s="212"/>
      <c r="EET26" s="212"/>
      <c r="EEU26" s="212"/>
      <c r="EEV26" s="212"/>
      <c r="EEW26" s="212"/>
      <c r="EEX26" s="212"/>
      <c r="EEY26" s="212"/>
      <c r="EEZ26" s="212"/>
      <c r="EFA26" s="212"/>
      <c r="EFB26" s="212"/>
      <c r="EFC26" s="212"/>
      <c r="EFD26" s="212"/>
      <c r="EFE26" s="212"/>
      <c r="EFF26" s="212"/>
      <c r="EFG26" s="212"/>
      <c r="EFH26" s="212"/>
      <c r="EFI26" s="212"/>
      <c r="EFJ26" s="212"/>
      <c r="EFK26" s="212"/>
      <c r="EFL26" s="212"/>
      <c r="EFM26" s="212"/>
      <c r="EFN26" s="212"/>
      <c r="EFO26" s="212"/>
      <c r="EFP26" s="212"/>
      <c r="EFQ26" s="212"/>
      <c r="EFR26" s="212"/>
      <c r="EFS26" s="212"/>
      <c r="EFT26" s="212"/>
      <c r="EFU26" s="212"/>
      <c r="EFV26" s="212"/>
      <c r="EFW26" s="212"/>
      <c r="EFX26" s="212"/>
      <c r="EFY26" s="212"/>
      <c r="EFZ26" s="212"/>
      <c r="EGA26" s="212"/>
      <c r="EGB26" s="212"/>
      <c r="EGC26" s="212"/>
      <c r="EGD26" s="212"/>
      <c r="EGE26" s="212"/>
      <c r="EGF26" s="212"/>
      <c r="EGG26" s="212"/>
      <c r="EGH26" s="212"/>
      <c r="EGI26" s="212"/>
      <c r="EGJ26" s="212"/>
      <c r="EGK26" s="212"/>
      <c r="EGL26" s="212"/>
      <c r="EGM26" s="212"/>
      <c r="EGN26" s="212"/>
      <c r="EGO26" s="212"/>
      <c r="EGP26" s="212"/>
      <c r="EGQ26" s="212"/>
      <c r="EGR26" s="212"/>
      <c r="EGS26" s="212"/>
      <c r="EGT26" s="212"/>
      <c r="EGU26" s="212"/>
      <c r="EGV26" s="212"/>
      <c r="EGW26" s="212"/>
      <c r="EGX26" s="212"/>
      <c r="EGY26" s="212"/>
      <c r="EGZ26" s="212"/>
      <c r="EHA26" s="212"/>
      <c r="EHB26" s="212"/>
      <c r="EHC26" s="212"/>
      <c r="EHD26" s="212"/>
      <c r="EHE26" s="212"/>
      <c r="EHF26" s="212"/>
      <c r="EHG26" s="212"/>
      <c r="EHH26" s="212"/>
      <c r="EHI26" s="212"/>
      <c r="EHJ26" s="212"/>
      <c r="EHK26" s="212"/>
      <c r="EHL26" s="212"/>
      <c r="EHM26" s="212"/>
      <c r="EHN26" s="212"/>
      <c r="EHO26" s="212"/>
      <c r="EHP26" s="212"/>
      <c r="EHQ26" s="212"/>
      <c r="EHR26" s="212"/>
      <c r="EHS26" s="212"/>
      <c r="EHT26" s="212"/>
      <c r="EHU26" s="212"/>
      <c r="EHV26" s="212"/>
      <c r="EHW26" s="212"/>
      <c r="EHX26" s="212"/>
      <c r="EHY26" s="212"/>
      <c r="EHZ26" s="212"/>
      <c r="EIA26" s="212"/>
      <c r="EIB26" s="212"/>
      <c r="EIC26" s="212"/>
      <c r="EID26" s="212"/>
      <c r="EIE26" s="212"/>
      <c r="EIF26" s="212"/>
      <c r="EIG26" s="212"/>
      <c r="EIH26" s="212"/>
      <c r="EII26" s="212"/>
      <c r="EIJ26" s="212"/>
      <c r="EIK26" s="212"/>
      <c r="EIL26" s="212"/>
      <c r="EIM26" s="212"/>
      <c r="EIN26" s="212"/>
      <c r="EIO26" s="212"/>
      <c r="EIP26" s="212"/>
      <c r="EIQ26" s="212"/>
      <c r="EIR26" s="212"/>
      <c r="EIS26" s="212"/>
      <c r="EIT26" s="212"/>
      <c r="EIU26" s="212"/>
      <c r="EIV26" s="212"/>
      <c r="EIW26" s="212"/>
      <c r="EIX26" s="212"/>
      <c r="EIY26" s="212"/>
      <c r="EIZ26" s="212"/>
      <c r="EJA26" s="212"/>
      <c r="EJB26" s="212"/>
      <c r="EJC26" s="212"/>
      <c r="EJD26" s="212"/>
      <c r="EJE26" s="212"/>
      <c r="EJF26" s="212"/>
      <c r="EJG26" s="212"/>
      <c r="EJH26" s="212"/>
      <c r="EJI26" s="212"/>
      <c r="EJJ26" s="212"/>
      <c r="EJK26" s="212"/>
      <c r="EJL26" s="212"/>
      <c r="EJM26" s="212"/>
      <c r="EJN26" s="212"/>
      <c r="EJO26" s="212"/>
      <c r="EJP26" s="212"/>
      <c r="EJQ26" s="212"/>
      <c r="EJR26" s="212"/>
      <c r="EJS26" s="212"/>
      <c r="EJT26" s="212"/>
      <c r="EJU26" s="212"/>
      <c r="EJV26" s="212"/>
      <c r="EJW26" s="212"/>
      <c r="EJX26" s="212"/>
      <c r="EJY26" s="212"/>
      <c r="EJZ26" s="212"/>
      <c r="EKA26" s="212"/>
      <c r="EKB26" s="212"/>
      <c r="EKC26" s="212"/>
      <c r="EKD26" s="212"/>
      <c r="EKE26" s="212"/>
      <c r="EKF26" s="212"/>
      <c r="EKG26" s="212"/>
      <c r="EKH26" s="212"/>
      <c r="EKI26" s="212"/>
      <c r="EKJ26" s="212"/>
      <c r="EKK26" s="212"/>
      <c r="EKL26" s="212"/>
      <c r="EKM26" s="212"/>
      <c r="EKN26" s="212"/>
      <c r="EKO26" s="212"/>
      <c r="EKP26" s="212"/>
      <c r="EKQ26" s="212"/>
      <c r="EKR26" s="212"/>
      <c r="EKS26" s="212"/>
      <c r="EKT26" s="212"/>
      <c r="EKU26" s="212"/>
      <c r="EKV26" s="212"/>
      <c r="EKW26" s="212"/>
      <c r="EKX26" s="212"/>
      <c r="EKY26" s="212"/>
      <c r="EKZ26" s="212"/>
      <c r="ELA26" s="212"/>
      <c r="ELB26" s="212"/>
      <c r="ELC26" s="212"/>
      <c r="ELD26" s="212"/>
      <c r="ELE26" s="212"/>
      <c r="ELF26" s="212"/>
      <c r="ELG26" s="212"/>
      <c r="ELH26" s="212"/>
      <c r="ELI26" s="212"/>
      <c r="ELJ26" s="212"/>
      <c r="ELK26" s="212"/>
      <c r="ELL26" s="212"/>
      <c r="ELM26" s="212"/>
      <c r="ELN26" s="212"/>
      <c r="ELO26" s="212"/>
      <c r="ELP26" s="212"/>
      <c r="ELQ26" s="212"/>
      <c r="ELR26" s="212"/>
      <c r="ELS26" s="212"/>
      <c r="ELT26" s="212"/>
      <c r="ELU26" s="212"/>
      <c r="ELV26" s="212"/>
      <c r="ELW26" s="212"/>
      <c r="ELX26" s="212"/>
      <c r="ELY26" s="212"/>
      <c r="ELZ26" s="212"/>
      <c r="EMA26" s="212"/>
      <c r="EMB26" s="212"/>
      <c r="EMC26" s="212"/>
      <c r="EMD26" s="212"/>
      <c r="EME26" s="212"/>
      <c r="EMF26" s="212"/>
      <c r="EMG26" s="212"/>
      <c r="EMH26" s="212"/>
      <c r="EMI26" s="212"/>
      <c r="EMJ26" s="212"/>
      <c r="EMK26" s="212"/>
      <c r="EML26" s="212"/>
      <c r="EMM26" s="212"/>
      <c r="EMN26" s="212"/>
      <c r="EMO26" s="212"/>
      <c r="EMP26" s="212"/>
      <c r="EMQ26" s="212"/>
      <c r="EMR26" s="212"/>
      <c r="EMS26" s="212"/>
      <c r="EMT26" s="212"/>
      <c r="EMU26" s="212"/>
      <c r="EMV26" s="212"/>
      <c r="EMW26" s="212"/>
      <c r="EMX26" s="212"/>
      <c r="EMY26" s="212"/>
      <c r="EMZ26" s="212"/>
      <c r="ENA26" s="212"/>
      <c r="ENB26" s="212"/>
      <c r="ENC26" s="212"/>
      <c r="END26" s="212"/>
      <c r="ENE26" s="212"/>
      <c r="ENF26" s="212"/>
      <c r="ENG26" s="212"/>
      <c r="ENH26" s="212"/>
      <c r="ENI26" s="212"/>
      <c r="ENJ26" s="212"/>
      <c r="ENK26" s="212"/>
      <c r="ENL26" s="212"/>
      <c r="ENM26" s="212"/>
      <c r="ENN26" s="212"/>
      <c r="ENO26" s="212"/>
      <c r="ENP26" s="212"/>
      <c r="ENQ26" s="212"/>
      <c r="ENR26" s="212"/>
      <c r="ENS26" s="212"/>
      <c r="ENT26" s="212"/>
      <c r="ENU26" s="212"/>
      <c r="ENV26" s="212"/>
      <c r="ENW26" s="212"/>
      <c r="ENX26" s="212"/>
      <c r="ENY26" s="212"/>
      <c r="ENZ26" s="212"/>
      <c r="EOA26" s="212"/>
      <c r="EOB26" s="212"/>
      <c r="EOC26" s="212"/>
      <c r="EOD26" s="212"/>
      <c r="EOE26" s="212"/>
      <c r="EOF26" s="212"/>
      <c r="EOG26" s="212"/>
      <c r="EOH26" s="212"/>
      <c r="EOI26" s="212"/>
      <c r="EOJ26" s="212"/>
      <c r="EOK26" s="212"/>
      <c r="EOL26" s="212"/>
      <c r="EOM26" s="212"/>
      <c r="EON26" s="212"/>
      <c r="EOO26" s="212"/>
      <c r="EOP26" s="212"/>
      <c r="EOQ26" s="212"/>
      <c r="EOR26" s="212"/>
      <c r="EOS26" s="212"/>
      <c r="EOT26" s="212"/>
      <c r="EOU26" s="212"/>
      <c r="EOV26" s="212"/>
      <c r="EOW26" s="212"/>
      <c r="EOX26" s="212"/>
      <c r="EOY26" s="212"/>
      <c r="EOZ26" s="212"/>
      <c r="EPA26" s="212"/>
      <c r="EPB26" s="212"/>
      <c r="EPC26" s="212"/>
      <c r="EPD26" s="212"/>
      <c r="EPE26" s="212"/>
      <c r="EPF26" s="212"/>
      <c r="EPG26" s="212"/>
      <c r="EPH26" s="212"/>
      <c r="EPI26" s="212"/>
      <c r="EPJ26" s="212"/>
      <c r="EPK26" s="212"/>
      <c r="EPL26" s="212"/>
      <c r="EPM26" s="212"/>
      <c r="EPN26" s="212"/>
      <c r="EPO26" s="212"/>
      <c r="EPP26" s="212"/>
      <c r="EPQ26" s="212"/>
      <c r="EPR26" s="212"/>
      <c r="EPS26" s="212"/>
      <c r="EPT26" s="212"/>
      <c r="EPU26" s="212"/>
      <c r="EPV26" s="212"/>
      <c r="EPW26" s="212"/>
      <c r="EPX26" s="212"/>
      <c r="EPY26" s="212"/>
      <c r="EPZ26" s="212"/>
      <c r="EQA26" s="212"/>
      <c r="EQB26" s="212"/>
      <c r="EQC26" s="212"/>
      <c r="EQD26" s="212"/>
      <c r="EQE26" s="212"/>
      <c r="EQF26" s="212"/>
      <c r="EQG26" s="212"/>
      <c r="EQH26" s="212"/>
      <c r="EQI26" s="212"/>
      <c r="EQJ26" s="212"/>
      <c r="EQK26" s="212"/>
      <c r="EQL26" s="212"/>
      <c r="EQM26" s="212"/>
      <c r="EQN26" s="212"/>
      <c r="EQO26" s="212"/>
      <c r="EQP26" s="212"/>
      <c r="EQQ26" s="212"/>
      <c r="EQR26" s="212"/>
      <c r="EQS26" s="212"/>
      <c r="EQT26" s="212"/>
      <c r="EQU26" s="212"/>
      <c r="EQV26" s="212"/>
      <c r="EQW26" s="212"/>
      <c r="EQX26" s="212"/>
      <c r="EQY26" s="212"/>
      <c r="EQZ26" s="212"/>
      <c r="ERA26" s="212"/>
      <c r="ERB26" s="212"/>
      <c r="ERC26" s="212"/>
      <c r="ERD26" s="212"/>
      <c r="ERE26" s="212"/>
      <c r="ERF26" s="212"/>
      <c r="ERG26" s="212"/>
      <c r="ERH26" s="212"/>
      <c r="ERI26" s="212"/>
      <c r="ERJ26" s="212"/>
      <c r="ERK26" s="212"/>
      <c r="ERL26" s="212"/>
      <c r="ERM26" s="212"/>
      <c r="ERN26" s="212"/>
      <c r="ERO26" s="212"/>
      <c r="ERP26" s="212"/>
      <c r="ERQ26" s="212"/>
      <c r="ERR26" s="212"/>
      <c r="ERS26" s="212"/>
      <c r="ERT26" s="212"/>
      <c r="ERU26" s="212"/>
      <c r="ERV26" s="212"/>
      <c r="ERW26" s="212"/>
      <c r="ERX26" s="212"/>
      <c r="ERY26" s="212"/>
      <c r="ERZ26" s="212"/>
      <c r="ESA26" s="212"/>
      <c r="ESB26" s="212"/>
      <c r="ESC26" s="212"/>
      <c r="ESD26" s="212"/>
      <c r="ESE26" s="212"/>
      <c r="ESF26" s="212"/>
      <c r="ESG26" s="212"/>
      <c r="ESH26" s="212"/>
      <c r="ESI26" s="212"/>
      <c r="ESJ26" s="212"/>
      <c r="ESK26" s="212"/>
      <c r="ESL26" s="212"/>
      <c r="ESM26" s="212"/>
      <c r="ESN26" s="212"/>
      <c r="ESO26" s="212"/>
      <c r="ESP26" s="212"/>
      <c r="ESQ26" s="212"/>
      <c r="ESR26" s="212"/>
      <c r="ESS26" s="212"/>
      <c r="EST26" s="212"/>
      <c r="ESU26" s="212"/>
      <c r="ESV26" s="212"/>
      <c r="ESW26" s="212"/>
      <c r="ESX26" s="212"/>
      <c r="ESY26" s="212"/>
      <c r="ESZ26" s="212"/>
      <c r="ETA26" s="212"/>
      <c r="ETB26" s="212"/>
      <c r="ETC26" s="212"/>
      <c r="ETD26" s="212"/>
      <c r="ETE26" s="212"/>
      <c r="ETF26" s="212"/>
      <c r="ETG26" s="212"/>
      <c r="ETH26" s="212"/>
      <c r="ETI26" s="212"/>
      <c r="ETJ26" s="212"/>
      <c r="ETK26" s="212"/>
      <c r="ETL26" s="212"/>
      <c r="ETM26" s="212"/>
      <c r="ETN26" s="212"/>
      <c r="ETO26" s="212"/>
      <c r="ETP26" s="212"/>
      <c r="ETQ26" s="212"/>
      <c r="ETR26" s="212"/>
      <c r="ETS26" s="212"/>
      <c r="ETT26" s="212"/>
      <c r="ETU26" s="212"/>
      <c r="ETV26" s="212"/>
      <c r="ETW26" s="212"/>
      <c r="ETX26" s="212"/>
      <c r="ETY26" s="212"/>
      <c r="ETZ26" s="212"/>
      <c r="EUA26" s="212"/>
      <c r="EUB26" s="212"/>
      <c r="EUC26" s="212"/>
      <c r="EUD26" s="212"/>
      <c r="EUE26" s="212"/>
      <c r="EUF26" s="212"/>
      <c r="EUG26" s="212"/>
      <c r="EUH26" s="212"/>
      <c r="EUI26" s="212"/>
      <c r="EUJ26" s="212"/>
      <c r="EUK26" s="212"/>
      <c r="EUL26" s="212"/>
      <c r="EUM26" s="212"/>
      <c r="EUN26" s="212"/>
      <c r="EUO26" s="212"/>
      <c r="EUP26" s="212"/>
      <c r="EUQ26" s="212"/>
      <c r="EUR26" s="212"/>
      <c r="EUS26" s="212"/>
      <c r="EUT26" s="212"/>
      <c r="EUU26" s="212"/>
      <c r="EUV26" s="212"/>
      <c r="EUW26" s="212"/>
      <c r="EUX26" s="212"/>
      <c r="EUY26" s="212"/>
      <c r="EUZ26" s="212"/>
      <c r="EVA26" s="212"/>
      <c r="EVB26" s="212"/>
      <c r="EVC26" s="212"/>
      <c r="EVD26" s="212"/>
      <c r="EVE26" s="212"/>
      <c r="EVF26" s="212"/>
      <c r="EVG26" s="212"/>
      <c r="EVH26" s="212"/>
      <c r="EVI26" s="212"/>
      <c r="EVJ26" s="212"/>
      <c r="EVK26" s="212"/>
      <c r="EVL26" s="212"/>
      <c r="EVM26" s="212"/>
      <c r="EVN26" s="212"/>
      <c r="EVO26" s="212"/>
      <c r="EVP26" s="212"/>
      <c r="EVQ26" s="212"/>
      <c r="EVR26" s="212"/>
      <c r="EVS26" s="212"/>
      <c r="EVT26" s="212"/>
      <c r="EVU26" s="212"/>
      <c r="EVV26" s="212"/>
      <c r="EVW26" s="212"/>
      <c r="EVX26" s="212"/>
      <c r="EVY26" s="212"/>
      <c r="EVZ26" s="212"/>
      <c r="EWA26" s="212"/>
      <c r="EWB26" s="212"/>
      <c r="EWC26" s="212"/>
      <c r="EWD26" s="212"/>
      <c r="EWE26" s="212"/>
      <c r="EWF26" s="212"/>
      <c r="EWG26" s="212"/>
      <c r="EWH26" s="212"/>
      <c r="EWI26" s="212"/>
      <c r="EWJ26" s="212"/>
      <c r="EWK26" s="212"/>
      <c r="EWL26" s="212"/>
      <c r="EWM26" s="212"/>
      <c r="EWN26" s="212"/>
      <c r="EWO26" s="212"/>
      <c r="EWP26" s="212"/>
      <c r="EWQ26" s="212"/>
      <c r="EWR26" s="212"/>
      <c r="EWS26" s="212"/>
      <c r="EWT26" s="212"/>
      <c r="EWU26" s="212"/>
      <c r="EWV26" s="212"/>
      <c r="EWW26" s="212"/>
      <c r="EWX26" s="212"/>
      <c r="EWY26" s="212"/>
      <c r="EWZ26" s="212"/>
      <c r="EXA26" s="212"/>
      <c r="EXB26" s="212"/>
      <c r="EXC26" s="212"/>
      <c r="EXD26" s="212"/>
      <c r="EXE26" s="212"/>
      <c r="EXF26" s="212"/>
      <c r="EXG26" s="212"/>
      <c r="EXH26" s="212"/>
      <c r="EXI26" s="212"/>
      <c r="EXJ26" s="212"/>
      <c r="EXK26" s="212"/>
      <c r="EXL26" s="212"/>
      <c r="EXM26" s="212"/>
      <c r="EXN26" s="212"/>
      <c r="EXO26" s="212"/>
      <c r="EXP26" s="212"/>
      <c r="EXQ26" s="212"/>
      <c r="EXR26" s="212"/>
      <c r="EXS26" s="212"/>
      <c r="EXT26" s="212"/>
      <c r="EXU26" s="212"/>
      <c r="EXV26" s="212"/>
      <c r="EXW26" s="212"/>
      <c r="EXX26" s="212"/>
      <c r="EXY26" s="212"/>
      <c r="EXZ26" s="212"/>
      <c r="EYA26" s="212"/>
      <c r="EYB26" s="212"/>
      <c r="EYC26" s="212"/>
      <c r="EYD26" s="212"/>
      <c r="EYE26" s="212"/>
      <c r="EYF26" s="212"/>
      <c r="EYG26" s="212"/>
      <c r="EYH26" s="212"/>
      <c r="EYI26" s="212"/>
      <c r="EYJ26" s="212"/>
      <c r="EYK26" s="212"/>
      <c r="EYL26" s="212"/>
      <c r="EYM26" s="212"/>
      <c r="EYN26" s="212"/>
      <c r="EYO26" s="212"/>
      <c r="EYP26" s="212"/>
      <c r="EYQ26" s="212"/>
      <c r="EYR26" s="212"/>
      <c r="EYS26" s="212"/>
      <c r="EYT26" s="212"/>
      <c r="EYU26" s="212"/>
      <c r="EYV26" s="212"/>
      <c r="EYW26" s="212"/>
      <c r="EYX26" s="212"/>
      <c r="EYY26" s="212"/>
      <c r="EYZ26" s="212"/>
      <c r="EZA26" s="212"/>
      <c r="EZB26" s="212"/>
      <c r="EZC26" s="212"/>
      <c r="EZD26" s="212"/>
      <c r="EZE26" s="212"/>
      <c r="EZF26" s="212"/>
      <c r="EZG26" s="212"/>
      <c r="EZH26" s="212"/>
      <c r="EZI26" s="212"/>
      <c r="EZJ26" s="212"/>
      <c r="EZK26" s="212"/>
      <c r="EZL26" s="212"/>
      <c r="EZM26" s="212"/>
      <c r="EZN26" s="212"/>
      <c r="EZO26" s="212"/>
      <c r="EZP26" s="212"/>
      <c r="EZQ26" s="212"/>
      <c r="EZR26" s="212"/>
      <c r="EZS26" s="212"/>
      <c r="EZT26" s="212"/>
      <c r="EZU26" s="212"/>
      <c r="EZV26" s="212"/>
      <c r="EZW26" s="212"/>
      <c r="EZX26" s="212"/>
      <c r="EZY26" s="212"/>
      <c r="EZZ26" s="212"/>
      <c r="FAA26" s="212"/>
      <c r="FAB26" s="212"/>
      <c r="FAC26" s="212"/>
      <c r="FAD26" s="212"/>
      <c r="FAE26" s="212"/>
      <c r="FAF26" s="212"/>
      <c r="FAG26" s="212"/>
      <c r="FAH26" s="212"/>
      <c r="FAI26" s="212"/>
      <c r="FAJ26" s="212"/>
      <c r="FAK26" s="212"/>
      <c r="FAL26" s="212"/>
      <c r="FAM26" s="212"/>
      <c r="FAN26" s="212"/>
      <c r="FAO26" s="212"/>
      <c r="FAP26" s="212"/>
      <c r="FAQ26" s="212"/>
      <c r="FAR26" s="212"/>
      <c r="FAS26" s="212"/>
      <c r="FAT26" s="212"/>
      <c r="FAU26" s="212"/>
      <c r="FAV26" s="212"/>
      <c r="FAW26" s="212"/>
      <c r="FAX26" s="212"/>
      <c r="FAY26" s="212"/>
      <c r="FAZ26" s="212"/>
      <c r="FBA26" s="212"/>
      <c r="FBB26" s="212"/>
      <c r="FBC26" s="212"/>
      <c r="FBD26" s="212"/>
      <c r="FBE26" s="212"/>
      <c r="FBF26" s="212"/>
      <c r="FBG26" s="212"/>
      <c r="FBH26" s="212"/>
      <c r="FBI26" s="212"/>
      <c r="FBJ26" s="212"/>
      <c r="FBK26" s="212"/>
      <c r="FBL26" s="212"/>
      <c r="FBM26" s="212"/>
      <c r="FBN26" s="212"/>
      <c r="FBO26" s="212"/>
      <c r="FBP26" s="212"/>
      <c r="FBQ26" s="212"/>
      <c r="FBR26" s="212"/>
      <c r="FBS26" s="212"/>
      <c r="FBT26" s="212"/>
      <c r="FBU26" s="212"/>
      <c r="FBV26" s="212"/>
      <c r="FBW26" s="212"/>
      <c r="FBX26" s="212"/>
      <c r="FBY26" s="212"/>
      <c r="FBZ26" s="212"/>
      <c r="FCA26" s="212"/>
      <c r="FCB26" s="212"/>
      <c r="FCC26" s="212"/>
      <c r="FCD26" s="212"/>
      <c r="FCE26" s="212"/>
      <c r="FCF26" s="212"/>
      <c r="FCG26" s="212"/>
      <c r="FCH26" s="212"/>
      <c r="FCI26" s="212"/>
      <c r="FCJ26" s="212"/>
      <c r="FCK26" s="212"/>
      <c r="FCL26" s="212"/>
      <c r="FCM26" s="212"/>
      <c r="FCN26" s="212"/>
      <c r="FCO26" s="212"/>
      <c r="FCP26" s="212"/>
      <c r="FCQ26" s="212"/>
      <c r="FCR26" s="212"/>
      <c r="FCS26" s="212"/>
      <c r="FCT26" s="212"/>
      <c r="FCU26" s="212"/>
      <c r="FCV26" s="212"/>
      <c r="FCW26" s="212"/>
      <c r="FCX26" s="212"/>
      <c r="FCY26" s="212"/>
      <c r="FCZ26" s="212"/>
      <c r="FDA26" s="212"/>
      <c r="FDB26" s="212"/>
      <c r="FDC26" s="212"/>
      <c r="FDD26" s="212"/>
      <c r="FDE26" s="212"/>
      <c r="FDF26" s="212"/>
      <c r="FDG26" s="212"/>
      <c r="FDH26" s="212"/>
      <c r="FDI26" s="212"/>
      <c r="FDJ26" s="212"/>
      <c r="FDK26" s="212"/>
      <c r="FDL26" s="212"/>
      <c r="FDM26" s="212"/>
      <c r="FDN26" s="212"/>
      <c r="FDO26" s="212"/>
      <c r="FDP26" s="212"/>
      <c r="FDQ26" s="212"/>
      <c r="FDR26" s="212"/>
      <c r="FDS26" s="212"/>
      <c r="FDT26" s="212"/>
      <c r="FDU26" s="212"/>
      <c r="FDV26" s="212"/>
      <c r="FDW26" s="212"/>
      <c r="FDX26" s="212"/>
      <c r="FDY26" s="212"/>
      <c r="FDZ26" s="212"/>
      <c r="FEA26" s="212"/>
      <c r="FEB26" s="212"/>
      <c r="FEC26" s="212"/>
      <c r="FED26" s="212"/>
      <c r="FEE26" s="212"/>
      <c r="FEF26" s="212"/>
      <c r="FEG26" s="212"/>
      <c r="FEH26" s="212"/>
      <c r="FEI26" s="212"/>
      <c r="FEJ26" s="212"/>
      <c r="FEK26" s="212"/>
      <c r="FEL26" s="212"/>
      <c r="FEM26" s="212"/>
      <c r="FEN26" s="212"/>
      <c r="FEO26" s="212"/>
      <c r="FEP26" s="212"/>
      <c r="FEQ26" s="212"/>
      <c r="FER26" s="212"/>
      <c r="FES26" s="212"/>
      <c r="FET26" s="212"/>
      <c r="FEU26" s="212"/>
      <c r="FEV26" s="212"/>
      <c r="FEW26" s="212"/>
      <c r="FEX26" s="212"/>
      <c r="FEY26" s="212"/>
      <c r="FEZ26" s="212"/>
      <c r="FFA26" s="212"/>
      <c r="FFB26" s="212"/>
      <c r="FFC26" s="212"/>
      <c r="FFD26" s="212"/>
      <c r="FFE26" s="212"/>
      <c r="FFF26" s="212"/>
      <c r="FFG26" s="212"/>
      <c r="FFH26" s="212"/>
      <c r="FFI26" s="212"/>
      <c r="FFJ26" s="212"/>
      <c r="FFK26" s="212"/>
      <c r="FFL26" s="212"/>
      <c r="FFM26" s="212"/>
      <c r="FFN26" s="212"/>
      <c r="FFO26" s="212"/>
      <c r="FFP26" s="212"/>
      <c r="FFQ26" s="212"/>
      <c r="FFR26" s="212"/>
      <c r="FFS26" s="212"/>
      <c r="FFT26" s="212"/>
      <c r="FFU26" s="212"/>
      <c r="FFV26" s="212"/>
      <c r="FFW26" s="212"/>
      <c r="FFX26" s="212"/>
      <c r="FFY26" s="212"/>
      <c r="FFZ26" s="212"/>
      <c r="FGA26" s="212"/>
      <c r="FGB26" s="212"/>
      <c r="FGC26" s="212"/>
      <c r="FGD26" s="212"/>
      <c r="FGE26" s="212"/>
      <c r="FGF26" s="212"/>
      <c r="FGG26" s="212"/>
      <c r="FGH26" s="212"/>
      <c r="FGI26" s="212"/>
      <c r="FGJ26" s="212"/>
      <c r="FGK26" s="212"/>
      <c r="FGL26" s="212"/>
      <c r="FGM26" s="212"/>
      <c r="FGN26" s="212"/>
      <c r="FGO26" s="212"/>
      <c r="FGP26" s="212"/>
      <c r="FGQ26" s="212"/>
      <c r="FGR26" s="212"/>
      <c r="FGS26" s="212"/>
      <c r="FGT26" s="212"/>
      <c r="FGU26" s="212"/>
      <c r="FGV26" s="212"/>
      <c r="FGW26" s="212"/>
      <c r="FGX26" s="212"/>
      <c r="FGY26" s="212"/>
      <c r="FGZ26" s="212"/>
      <c r="FHA26" s="212"/>
      <c r="FHB26" s="212"/>
      <c r="FHC26" s="212"/>
      <c r="FHD26" s="212"/>
      <c r="FHE26" s="212"/>
      <c r="FHF26" s="212"/>
      <c r="FHG26" s="212"/>
      <c r="FHH26" s="212"/>
      <c r="FHI26" s="212"/>
      <c r="FHJ26" s="212"/>
      <c r="FHK26" s="212"/>
      <c r="FHL26" s="212"/>
      <c r="FHM26" s="212"/>
      <c r="FHN26" s="212"/>
      <c r="FHO26" s="212"/>
      <c r="FHP26" s="212"/>
      <c r="FHQ26" s="212"/>
      <c r="FHR26" s="212"/>
      <c r="FHS26" s="212"/>
      <c r="FHT26" s="212"/>
      <c r="FHU26" s="212"/>
      <c r="FHV26" s="212"/>
      <c r="FHW26" s="212"/>
      <c r="FHX26" s="212"/>
      <c r="FHY26" s="212"/>
      <c r="FHZ26" s="212"/>
      <c r="FIA26" s="212"/>
      <c r="FIB26" s="212"/>
      <c r="FIC26" s="212"/>
      <c r="FID26" s="212"/>
      <c r="FIE26" s="212"/>
      <c r="FIF26" s="212"/>
      <c r="FIG26" s="212"/>
      <c r="FIH26" s="212"/>
      <c r="FII26" s="212"/>
      <c r="FIJ26" s="212"/>
      <c r="FIK26" s="212"/>
      <c r="FIL26" s="212"/>
      <c r="FIM26" s="212"/>
      <c r="FIN26" s="212"/>
      <c r="FIO26" s="212"/>
      <c r="FIP26" s="212"/>
      <c r="FIQ26" s="212"/>
      <c r="FIR26" s="212"/>
      <c r="FIS26" s="212"/>
      <c r="FIT26" s="212"/>
      <c r="FIU26" s="212"/>
      <c r="FIV26" s="212"/>
      <c r="FIW26" s="212"/>
      <c r="FIX26" s="212"/>
      <c r="FIY26" s="212"/>
      <c r="FIZ26" s="212"/>
      <c r="FJA26" s="212"/>
      <c r="FJB26" s="212"/>
      <c r="FJC26" s="212"/>
      <c r="FJD26" s="212"/>
      <c r="FJE26" s="212"/>
      <c r="FJF26" s="212"/>
      <c r="FJG26" s="212"/>
      <c r="FJH26" s="212"/>
      <c r="FJI26" s="212"/>
      <c r="FJJ26" s="212"/>
      <c r="FJK26" s="212"/>
      <c r="FJL26" s="212"/>
      <c r="FJM26" s="212"/>
      <c r="FJN26" s="212"/>
      <c r="FJO26" s="212"/>
      <c r="FJP26" s="212"/>
      <c r="FJQ26" s="212"/>
      <c r="FJR26" s="212"/>
      <c r="FJS26" s="212"/>
      <c r="FJT26" s="212"/>
      <c r="FJU26" s="212"/>
      <c r="FJV26" s="212"/>
      <c r="FJW26" s="212"/>
      <c r="FJX26" s="212"/>
      <c r="FJY26" s="212"/>
      <c r="FJZ26" s="212"/>
      <c r="FKA26" s="212"/>
      <c r="FKB26" s="212"/>
      <c r="FKC26" s="212"/>
      <c r="FKD26" s="212"/>
      <c r="FKE26" s="212"/>
      <c r="FKF26" s="212"/>
      <c r="FKG26" s="212"/>
      <c r="FKH26" s="212"/>
      <c r="FKI26" s="212"/>
      <c r="FKJ26" s="212"/>
      <c r="FKK26" s="212"/>
      <c r="FKL26" s="212"/>
      <c r="FKM26" s="212"/>
      <c r="FKN26" s="212"/>
      <c r="FKO26" s="212"/>
      <c r="FKP26" s="212"/>
      <c r="FKQ26" s="212"/>
      <c r="FKR26" s="212"/>
      <c r="FKS26" s="212"/>
      <c r="FKT26" s="212"/>
      <c r="FKU26" s="212"/>
      <c r="FKV26" s="212"/>
      <c r="FKW26" s="212"/>
      <c r="FKX26" s="212"/>
      <c r="FKY26" s="212"/>
      <c r="FKZ26" s="212"/>
      <c r="FLA26" s="212"/>
      <c r="FLB26" s="212"/>
      <c r="FLC26" s="212"/>
      <c r="FLD26" s="212"/>
      <c r="FLE26" s="212"/>
      <c r="FLF26" s="212"/>
      <c r="FLG26" s="212"/>
      <c r="FLH26" s="212"/>
      <c r="FLI26" s="212"/>
      <c r="FLJ26" s="212"/>
      <c r="FLK26" s="212"/>
      <c r="FLL26" s="212"/>
      <c r="FLM26" s="212"/>
      <c r="FLN26" s="212"/>
      <c r="FLO26" s="212"/>
      <c r="FLP26" s="212"/>
      <c r="FLQ26" s="212"/>
      <c r="FLR26" s="212"/>
      <c r="FLS26" s="212"/>
      <c r="FLT26" s="212"/>
      <c r="FLU26" s="212"/>
      <c r="FLV26" s="212"/>
      <c r="FLW26" s="212"/>
      <c r="FLX26" s="212"/>
      <c r="FLY26" s="212"/>
      <c r="FLZ26" s="212"/>
      <c r="FMA26" s="212"/>
      <c r="FMB26" s="212"/>
      <c r="FMC26" s="212"/>
      <c r="FMD26" s="212"/>
      <c r="FME26" s="212"/>
      <c r="FMF26" s="212"/>
      <c r="FMG26" s="212"/>
      <c r="FMH26" s="212"/>
      <c r="FMI26" s="212"/>
      <c r="FMJ26" s="212"/>
      <c r="FMK26" s="212"/>
      <c r="FML26" s="212"/>
      <c r="FMM26" s="212"/>
      <c r="FMN26" s="212"/>
      <c r="FMO26" s="212"/>
      <c r="FMP26" s="212"/>
      <c r="FMQ26" s="212"/>
      <c r="FMR26" s="212"/>
      <c r="FMS26" s="212"/>
      <c r="FMT26" s="212"/>
      <c r="FMU26" s="212"/>
      <c r="FMV26" s="212"/>
      <c r="FMW26" s="212"/>
      <c r="FMX26" s="212"/>
      <c r="FMY26" s="212"/>
      <c r="FMZ26" s="212"/>
      <c r="FNA26" s="212"/>
      <c r="FNB26" s="212"/>
      <c r="FNC26" s="212"/>
      <c r="FND26" s="212"/>
      <c r="FNE26" s="212"/>
      <c r="FNF26" s="212"/>
      <c r="FNG26" s="212"/>
      <c r="FNH26" s="212"/>
      <c r="FNI26" s="212"/>
      <c r="FNJ26" s="212"/>
      <c r="FNK26" s="212"/>
      <c r="FNL26" s="212"/>
      <c r="FNM26" s="212"/>
      <c r="FNN26" s="212"/>
      <c r="FNO26" s="212"/>
      <c r="FNP26" s="212"/>
      <c r="FNQ26" s="212"/>
      <c r="FNR26" s="212"/>
      <c r="FNS26" s="212"/>
      <c r="FNT26" s="212"/>
      <c r="FNU26" s="212"/>
      <c r="FNV26" s="212"/>
      <c r="FNW26" s="212"/>
      <c r="FNX26" s="212"/>
      <c r="FNY26" s="212"/>
      <c r="FNZ26" s="212"/>
      <c r="FOA26" s="212"/>
      <c r="FOB26" s="212"/>
      <c r="FOC26" s="212"/>
      <c r="FOD26" s="212"/>
      <c r="FOE26" s="212"/>
      <c r="FOF26" s="212"/>
      <c r="FOG26" s="212"/>
      <c r="FOH26" s="212"/>
      <c r="FOI26" s="212"/>
      <c r="FOJ26" s="212"/>
      <c r="FOK26" s="212"/>
      <c r="FOL26" s="212"/>
      <c r="FOM26" s="212"/>
      <c r="FON26" s="212"/>
      <c r="FOO26" s="212"/>
      <c r="FOP26" s="212"/>
      <c r="FOQ26" s="212"/>
      <c r="FOR26" s="212"/>
      <c r="FOS26" s="212"/>
      <c r="FOT26" s="212"/>
      <c r="FOU26" s="212"/>
      <c r="FOV26" s="212"/>
      <c r="FOW26" s="212"/>
      <c r="FOX26" s="212"/>
      <c r="FOY26" s="212"/>
      <c r="FOZ26" s="212"/>
      <c r="FPA26" s="212"/>
      <c r="FPB26" s="212"/>
      <c r="FPC26" s="212"/>
      <c r="FPD26" s="212"/>
      <c r="FPE26" s="212"/>
      <c r="FPF26" s="212"/>
      <c r="FPG26" s="212"/>
      <c r="FPH26" s="212"/>
      <c r="FPI26" s="212"/>
      <c r="FPJ26" s="212"/>
      <c r="FPK26" s="212"/>
      <c r="FPL26" s="212"/>
      <c r="FPM26" s="212"/>
      <c r="FPN26" s="212"/>
      <c r="FPO26" s="212"/>
      <c r="FPP26" s="212"/>
      <c r="FPQ26" s="212"/>
      <c r="FPR26" s="212"/>
      <c r="FPS26" s="212"/>
      <c r="FPT26" s="212"/>
      <c r="FPU26" s="212"/>
      <c r="FPV26" s="212"/>
      <c r="FPW26" s="212"/>
      <c r="FPX26" s="212"/>
      <c r="FPY26" s="212"/>
      <c r="FPZ26" s="212"/>
      <c r="FQA26" s="212"/>
      <c r="FQB26" s="212"/>
      <c r="FQC26" s="212"/>
      <c r="FQD26" s="212"/>
      <c r="FQE26" s="212"/>
      <c r="FQF26" s="212"/>
      <c r="FQG26" s="212"/>
      <c r="FQH26" s="212"/>
      <c r="FQI26" s="212"/>
      <c r="FQJ26" s="212"/>
      <c r="FQK26" s="212"/>
      <c r="FQL26" s="212"/>
      <c r="FQM26" s="212"/>
      <c r="FQN26" s="212"/>
      <c r="FQO26" s="212"/>
      <c r="FQP26" s="212"/>
      <c r="FQQ26" s="212"/>
      <c r="FQR26" s="212"/>
      <c r="FQS26" s="212"/>
      <c r="FQT26" s="212"/>
      <c r="FQU26" s="212"/>
      <c r="FQV26" s="212"/>
      <c r="FQW26" s="212"/>
      <c r="FQX26" s="212"/>
      <c r="FQY26" s="212"/>
      <c r="FQZ26" s="212"/>
      <c r="FRA26" s="212"/>
      <c r="FRB26" s="212"/>
      <c r="FRC26" s="212"/>
      <c r="FRD26" s="212"/>
      <c r="FRE26" s="212"/>
      <c r="FRF26" s="212"/>
      <c r="FRG26" s="212"/>
      <c r="FRH26" s="212"/>
      <c r="FRI26" s="212"/>
      <c r="FRJ26" s="212"/>
      <c r="FRK26" s="212"/>
      <c r="FRL26" s="212"/>
      <c r="FRM26" s="212"/>
      <c r="FRN26" s="212"/>
      <c r="FRO26" s="212"/>
      <c r="FRP26" s="212"/>
      <c r="FRQ26" s="212"/>
      <c r="FRR26" s="212"/>
      <c r="FRS26" s="212"/>
      <c r="FRT26" s="212"/>
      <c r="FRU26" s="212"/>
      <c r="FRV26" s="212"/>
      <c r="FRW26" s="212"/>
      <c r="FRX26" s="212"/>
      <c r="FRY26" s="212"/>
      <c r="FRZ26" s="212"/>
      <c r="FSA26" s="212"/>
      <c r="FSB26" s="212"/>
      <c r="FSC26" s="212"/>
      <c r="FSD26" s="212"/>
      <c r="FSE26" s="212"/>
      <c r="FSF26" s="212"/>
      <c r="FSG26" s="212"/>
      <c r="FSH26" s="212"/>
      <c r="FSI26" s="212"/>
      <c r="FSJ26" s="212"/>
      <c r="FSK26" s="212"/>
      <c r="FSL26" s="212"/>
      <c r="FSM26" s="212"/>
      <c r="FSN26" s="212"/>
      <c r="FSO26" s="212"/>
      <c r="FSP26" s="212"/>
      <c r="FSQ26" s="212"/>
      <c r="FSR26" s="212"/>
      <c r="FSS26" s="212"/>
      <c r="FST26" s="212"/>
      <c r="FSU26" s="212"/>
      <c r="FSV26" s="212"/>
      <c r="FSW26" s="212"/>
      <c r="FSX26" s="212"/>
      <c r="FSY26" s="212"/>
      <c r="FSZ26" s="212"/>
      <c r="FTA26" s="212"/>
      <c r="FTB26" s="212"/>
      <c r="FTC26" s="212"/>
      <c r="FTD26" s="212"/>
      <c r="FTE26" s="212"/>
      <c r="FTF26" s="212"/>
      <c r="FTG26" s="212"/>
      <c r="FTH26" s="212"/>
      <c r="FTI26" s="212"/>
      <c r="FTJ26" s="212"/>
      <c r="FTK26" s="212"/>
      <c r="FTL26" s="212"/>
      <c r="FTM26" s="212"/>
      <c r="FTN26" s="212"/>
      <c r="FTO26" s="212"/>
      <c r="FTP26" s="212"/>
      <c r="FTQ26" s="212"/>
      <c r="FTR26" s="212"/>
      <c r="FTS26" s="212"/>
      <c r="FTT26" s="212"/>
      <c r="FTU26" s="212"/>
      <c r="FTV26" s="212"/>
      <c r="FTW26" s="212"/>
      <c r="FTX26" s="212"/>
      <c r="FTY26" s="212"/>
      <c r="FTZ26" s="212"/>
      <c r="FUA26" s="212"/>
      <c r="FUB26" s="212"/>
      <c r="FUC26" s="212"/>
      <c r="FUD26" s="212"/>
      <c r="FUE26" s="212"/>
      <c r="FUF26" s="212"/>
      <c r="FUG26" s="212"/>
      <c r="FUH26" s="212"/>
      <c r="FUI26" s="212"/>
      <c r="FUJ26" s="212"/>
      <c r="FUK26" s="212"/>
      <c r="FUL26" s="212"/>
      <c r="FUM26" s="212"/>
      <c r="FUN26" s="212"/>
      <c r="FUO26" s="212"/>
      <c r="FUP26" s="212"/>
      <c r="FUQ26" s="212"/>
      <c r="FUR26" s="212"/>
      <c r="FUS26" s="212"/>
      <c r="FUT26" s="212"/>
      <c r="FUU26" s="212"/>
      <c r="FUV26" s="212"/>
      <c r="FUW26" s="212"/>
      <c r="FUX26" s="212"/>
      <c r="FUY26" s="212"/>
      <c r="FUZ26" s="212"/>
      <c r="FVA26" s="212"/>
      <c r="FVB26" s="212"/>
      <c r="FVC26" s="212"/>
      <c r="FVD26" s="212"/>
      <c r="FVE26" s="212"/>
      <c r="FVF26" s="212"/>
      <c r="FVG26" s="212"/>
      <c r="FVH26" s="212"/>
      <c r="FVI26" s="212"/>
      <c r="FVJ26" s="212"/>
      <c r="FVK26" s="212"/>
      <c r="FVL26" s="212"/>
      <c r="FVM26" s="212"/>
      <c r="FVN26" s="212"/>
      <c r="FVO26" s="212"/>
      <c r="FVP26" s="212"/>
      <c r="FVQ26" s="212"/>
      <c r="FVR26" s="212"/>
      <c r="FVS26" s="212"/>
      <c r="FVT26" s="212"/>
      <c r="FVU26" s="212"/>
      <c r="FVV26" s="212"/>
      <c r="FVW26" s="212"/>
      <c r="FVX26" s="212"/>
      <c r="FVY26" s="212"/>
      <c r="FVZ26" s="212"/>
      <c r="FWA26" s="212"/>
      <c r="FWB26" s="212"/>
      <c r="FWC26" s="212"/>
      <c r="FWD26" s="212"/>
      <c r="FWE26" s="212"/>
      <c r="FWF26" s="212"/>
      <c r="FWG26" s="212"/>
      <c r="FWH26" s="212"/>
      <c r="FWI26" s="212"/>
      <c r="FWJ26" s="212"/>
      <c r="FWK26" s="212"/>
      <c r="FWL26" s="212"/>
      <c r="FWM26" s="212"/>
      <c r="FWN26" s="212"/>
      <c r="FWO26" s="212"/>
      <c r="FWP26" s="212"/>
      <c r="FWQ26" s="212"/>
      <c r="FWR26" s="212"/>
      <c r="FWS26" s="212"/>
      <c r="FWT26" s="212"/>
      <c r="FWU26" s="212"/>
      <c r="FWV26" s="212"/>
      <c r="FWW26" s="212"/>
      <c r="FWX26" s="212"/>
      <c r="FWY26" s="212"/>
      <c r="FWZ26" s="212"/>
      <c r="FXA26" s="212"/>
      <c r="FXB26" s="212"/>
      <c r="FXC26" s="212"/>
      <c r="FXD26" s="212"/>
      <c r="FXE26" s="212"/>
      <c r="FXF26" s="212"/>
      <c r="FXG26" s="212"/>
      <c r="FXH26" s="212"/>
      <c r="FXI26" s="212"/>
      <c r="FXJ26" s="212"/>
      <c r="FXK26" s="212"/>
      <c r="FXL26" s="212"/>
      <c r="FXM26" s="212"/>
      <c r="FXN26" s="212"/>
      <c r="FXO26" s="212"/>
      <c r="FXP26" s="212"/>
      <c r="FXQ26" s="212"/>
      <c r="FXR26" s="212"/>
      <c r="FXS26" s="212"/>
      <c r="FXT26" s="212"/>
      <c r="FXU26" s="212"/>
      <c r="FXV26" s="212"/>
      <c r="FXW26" s="212"/>
      <c r="FXX26" s="212"/>
      <c r="FXY26" s="212"/>
      <c r="FXZ26" s="212"/>
      <c r="FYA26" s="212"/>
      <c r="FYB26" s="212"/>
      <c r="FYC26" s="212"/>
      <c r="FYD26" s="212"/>
      <c r="FYE26" s="212"/>
      <c r="FYF26" s="212"/>
      <c r="FYG26" s="212"/>
      <c r="FYH26" s="212"/>
      <c r="FYI26" s="212"/>
      <c r="FYJ26" s="212"/>
      <c r="FYK26" s="212"/>
      <c r="FYL26" s="212"/>
      <c r="FYM26" s="212"/>
      <c r="FYN26" s="212"/>
      <c r="FYO26" s="212"/>
      <c r="FYP26" s="212"/>
      <c r="FYQ26" s="212"/>
      <c r="FYR26" s="212"/>
      <c r="FYS26" s="212"/>
      <c r="FYT26" s="212"/>
      <c r="FYU26" s="212"/>
      <c r="FYV26" s="212"/>
      <c r="FYW26" s="212"/>
      <c r="FYX26" s="212"/>
      <c r="FYY26" s="212"/>
      <c r="FYZ26" s="212"/>
      <c r="FZA26" s="212"/>
      <c r="FZB26" s="212"/>
      <c r="FZC26" s="212"/>
      <c r="FZD26" s="212"/>
      <c r="FZE26" s="212"/>
      <c r="FZF26" s="212"/>
      <c r="FZG26" s="212"/>
      <c r="FZH26" s="212"/>
      <c r="FZI26" s="212"/>
      <c r="FZJ26" s="212"/>
      <c r="FZK26" s="212"/>
      <c r="FZL26" s="212"/>
      <c r="FZM26" s="212"/>
      <c r="FZN26" s="212"/>
      <c r="FZO26" s="212"/>
      <c r="FZP26" s="212"/>
      <c r="FZQ26" s="212"/>
      <c r="FZR26" s="212"/>
      <c r="FZS26" s="212"/>
      <c r="FZT26" s="212"/>
      <c r="FZU26" s="212"/>
      <c r="FZV26" s="212"/>
      <c r="FZW26" s="212"/>
      <c r="FZX26" s="212"/>
      <c r="FZY26" s="212"/>
      <c r="FZZ26" s="212"/>
      <c r="GAA26" s="212"/>
      <c r="GAB26" s="212"/>
      <c r="GAC26" s="212"/>
      <c r="GAD26" s="212"/>
      <c r="GAE26" s="212"/>
      <c r="GAF26" s="212"/>
      <c r="GAG26" s="212"/>
      <c r="GAH26" s="212"/>
      <c r="GAI26" s="212"/>
      <c r="GAJ26" s="212"/>
      <c r="GAK26" s="212"/>
      <c r="GAL26" s="212"/>
      <c r="GAM26" s="212"/>
      <c r="GAN26" s="212"/>
      <c r="GAO26" s="212"/>
      <c r="GAP26" s="212"/>
      <c r="GAQ26" s="212"/>
      <c r="GAR26" s="212"/>
      <c r="GAS26" s="212"/>
      <c r="GAT26" s="212"/>
      <c r="GAU26" s="212"/>
      <c r="GAV26" s="212"/>
      <c r="GAW26" s="212"/>
      <c r="GAX26" s="212"/>
      <c r="GAY26" s="212"/>
      <c r="GAZ26" s="212"/>
      <c r="GBA26" s="212"/>
      <c r="GBB26" s="212"/>
      <c r="GBC26" s="212"/>
      <c r="GBD26" s="212"/>
      <c r="GBE26" s="212"/>
      <c r="GBF26" s="212"/>
      <c r="GBG26" s="212"/>
      <c r="GBH26" s="212"/>
      <c r="GBI26" s="212"/>
      <c r="GBJ26" s="212"/>
      <c r="GBK26" s="212"/>
      <c r="GBL26" s="212"/>
      <c r="GBM26" s="212"/>
      <c r="GBN26" s="212"/>
      <c r="GBO26" s="212"/>
      <c r="GBP26" s="212"/>
      <c r="GBQ26" s="212"/>
      <c r="GBR26" s="212"/>
      <c r="GBS26" s="212"/>
      <c r="GBT26" s="212"/>
      <c r="GBU26" s="212"/>
      <c r="GBV26" s="212"/>
      <c r="GBW26" s="212"/>
      <c r="GBX26" s="212"/>
      <c r="GBY26" s="212"/>
      <c r="GBZ26" s="212"/>
      <c r="GCA26" s="212"/>
      <c r="GCB26" s="212"/>
      <c r="GCC26" s="212"/>
      <c r="GCD26" s="212"/>
      <c r="GCE26" s="212"/>
      <c r="GCF26" s="212"/>
      <c r="GCG26" s="212"/>
      <c r="GCH26" s="212"/>
      <c r="GCI26" s="212"/>
      <c r="GCJ26" s="212"/>
      <c r="GCK26" s="212"/>
      <c r="GCL26" s="212"/>
      <c r="GCM26" s="212"/>
      <c r="GCN26" s="212"/>
      <c r="GCO26" s="212"/>
      <c r="GCP26" s="212"/>
      <c r="GCQ26" s="212"/>
      <c r="GCR26" s="212"/>
      <c r="GCS26" s="212"/>
      <c r="GCT26" s="212"/>
      <c r="GCU26" s="212"/>
      <c r="GCV26" s="212"/>
      <c r="GCW26" s="212"/>
      <c r="GCX26" s="212"/>
      <c r="GCY26" s="212"/>
      <c r="GCZ26" s="212"/>
      <c r="GDA26" s="212"/>
      <c r="GDB26" s="212"/>
      <c r="GDC26" s="212"/>
      <c r="GDD26" s="212"/>
      <c r="GDE26" s="212"/>
      <c r="GDF26" s="212"/>
      <c r="GDG26" s="212"/>
      <c r="GDH26" s="212"/>
      <c r="GDI26" s="212"/>
      <c r="GDJ26" s="212"/>
      <c r="GDK26" s="212"/>
      <c r="GDL26" s="212"/>
      <c r="GDM26" s="212"/>
      <c r="GDN26" s="212"/>
      <c r="GDO26" s="212"/>
      <c r="GDP26" s="212"/>
      <c r="GDQ26" s="212"/>
      <c r="GDR26" s="212"/>
      <c r="GDS26" s="212"/>
      <c r="GDT26" s="212"/>
      <c r="GDU26" s="212"/>
      <c r="GDV26" s="212"/>
      <c r="GDW26" s="212"/>
      <c r="GDX26" s="212"/>
      <c r="GDY26" s="212"/>
      <c r="GDZ26" s="212"/>
      <c r="GEA26" s="212"/>
      <c r="GEB26" s="212"/>
      <c r="GEC26" s="212"/>
      <c r="GED26" s="212"/>
      <c r="GEE26" s="212"/>
      <c r="GEF26" s="212"/>
      <c r="GEG26" s="212"/>
      <c r="GEH26" s="212"/>
      <c r="GEI26" s="212"/>
      <c r="GEJ26" s="212"/>
      <c r="GEK26" s="212"/>
      <c r="GEL26" s="212"/>
      <c r="GEM26" s="212"/>
      <c r="GEN26" s="212"/>
      <c r="GEO26" s="212"/>
      <c r="GEP26" s="212"/>
      <c r="GEQ26" s="212"/>
      <c r="GER26" s="212"/>
      <c r="GES26" s="212"/>
      <c r="GET26" s="212"/>
      <c r="GEU26" s="212"/>
      <c r="GEV26" s="212"/>
      <c r="GEW26" s="212"/>
      <c r="GEX26" s="212"/>
      <c r="GEY26" s="212"/>
      <c r="GEZ26" s="212"/>
      <c r="GFA26" s="212"/>
      <c r="GFB26" s="212"/>
      <c r="GFC26" s="212"/>
      <c r="GFD26" s="212"/>
      <c r="GFE26" s="212"/>
      <c r="GFF26" s="212"/>
      <c r="GFG26" s="212"/>
      <c r="GFH26" s="212"/>
      <c r="GFI26" s="212"/>
      <c r="GFJ26" s="212"/>
      <c r="GFK26" s="212"/>
      <c r="GFL26" s="212"/>
      <c r="GFM26" s="212"/>
      <c r="GFN26" s="212"/>
      <c r="GFO26" s="212"/>
      <c r="GFP26" s="212"/>
      <c r="GFQ26" s="212"/>
      <c r="GFR26" s="212"/>
      <c r="GFS26" s="212"/>
      <c r="GFT26" s="212"/>
      <c r="GFU26" s="212"/>
      <c r="GFV26" s="212"/>
      <c r="GFW26" s="212"/>
      <c r="GFX26" s="212"/>
      <c r="GFY26" s="212"/>
      <c r="GFZ26" s="212"/>
      <c r="GGA26" s="212"/>
      <c r="GGB26" s="212"/>
      <c r="GGC26" s="212"/>
      <c r="GGD26" s="212"/>
      <c r="GGE26" s="212"/>
      <c r="GGF26" s="212"/>
      <c r="GGG26" s="212"/>
      <c r="GGH26" s="212"/>
      <c r="GGI26" s="212"/>
      <c r="GGJ26" s="212"/>
      <c r="GGK26" s="212"/>
      <c r="GGL26" s="212"/>
      <c r="GGM26" s="212"/>
      <c r="GGN26" s="212"/>
      <c r="GGO26" s="212"/>
      <c r="GGP26" s="212"/>
      <c r="GGQ26" s="212"/>
      <c r="GGR26" s="212"/>
      <c r="GGS26" s="212"/>
      <c r="GGT26" s="212"/>
      <c r="GGU26" s="212"/>
      <c r="GGV26" s="212"/>
      <c r="GGW26" s="212"/>
      <c r="GGX26" s="212"/>
      <c r="GGY26" s="212"/>
      <c r="GGZ26" s="212"/>
      <c r="GHA26" s="212"/>
      <c r="GHB26" s="212"/>
      <c r="GHC26" s="212"/>
      <c r="GHD26" s="212"/>
      <c r="GHE26" s="212"/>
      <c r="GHF26" s="212"/>
      <c r="GHG26" s="212"/>
      <c r="GHH26" s="212"/>
      <c r="GHI26" s="212"/>
      <c r="GHJ26" s="212"/>
      <c r="GHK26" s="212"/>
      <c r="GHL26" s="212"/>
      <c r="GHM26" s="212"/>
      <c r="GHN26" s="212"/>
      <c r="GHO26" s="212"/>
      <c r="GHP26" s="212"/>
      <c r="GHQ26" s="212"/>
      <c r="GHR26" s="212"/>
      <c r="GHS26" s="212"/>
      <c r="GHT26" s="212"/>
      <c r="GHU26" s="212"/>
      <c r="GHV26" s="212"/>
      <c r="GHW26" s="212"/>
      <c r="GHX26" s="212"/>
      <c r="GHY26" s="212"/>
      <c r="GHZ26" s="212"/>
      <c r="GIA26" s="212"/>
      <c r="GIB26" s="212"/>
      <c r="GIC26" s="212"/>
      <c r="GID26" s="212"/>
      <c r="GIE26" s="212"/>
      <c r="GIF26" s="212"/>
      <c r="GIG26" s="212"/>
      <c r="GIH26" s="212"/>
      <c r="GII26" s="212"/>
      <c r="GIJ26" s="212"/>
      <c r="GIK26" s="212"/>
      <c r="GIL26" s="212"/>
      <c r="GIM26" s="212"/>
      <c r="GIN26" s="212"/>
      <c r="GIO26" s="212"/>
      <c r="GIP26" s="212"/>
      <c r="GIQ26" s="212"/>
      <c r="GIR26" s="212"/>
      <c r="GIS26" s="212"/>
      <c r="GIT26" s="212"/>
      <c r="GIU26" s="212"/>
      <c r="GIV26" s="212"/>
      <c r="GIW26" s="212"/>
      <c r="GIX26" s="212"/>
      <c r="GIY26" s="212"/>
      <c r="GIZ26" s="212"/>
      <c r="GJA26" s="212"/>
      <c r="GJB26" s="212"/>
      <c r="GJC26" s="212"/>
      <c r="GJD26" s="212"/>
      <c r="GJE26" s="212"/>
      <c r="GJF26" s="212"/>
      <c r="GJG26" s="212"/>
      <c r="GJH26" s="212"/>
      <c r="GJI26" s="212"/>
      <c r="GJJ26" s="212"/>
      <c r="GJK26" s="212"/>
      <c r="GJL26" s="212"/>
      <c r="GJM26" s="212"/>
      <c r="GJN26" s="212"/>
      <c r="GJO26" s="212"/>
      <c r="GJP26" s="212"/>
      <c r="GJQ26" s="212"/>
      <c r="GJR26" s="212"/>
      <c r="GJS26" s="212"/>
      <c r="GJT26" s="212"/>
      <c r="GJU26" s="212"/>
      <c r="GJV26" s="212"/>
      <c r="GJW26" s="212"/>
      <c r="GJX26" s="212"/>
      <c r="GJY26" s="212"/>
      <c r="GJZ26" s="212"/>
      <c r="GKA26" s="212"/>
      <c r="GKB26" s="212"/>
      <c r="GKC26" s="212"/>
      <c r="GKD26" s="212"/>
      <c r="GKE26" s="212"/>
      <c r="GKF26" s="212"/>
      <c r="GKG26" s="212"/>
      <c r="GKH26" s="212"/>
      <c r="GKI26" s="212"/>
      <c r="GKJ26" s="212"/>
      <c r="GKK26" s="212"/>
      <c r="GKL26" s="212"/>
      <c r="GKM26" s="212"/>
      <c r="GKN26" s="212"/>
      <c r="GKO26" s="212"/>
      <c r="GKP26" s="212"/>
      <c r="GKQ26" s="212"/>
      <c r="GKR26" s="212"/>
      <c r="GKS26" s="212"/>
      <c r="GKT26" s="212"/>
      <c r="GKU26" s="212"/>
      <c r="GKV26" s="212"/>
      <c r="GKW26" s="212"/>
      <c r="GKX26" s="212"/>
      <c r="GKY26" s="212"/>
      <c r="GKZ26" s="212"/>
      <c r="GLA26" s="212"/>
      <c r="GLB26" s="212"/>
      <c r="GLC26" s="212"/>
      <c r="GLD26" s="212"/>
      <c r="GLE26" s="212"/>
      <c r="GLF26" s="212"/>
      <c r="GLG26" s="212"/>
      <c r="GLH26" s="212"/>
      <c r="GLI26" s="212"/>
      <c r="GLJ26" s="212"/>
      <c r="GLK26" s="212"/>
      <c r="GLL26" s="212"/>
      <c r="GLM26" s="212"/>
      <c r="GLN26" s="212"/>
      <c r="GLO26" s="212"/>
      <c r="GLP26" s="212"/>
      <c r="GLQ26" s="212"/>
      <c r="GLR26" s="212"/>
      <c r="GLS26" s="212"/>
      <c r="GLT26" s="212"/>
      <c r="GLU26" s="212"/>
      <c r="GLV26" s="212"/>
      <c r="GLW26" s="212"/>
      <c r="GLX26" s="212"/>
      <c r="GLY26" s="212"/>
      <c r="GLZ26" s="212"/>
      <c r="GMA26" s="212"/>
      <c r="GMB26" s="212"/>
      <c r="GMC26" s="212"/>
      <c r="GMD26" s="212"/>
      <c r="GME26" s="212"/>
      <c r="GMF26" s="212"/>
      <c r="GMG26" s="212"/>
      <c r="GMH26" s="212"/>
      <c r="GMI26" s="212"/>
      <c r="GMJ26" s="212"/>
      <c r="GMK26" s="212"/>
      <c r="GML26" s="212"/>
      <c r="GMM26" s="212"/>
      <c r="GMN26" s="212"/>
      <c r="GMO26" s="212"/>
      <c r="GMP26" s="212"/>
      <c r="GMQ26" s="212"/>
      <c r="GMR26" s="212"/>
      <c r="GMS26" s="212"/>
      <c r="GMT26" s="212"/>
      <c r="GMU26" s="212"/>
      <c r="GMV26" s="212"/>
      <c r="GMW26" s="212"/>
      <c r="GMX26" s="212"/>
      <c r="GMY26" s="212"/>
      <c r="GMZ26" s="212"/>
      <c r="GNA26" s="212"/>
      <c r="GNB26" s="212"/>
      <c r="GNC26" s="212"/>
      <c r="GND26" s="212"/>
      <c r="GNE26" s="212"/>
      <c r="GNF26" s="212"/>
      <c r="GNG26" s="212"/>
      <c r="GNH26" s="212"/>
      <c r="GNI26" s="212"/>
      <c r="GNJ26" s="212"/>
      <c r="GNK26" s="212"/>
      <c r="GNL26" s="212"/>
      <c r="GNM26" s="212"/>
      <c r="GNN26" s="212"/>
      <c r="GNO26" s="212"/>
      <c r="GNP26" s="212"/>
      <c r="GNQ26" s="212"/>
      <c r="GNR26" s="212"/>
      <c r="GNS26" s="212"/>
      <c r="GNT26" s="212"/>
      <c r="GNU26" s="212"/>
      <c r="GNV26" s="212"/>
      <c r="GNW26" s="212"/>
      <c r="GNX26" s="212"/>
      <c r="GNY26" s="212"/>
      <c r="GNZ26" s="212"/>
      <c r="GOA26" s="212"/>
      <c r="GOB26" s="212"/>
      <c r="GOC26" s="212"/>
      <c r="GOD26" s="212"/>
      <c r="GOE26" s="212"/>
      <c r="GOF26" s="212"/>
      <c r="GOG26" s="212"/>
      <c r="GOH26" s="212"/>
      <c r="GOI26" s="212"/>
      <c r="GOJ26" s="212"/>
      <c r="GOK26" s="212"/>
      <c r="GOL26" s="212"/>
      <c r="GOM26" s="212"/>
      <c r="GON26" s="212"/>
      <c r="GOO26" s="212"/>
      <c r="GOP26" s="212"/>
      <c r="GOQ26" s="212"/>
      <c r="GOR26" s="212"/>
      <c r="GOS26" s="212"/>
      <c r="GOT26" s="212"/>
      <c r="GOU26" s="212"/>
      <c r="GOV26" s="212"/>
      <c r="GOW26" s="212"/>
      <c r="GOX26" s="212"/>
      <c r="GOY26" s="212"/>
      <c r="GOZ26" s="212"/>
      <c r="GPA26" s="212"/>
      <c r="GPB26" s="212"/>
      <c r="GPC26" s="212"/>
      <c r="GPD26" s="212"/>
      <c r="GPE26" s="212"/>
      <c r="GPF26" s="212"/>
      <c r="GPG26" s="212"/>
      <c r="GPH26" s="212"/>
      <c r="GPI26" s="212"/>
      <c r="GPJ26" s="212"/>
      <c r="GPK26" s="212"/>
      <c r="GPL26" s="212"/>
      <c r="GPM26" s="212"/>
      <c r="GPN26" s="212"/>
      <c r="GPO26" s="212"/>
      <c r="GPP26" s="212"/>
      <c r="GPQ26" s="212"/>
      <c r="GPR26" s="212"/>
      <c r="GPS26" s="212"/>
      <c r="GPT26" s="212"/>
      <c r="GPU26" s="212"/>
      <c r="GPV26" s="212"/>
      <c r="GPW26" s="212"/>
      <c r="GPX26" s="212"/>
      <c r="GPY26" s="212"/>
      <c r="GPZ26" s="212"/>
      <c r="GQA26" s="212"/>
      <c r="GQB26" s="212"/>
      <c r="GQC26" s="212"/>
      <c r="GQD26" s="212"/>
      <c r="GQE26" s="212"/>
      <c r="GQF26" s="212"/>
      <c r="GQG26" s="212"/>
      <c r="GQH26" s="212"/>
      <c r="GQI26" s="212"/>
      <c r="GQJ26" s="212"/>
      <c r="GQK26" s="212"/>
      <c r="GQL26" s="212"/>
      <c r="GQM26" s="212"/>
      <c r="GQN26" s="212"/>
      <c r="GQO26" s="212"/>
      <c r="GQP26" s="212"/>
      <c r="GQQ26" s="212"/>
      <c r="GQR26" s="212"/>
      <c r="GQS26" s="212"/>
      <c r="GQT26" s="212"/>
      <c r="GQU26" s="212"/>
      <c r="GQV26" s="212"/>
      <c r="GQW26" s="212"/>
      <c r="GQX26" s="212"/>
      <c r="GQY26" s="212"/>
      <c r="GQZ26" s="212"/>
      <c r="GRA26" s="212"/>
      <c r="GRB26" s="212"/>
      <c r="GRC26" s="212"/>
      <c r="GRD26" s="212"/>
      <c r="GRE26" s="212"/>
      <c r="GRF26" s="212"/>
      <c r="GRG26" s="212"/>
      <c r="GRH26" s="212"/>
      <c r="GRI26" s="212"/>
      <c r="GRJ26" s="212"/>
      <c r="GRK26" s="212"/>
      <c r="GRL26" s="212"/>
      <c r="GRM26" s="212"/>
      <c r="GRN26" s="212"/>
      <c r="GRO26" s="212"/>
      <c r="GRP26" s="212"/>
      <c r="GRQ26" s="212"/>
      <c r="GRR26" s="212"/>
      <c r="GRS26" s="212"/>
      <c r="GRT26" s="212"/>
      <c r="GRU26" s="212"/>
      <c r="GRV26" s="212"/>
      <c r="GRW26" s="212"/>
      <c r="GRX26" s="212"/>
      <c r="GRY26" s="212"/>
      <c r="GRZ26" s="212"/>
      <c r="GSA26" s="212"/>
      <c r="GSB26" s="212"/>
      <c r="GSC26" s="212"/>
      <c r="GSD26" s="212"/>
      <c r="GSE26" s="212"/>
      <c r="GSF26" s="212"/>
      <c r="GSG26" s="212"/>
      <c r="GSH26" s="212"/>
      <c r="GSI26" s="212"/>
      <c r="GSJ26" s="212"/>
      <c r="GSK26" s="212"/>
      <c r="GSL26" s="212"/>
      <c r="GSM26" s="212"/>
      <c r="GSN26" s="212"/>
      <c r="GSO26" s="212"/>
      <c r="GSP26" s="212"/>
      <c r="GSQ26" s="212"/>
      <c r="GSR26" s="212"/>
      <c r="GSS26" s="212"/>
      <c r="GST26" s="212"/>
      <c r="GSU26" s="212"/>
      <c r="GSV26" s="212"/>
      <c r="GSW26" s="212"/>
      <c r="GSX26" s="212"/>
      <c r="GSY26" s="212"/>
      <c r="GSZ26" s="212"/>
      <c r="GTA26" s="212"/>
      <c r="GTB26" s="212"/>
      <c r="GTC26" s="212"/>
      <c r="GTD26" s="212"/>
      <c r="GTE26" s="212"/>
      <c r="GTF26" s="212"/>
      <c r="GTG26" s="212"/>
      <c r="GTH26" s="212"/>
      <c r="GTI26" s="212"/>
      <c r="GTJ26" s="212"/>
      <c r="GTK26" s="212"/>
      <c r="GTL26" s="212"/>
      <c r="GTM26" s="212"/>
      <c r="GTN26" s="212"/>
      <c r="GTO26" s="212"/>
      <c r="GTP26" s="212"/>
      <c r="GTQ26" s="212"/>
      <c r="GTR26" s="212"/>
      <c r="GTS26" s="212"/>
      <c r="GTT26" s="212"/>
      <c r="GTU26" s="212"/>
      <c r="GTV26" s="212"/>
      <c r="GTW26" s="212"/>
      <c r="GTX26" s="212"/>
      <c r="GTY26" s="212"/>
      <c r="GTZ26" s="212"/>
      <c r="GUA26" s="212"/>
      <c r="GUB26" s="212"/>
      <c r="GUC26" s="212"/>
      <c r="GUD26" s="212"/>
      <c r="GUE26" s="212"/>
      <c r="GUF26" s="212"/>
      <c r="GUG26" s="212"/>
      <c r="GUH26" s="212"/>
      <c r="GUI26" s="212"/>
      <c r="GUJ26" s="212"/>
      <c r="GUK26" s="212"/>
      <c r="GUL26" s="212"/>
      <c r="GUM26" s="212"/>
      <c r="GUN26" s="212"/>
      <c r="GUO26" s="212"/>
      <c r="GUP26" s="212"/>
      <c r="GUQ26" s="212"/>
      <c r="GUR26" s="212"/>
      <c r="GUS26" s="212"/>
      <c r="GUT26" s="212"/>
      <c r="GUU26" s="212"/>
      <c r="GUV26" s="212"/>
      <c r="GUW26" s="212"/>
      <c r="GUX26" s="212"/>
      <c r="GUY26" s="212"/>
      <c r="GUZ26" s="212"/>
      <c r="GVA26" s="212"/>
      <c r="GVB26" s="212"/>
      <c r="GVC26" s="212"/>
      <c r="GVD26" s="212"/>
      <c r="GVE26" s="212"/>
      <c r="GVF26" s="212"/>
      <c r="GVG26" s="212"/>
      <c r="GVH26" s="212"/>
      <c r="GVI26" s="212"/>
      <c r="GVJ26" s="212"/>
      <c r="GVK26" s="212"/>
      <c r="GVL26" s="212"/>
      <c r="GVM26" s="212"/>
      <c r="GVN26" s="212"/>
      <c r="GVO26" s="212"/>
      <c r="GVP26" s="212"/>
      <c r="GVQ26" s="212"/>
      <c r="GVR26" s="212"/>
      <c r="GVS26" s="212"/>
      <c r="GVT26" s="212"/>
      <c r="GVU26" s="212"/>
      <c r="GVV26" s="212"/>
      <c r="GVW26" s="212"/>
      <c r="GVX26" s="212"/>
      <c r="GVY26" s="212"/>
      <c r="GVZ26" s="212"/>
      <c r="GWA26" s="212"/>
      <c r="GWB26" s="212"/>
      <c r="GWC26" s="212"/>
      <c r="GWD26" s="212"/>
      <c r="GWE26" s="212"/>
      <c r="GWF26" s="212"/>
      <c r="GWG26" s="212"/>
      <c r="GWH26" s="212"/>
      <c r="GWI26" s="212"/>
      <c r="GWJ26" s="212"/>
      <c r="GWK26" s="212"/>
      <c r="GWL26" s="212"/>
      <c r="GWM26" s="212"/>
      <c r="GWN26" s="212"/>
      <c r="GWO26" s="212"/>
      <c r="GWP26" s="212"/>
      <c r="GWQ26" s="212"/>
      <c r="GWR26" s="212"/>
      <c r="GWS26" s="212"/>
      <c r="GWT26" s="212"/>
      <c r="GWU26" s="212"/>
      <c r="GWV26" s="212"/>
      <c r="GWW26" s="212"/>
      <c r="GWX26" s="212"/>
      <c r="GWY26" s="212"/>
      <c r="GWZ26" s="212"/>
      <c r="GXA26" s="212"/>
      <c r="GXB26" s="212"/>
      <c r="GXC26" s="212"/>
      <c r="GXD26" s="212"/>
      <c r="GXE26" s="212"/>
      <c r="GXF26" s="212"/>
      <c r="GXG26" s="212"/>
      <c r="GXH26" s="212"/>
      <c r="GXI26" s="212"/>
      <c r="GXJ26" s="212"/>
      <c r="GXK26" s="212"/>
      <c r="GXL26" s="212"/>
      <c r="GXM26" s="212"/>
      <c r="GXN26" s="212"/>
      <c r="GXO26" s="212"/>
      <c r="GXP26" s="212"/>
      <c r="GXQ26" s="212"/>
      <c r="GXR26" s="212"/>
      <c r="GXS26" s="212"/>
      <c r="GXT26" s="212"/>
      <c r="GXU26" s="212"/>
      <c r="GXV26" s="212"/>
      <c r="GXW26" s="212"/>
      <c r="GXX26" s="212"/>
      <c r="GXY26" s="212"/>
      <c r="GXZ26" s="212"/>
      <c r="GYA26" s="212"/>
      <c r="GYB26" s="212"/>
      <c r="GYC26" s="212"/>
      <c r="GYD26" s="212"/>
      <c r="GYE26" s="212"/>
      <c r="GYF26" s="212"/>
      <c r="GYG26" s="212"/>
      <c r="GYH26" s="212"/>
      <c r="GYI26" s="212"/>
      <c r="GYJ26" s="212"/>
      <c r="GYK26" s="212"/>
      <c r="GYL26" s="212"/>
      <c r="GYM26" s="212"/>
      <c r="GYN26" s="212"/>
      <c r="GYO26" s="212"/>
      <c r="GYP26" s="212"/>
      <c r="GYQ26" s="212"/>
      <c r="GYR26" s="212"/>
      <c r="GYS26" s="212"/>
      <c r="GYT26" s="212"/>
      <c r="GYU26" s="212"/>
      <c r="GYV26" s="212"/>
      <c r="GYW26" s="212"/>
      <c r="GYX26" s="212"/>
      <c r="GYY26" s="212"/>
      <c r="GYZ26" s="212"/>
      <c r="GZA26" s="212"/>
      <c r="GZB26" s="212"/>
      <c r="GZC26" s="212"/>
      <c r="GZD26" s="212"/>
      <c r="GZE26" s="212"/>
      <c r="GZF26" s="212"/>
      <c r="GZG26" s="212"/>
      <c r="GZH26" s="212"/>
      <c r="GZI26" s="212"/>
      <c r="GZJ26" s="212"/>
      <c r="GZK26" s="212"/>
      <c r="GZL26" s="212"/>
      <c r="GZM26" s="212"/>
      <c r="GZN26" s="212"/>
      <c r="GZO26" s="212"/>
      <c r="GZP26" s="212"/>
      <c r="GZQ26" s="212"/>
      <c r="GZR26" s="212"/>
      <c r="GZS26" s="212"/>
      <c r="GZT26" s="212"/>
      <c r="GZU26" s="212"/>
      <c r="GZV26" s="212"/>
      <c r="GZW26" s="212"/>
      <c r="GZX26" s="212"/>
      <c r="GZY26" s="212"/>
      <c r="GZZ26" s="212"/>
      <c r="HAA26" s="212"/>
      <c r="HAB26" s="212"/>
      <c r="HAC26" s="212"/>
      <c r="HAD26" s="212"/>
      <c r="HAE26" s="212"/>
      <c r="HAF26" s="212"/>
      <c r="HAG26" s="212"/>
      <c r="HAH26" s="212"/>
      <c r="HAI26" s="212"/>
      <c r="HAJ26" s="212"/>
      <c r="HAK26" s="212"/>
      <c r="HAL26" s="212"/>
      <c r="HAM26" s="212"/>
      <c r="HAN26" s="212"/>
      <c r="HAO26" s="212"/>
      <c r="HAP26" s="212"/>
      <c r="HAQ26" s="212"/>
      <c r="HAR26" s="212"/>
      <c r="HAS26" s="212"/>
      <c r="HAT26" s="212"/>
      <c r="HAU26" s="212"/>
      <c r="HAV26" s="212"/>
      <c r="HAW26" s="212"/>
      <c r="HAX26" s="212"/>
      <c r="HAY26" s="212"/>
      <c r="HAZ26" s="212"/>
      <c r="HBA26" s="212"/>
      <c r="HBB26" s="212"/>
      <c r="HBC26" s="212"/>
      <c r="HBD26" s="212"/>
      <c r="HBE26" s="212"/>
      <c r="HBF26" s="212"/>
      <c r="HBG26" s="212"/>
      <c r="HBH26" s="212"/>
      <c r="HBI26" s="212"/>
      <c r="HBJ26" s="212"/>
      <c r="HBK26" s="212"/>
      <c r="HBL26" s="212"/>
      <c r="HBM26" s="212"/>
      <c r="HBN26" s="212"/>
      <c r="HBO26" s="212"/>
      <c r="HBP26" s="212"/>
      <c r="HBQ26" s="212"/>
      <c r="HBR26" s="212"/>
      <c r="HBS26" s="212"/>
      <c r="HBT26" s="212"/>
      <c r="HBU26" s="212"/>
      <c r="HBV26" s="212"/>
      <c r="HBW26" s="212"/>
      <c r="HBX26" s="212"/>
      <c r="HBY26" s="212"/>
      <c r="HBZ26" s="212"/>
      <c r="HCA26" s="212"/>
      <c r="HCB26" s="212"/>
      <c r="HCC26" s="212"/>
      <c r="HCD26" s="212"/>
      <c r="HCE26" s="212"/>
      <c r="HCF26" s="212"/>
      <c r="HCG26" s="212"/>
      <c r="HCH26" s="212"/>
      <c r="HCI26" s="212"/>
      <c r="HCJ26" s="212"/>
      <c r="HCK26" s="212"/>
      <c r="HCL26" s="212"/>
      <c r="HCM26" s="212"/>
      <c r="HCN26" s="212"/>
      <c r="HCO26" s="212"/>
      <c r="HCP26" s="212"/>
      <c r="HCQ26" s="212"/>
      <c r="HCR26" s="212"/>
      <c r="HCS26" s="212"/>
      <c r="HCT26" s="212"/>
      <c r="HCU26" s="212"/>
      <c r="HCV26" s="212"/>
      <c r="HCW26" s="212"/>
      <c r="HCX26" s="212"/>
      <c r="HCY26" s="212"/>
      <c r="HCZ26" s="212"/>
      <c r="HDA26" s="212"/>
      <c r="HDB26" s="212"/>
      <c r="HDC26" s="212"/>
      <c r="HDD26" s="212"/>
      <c r="HDE26" s="212"/>
      <c r="HDF26" s="212"/>
      <c r="HDG26" s="212"/>
      <c r="HDH26" s="212"/>
      <c r="HDI26" s="212"/>
      <c r="HDJ26" s="212"/>
      <c r="HDK26" s="212"/>
      <c r="HDL26" s="212"/>
      <c r="HDM26" s="212"/>
      <c r="HDN26" s="212"/>
      <c r="HDO26" s="212"/>
      <c r="HDP26" s="212"/>
      <c r="HDQ26" s="212"/>
      <c r="HDR26" s="212"/>
      <c r="HDS26" s="212"/>
      <c r="HDT26" s="212"/>
      <c r="HDU26" s="212"/>
      <c r="HDV26" s="212"/>
      <c r="HDW26" s="212"/>
      <c r="HDX26" s="212"/>
      <c r="HDY26" s="212"/>
      <c r="HDZ26" s="212"/>
      <c r="HEA26" s="212"/>
      <c r="HEB26" s="212"/>
      <c r="HEC26" s="212"/>
      <c r="HED26" s="212"/>
      <c r="HEE26" s="212"/>
      <c r="HEF26" s="212"/>
      <c r="HEG26" s="212"/>
      <c r="HEH26" s="212"/>
      <c r="HEI26" s="212"/>
      <c r="HEJ26" s="212"/>
      <c r="HEK26" s="212"/>
      <c r="HEL26" s="212"/>
      <c r="HEM26" s="212"/>
      <c r="HEN26" s="212"/>
      <c r="HEO26" s="212"/>
      <c r="HEP26" s="212"/>
      <c r="HEQ26" s="212"/>
      <c r="HER26" s="212"/>
      <c r="HES26" s="212"/>
      <c r="HET26" s="212"/>
      <c r="HEU26" s="212"/>
      <c r="HEV26" s="212"/>
      <c r="HEW26" s="212"/>
      <c r="HEX26" s="212"/>
      <c r="HEY26" s="212"/>
      <c r="HEZ26" s="212"/>
      <c r="HFA26" s="212"/>
      <c r="HFB26" s="212"/>
      <c r="HFC26" s="212"/>
      <c r="HFD26" s="212"/>
      <c r="HFE26" s="212"/>
      <c r="HFF26" s="212"/>
      <c r="HFG26" s="212"/>
      <c r="HFH26" s="212"/>
      <c r="HFI26" s="212"/>
      <c r="HFJ26" s="212"/>
      <c r="HFK26" s="212"/>
      <c r="HFL26" s="212"/>
      <c r="HFM26" s="212"/>
      <c r="HFN26" s="212"/>
      <c r="HFO26" s="212"/>
      <c r="HFP26" s="212"/>
      <c r="HFQ26" s="212"/>
      <c r="HFR26" s="212"/>
      <c r="HFS26" s="212"/>
      <c r="HFT26" s="212"/>
      <c r="HFU26" s="212"/>
      <c r="HFV26" s="212"/>
      <c r="HFW26" s="212"/>
      <c r="HFX26" s="212"/>
      <c r="HFY26" s="212"/>
      <c r="HFZ26" s="212"/>
      <c r="HGA26" s="212"/>
      <c r="HGB26" s="212"/>
      <c r="HGC26" s="212"/>
      <c r="HGD26" s="212"/>
      <c r="HGE26" s="212"/>
      <c r="HGF26" s="212"/>
      <c r="HGG26" s="212"/>
      <c r="HGH26" s="212"/>
      <c r="HGI26" s="212"/>
      <c r="HGJ26" s="212"/>
      <c r="HGK26" s="212"/>
      <c r="HGL26" s="212"/>
      <c r="HGM26" s="212"/>
      <c r="HGN26" s="212"/>
      <c r="HGO26" s="212"/>
      <c r="HGP26" s="212"/>
      <c r="HGQ26" s="212"/>
      <c r="HGR26" s="212"/>
      <c r="HGS26" s="212"/>
      <c r="HGT26" s="212"/>
      <c r="HGU26" s="212"/>
      <c r="HGV26" s="212"/>
      <c r="HGW26" s="212"/>
      <c r="HGX26" s="212"/>
      <c r="HGY26" s="212"/>
      <c r="HGZ26" s="212"/>
      <c r="HHA26" s="212"/>
      <c r="HHB26" s="212"/>
      <c r="HHC26" s="212"/>
      <c r="HHD26" s="212"/>
      <c r="HHE26" s="212"/>
      <c r="HHF26" s="212"/>
      <c r="HHG26" s="212"/>
      <c r="HHH26" s="212"/>
      <c r="HHI26" s="212"/>
      <c r="HHJ26" s="212"/>
      <c r="HHK26" s="212"/>
      <c r="HHL26" s="212"/>
      <c r="HHM26" s="212"/>
      <c r="HHN26" s="212"/>
      <c r="HHO26" s="212"/>
      <c r="HHP26" s="212"/>
      <c r="HHQ26" s="212"/>
      <c r="HHR26" s="212"/>
      <c r="HHS26" s="212"/>
      <c r="HHT26" s="212"/>
      <c r="HHU26" s="212"/>
      <c r="HHV26" s="212"/>
      <c r="HHW26" s="212"/>
      <c r="HHX26" s="212"/>
      <c r="HHY26" s="212"/>
      <c r="HHZ26" s="212"/>
      <c r="HIA26" s="212"/>
      <c r="HIB26" s="212"/>
      <c r="HIC26" s="212"/>
      <c r="HID26" s="212"/>
      <c r="HIE26" s="212"/>
      <c r="HIF26" s="212"/>
      <c r="HIG26" s="212"/>
      <c r="HIH26" s="212"/>
      <c r="HII26" s="212"/>
      <c r="HIJ26" s="212"/>
      <c r="HIK26" s="212"/>
      <c r="HIL26" s="212"/>
      <c r="HIM26" s="212"/>
      <c r="HIN26" s="212"/>
      <c r="HIO26" s="212"/>
      <c r="HIP26" s="212"/>
      <c r="HIQ26" s="212"/>
      <c r="HIR26" s="212"/>
      <c r="HIS26" s="212"/>
      <c r="HIT26" s="212"/>
      <c r="HIU26" s="212"/>
      <c r="HIV26" s="212"/>
      <c r="HIW26" s="212"/>
      <c r="HIX26" s="212"/>
      <c r="HIY26" s="212"/>
      <c r="HIZ26" s="212"/>
      <c r="HJA26" s="212"/>
      <c r="HJB26" s="212"/>
      <c r="HJC26" s="212"/>
      <c r="HJD26" s="212"/>
      <c r="HJE26" s="212"/>
      <c r="HJF26" s="212"/>
      <c r="HJG26" s="212"/>
      <c r="HJH26" s="212"/>
      <c r="HJI26" s="212"/>
      <c r="HJJ26" s="212"/>
      <c r="HJK26" s="212"/>
      <c r="HJL26" s="212"/>
      <c r="HJM26" s="212"/>
      <c r="HJN26" s="212"/>
      <c r="HJO26" s="212"/>
      <c r="HJP26" s="212"/>
      <c r="HJQ26" s="212"/>
      <c r="HJR26" s="212"/>
      <c r="HJS26" s="212"/>
      <c r="HJT26" s="212"/>
      <c r="HJU26" s="212"/>
      <c r="HJV26" s="212"/>
      <c r="HJW26" s="212"/>
      <c r="HJX26" s="212"/>
      <c r="HJY26" s="212"/>
      <c r="HJZ26" s="212"/>
      <c r="HKA26" s="212"/>
      <c r="HKB26" s="212"/>
      <c r="HKC26" s="212"/>
      <c r="HKD26" s="212"/>
      <c r="HKE26" s="212"/>
      <c r="HKF26" s="212"/>
      <c r="HKG26" s="212"/>
      <c r="HKH26" s="212"/>
      <c r="HKI26" s="212"/>
      <c r="HKJ26" s="212"/>
      <c r="HKK26" s="212"/>
      <c r="HKL26" s="212"/>
      <c r="HKM26" s="212"/>
      <c r="HKN26" s="212"/>
      <c r="HKO26" s="212"/>
      <c r="HKP26" s="212"/>
      <c r="HKQ26" s="212"/>
      <c r="HKR26" s="212"/>
      <c r="HKS26" s="212"/>
      <c r="HKT26" s="212"/>
      <c r="HKU26" s="212"/>
      <c r="HKV26" s="212"/>
      <c r="HKW26" s="212"/>
      <c r="HKX26" s="212"/>
      <c r="HKY26" s="212"/>
      <c r="HKZ26" s="212"/>
      <c r="HLA26" s="212"/>
      <c r="HLB26" s="212"/>
      <c r="HLC26" s="212"/>
      <c r="HLD26" s="212"/>
      <c r="HLE26" s="212"/>
      <c r="HLF26" s="212"/>
      <c r="HLG26" s="212"/>
      <c r="HLH26" s="212"/>
      <c r="HLI26" s="212"/>
      <c r="HLJ26" s="212"/>
      <c r="HLK26" s="212"/>
      <c r="HLL26" s="212"/>
      <c r="HLM26" s="212"/>
      <c r="HLN26" s="212"/>
      <c r="HLO26" s="212"/>
      <c r="HLP26" s="212"/>
      <c r="HLQ26" s="212"/>
      <c r="HLR26" s="212"/>
      <c r="HLS26" s="212"/>
      <c r="HLT26" s="212"/>
      <c r="HLU26" s="212"/>
      <c r="HLV26" s="212"/>
      <c r="HLW26" s="212"/>
      <c r="HLX26" s="212"/>
      <c r="HLY26" s="212"/>
      <c r="HLZ26" s="212"/>
      <c r="HMA26" s="212"/>
      <c r="HMB26" s="212"/>
      <c r="HMC26" s="212"/>
      <c r="HMD26" s="212"/>
      <c r="HME26" s="212"/>
      <c r="HMF26" s="212"/>
      <c r="HMG26" s="212"/>
      <c r="HMH26" s="212"/>
      <c r="HMI26" s="212"/>
      <c r="HMJ26" s="212"/>
      <c r="HMK26" s="212"/>
      <c r="HML26" s="212"/>
      <c r="HMM26" s="212"/>
      <c r="HMN26" s="212"/>
      <c r="HMO26" s="212"/>
      <c r="HMP26" s="212"/>
      <c r="HMQ26" s="212"/>
      <c r="HMR26" s="212"/>
      <c r="HMS26" s="212"/>
      <c r="HMT26" s="212"/>
      <c r="HMU26" s="212"/>
      <c r="HMV26" s="212"/>
      <c r="HMW26" s="212"/>
      <c r="HMX26" s="212"/>
      <c r="HMY26" s="212"/>
      <c r="HMZ26" s="212"/>
      <c r="HNA26" s="212"/>
      <c r="HNB26" s="212"/>
      <c r="HNC26" s="212"/>
      <c r="HND26" s="212"/>
      <c r="HNE26" s="212"/>
      <c r="HNF26" s="212"/>
      <c r="HNG26" s="212"/>
      <c r="HNH26" s="212"/>
      <c r="HNI26" s="212"/>
      <c r="HNJ26" s="212"/>
      <c r="HNK26" s="212"/>
      <c r="HNL26" s="212"/>
      <c r="HNM26" s="212"/>
      <c r="HNN26" s="212"/>
      <c r="HNO26" s="212"/>
      <c r="HNP26" s="212"/>
      <c r="HNQ26" s="212"/>
      <c r="HNR26" s="212"/>
      <c r="HNS26" s="212"/>
      <c r="HNT26" s="212"/>
      <c r="HNU26" s="212"/>
      <c r="HNV26" s="212"/>
      <c r="HNW26" s="212"/>
      <c r="HNX26" s="212"/>
      <c r="HNY26" s="212"/>
      <c r="HNZ26" s="212"/>
      <c r="HOA26" s="212"/>
      <c r="HOB26" s="212"/>
      <c r="HOC26" s="212"/>
      <c r="HOD26" s="212"/>
      <c r="HOE26" s="212"/>
      <c r="HOF26" s="212"/>
      <c r="HOG26" s="212"/>
      <c r="HOH26" s="212"/>
      <c r="HOI26" s="212"/>
      <c r="HOJ26" s="212"/>
      <c r="HOK26" s="212"/>
      <c r="HOL26" s="212"/>
      <c r="HOM26" s="212"/>
      <c r="HON26" s="212"/>
      <c r="HOO26" s="212"/>
      <c r="HOP26" s="212"/>
      <c r="HOQ26" s="212"/>
      <c r="HOR26" s="212"/>
      <c r="HOS26" s="212"/>
      <c r="HOT26" s="212"/>
      <c r="HOU26" s="212"/>
      <c r="HOV26" s="212"/>
      <c r="HOW26" s="212"/>
      <c r="HOX26" s="212"/>
      <c r="HOY26" s="212"/>
      <c r="HOZ26" s="212"/>
      <c r="HPA26" s="212"/>
      <c r="HPB26" s="212"/>
      <c r="HPC26" s="212"/>
      <c r="HPD26" s="212"/>
      <c r="HPE26" s="212"/>
      <c r="HPF26" s="212"/>
      <c r="HPG26" s="212"/>
      <c r="HPH26" s="212"/>
      <c r="HPI26" s="212"/>
      <c r="HPJ26" s="212"/>
      <c r="HPK26" s="212"/>
      <c r="HPL26" s="212"/>
      <c r="HPM26" s="212"/>
      <c r="HPN26" s="212"/>
      <c r="HPO26" s="212"/>
      <c r="HPP26" s="212"/>
      <c r="HPQ26" s="212"/>
      <c r="HPR26" s="212"/>
      <c r="HPS26" s="212"/>
      <c r="HPT26" s="212"/>
      <c r="HPU26" s="212"/>
      <c r="HPV26" s="212"/>
      <c r="HPW26" s="212"/>
      <c r="HPX26" s="212"/>
      <c r="HPY26" s="212"/>
      <c r="HPZ26" s="212"/>
      <c r="HQA26" s="212"/>
      <c r="HQB26" s="212"/>
      <c r="HQC26" s="212"/>
      <c r="HQD26" s="212"/>
      <c r="HQE26" s="212"/>
      <c r="HQF26" s="212"/>
      <c r="HQG26" s="212"/>
      <c r="HQH26" s="212"/>
      <c r="HQI26" s="212"/>
      <c r="HQJ26" s="212"/>
      <c r="HQK26" s="212"/>
      <c r="HQL26" s="212"/>
      <c r="HQM26" s="212"/>
      <c r="HQN26" s="212"/>
      <c r="HQO26" s="212"/>
      <c r="HQP26" s="212"/>
      <c r="HQQ26" s="212"/>
      <c r="HQR26" s="212"/>
      <c r="HQS26" s="212"/>
      <c r="HQT26" s="212"/>
      <c r="HQU26" s="212"/>
      <c r="HQV26" s="212"/>
      <c r="HQW26" s="212"/>
      <c r="HQX26" s="212"/>
      <c r="HQY26" s="212"/>
      <c r="HQZ26" s="212"/>
      <c r="HRA26" s="212"/>
      <c r="HRB26" s="212"/>
      <c r="HRC26" s="212"/>
      <c r="HRD26" s="212"/>
      <c r="HRE26" s="212"/>
      <c r="HRF26" s="212"/>
      <c r="HRG26" s="212"/>
      <c r="HRH26" s="212"/>
      <c r="HRI26" s="212"/>
      <c r="HRJ26" s="212"/>
      <c r="HRK26" s="212"/>
      <c r="HRL26" s="212"/>
      <c r="HRM26" s="212"/>
      <c r="HRN26" s="212"/>
      <c r="HRO26" s="212"/>
      <c r="HRP26" s="212"/>
      <c r="HRQ26" s="212"/>
      <c r="HRR26" s="212"/>
      <c r="HRS26" s="212"/>
      <c r="HRT26" s="212"/>
      <c r="HRU26" s="212"/>
      <c r="HRV26" s="212"/>
      <c r="HRW26" s="212"/>
      <c r="HRX26" s="212"/>
      <c r="HRY26" s="212"/>
      <c r="HRZ26" s="212"/>
      <c r="HSA26" s="212"/>
      <c r="HSB26" s="212"/>
      <c r="HSC26" s="212"/>
      <c r="HSD26" s="212"/>
      <c r="HSE26" s="212"/>
      <c r="HSF26" s="212"/>
      <c r="HSG26" s="212"/>
      <c r="HSH26" s="212"/>
      <c r="HSI26" s="212"/>
      <c r="HSJ26" s="212"/>
      <c r="HSK26" s="212"/>
      <c r="HSL26" s="212"/>
      <c r="HSM26" s="212"/>
      <c r="HSN26" s="212"/>
      <c r="HSO26" s="212"/>
      <c r="HSP26" s="212"/>
      <c r="HSQ26" s="212"/>
      <c r="HSR26" s="212"/>
      <c r="HSS26" s="212"/>
      <c r="HST26" s="212"/>
      <c r="HSU26" s="212"/>
      <c r="HSV26" s="212"/>
      <c r="HSW26" s="212"/>
      <c r="HSX26" s="212"/>
      <c r="HSY26" s="212"/>
      <c r="HSZ26" s="212"/>
      <c r="HTA26" s="212"/>
      <c r="HTB26" s="212"/>
      <c r="HTC26" s="212"/>
      <c r="HTD26" s="212"/>
      <c r="HTE26" s="212"/>
      <c r="HTF26" s="212"/>
      <c r="HTG26" s="212"/>
      <c r="HTH26" s="212"/>
      <c r="HTI26" s="212"/>
      <c r="HTJ26" s="212"/>
      <c r="HTK26" s="212"/>
      <c r="HTL26" s="212"/>
      <c r="HTM26" s="212"/>
      <c r="HTN26" s="212"/>
      <c r="HTO26" s="212"/>
      <c r="HTP26" s="212"/>
      <c r="HTQ26" s="212"/>
      <c r="HTR26" s="212"/>
      <c r="HTS26" s="212"/>
      <c r="HTT26" s="212"/>
      <c r="HTU26" s="212"/>
      <c r="HTV26" s="212"/>
      <c r="HTW26" s="212"/>
      <c r="HTX26" s="212"/>
      <c r="HTY26" s="212"/>
      <c r="HTZ26" s="212"/>
      <c r="HUA26" s="212"/>
      <c r="HUB26" s="212"/>
      <c r="HUC26" s="212"/>
      <c r="HUD26" s="212"/>
      <c r="HUE26" s="212"/>
      <c r="HUF26" s="212"/>
      <c r="HUG26" s="212"/>
      <c r="HUH26" s="212"/>
      <c r="HUI26" s="212"/>
      <c r="HUJ26" s="212"/>
      <c r="HUK26" s="212"/>
      <c r="HUL26" s="212"/>
      <c r="HUM26" s="212"/>
      <c r="HUN26" s="212"/>
      <c r="HUO26" s="212"/>
      <c r="HUP26" s="212"/>
      <c r="HUQ26" s="212"/>
      <c r="HUR26" s="212"/>
      <c r="HUS26" s="212"/>
      <c r="HUT26" s="212"/>
      <c r="HUU26" s="212"/>
      <c r="HUV26" s="212"/>
      <c r="HUW26" s="212"/>
      <c r="HUX26" s="212"/>
      <c r="HUY26" s="212"/>
      <c r="HUZ26" s="212"/>
      <c r="HVA26" s="212"/>
      <c r="HVB26" s="212"/>
      <c r="HVC26" s="212"/>
      <c r="HVD26" s="212"/>
      <c r="HVE26" s="212"/>
      <c r="HVF26" s="212"/>
      <c r="HVG26" s="212"/>
      <c r="HVH26" s="212"/>
      <c r="HVI26" s="212"/>
      <c r="HVJ26" s="212"/>
      <c r="HVK26" s="212"/>
      <c r="HVL26" s="212"/>
      <c r="HVM26" s="212"/>
      <c r="HVN26" s="212"/>
      <c r="HVO26" s="212"/>
      <c r="HVP26" s="212"/>
      <c r="HVQ26" s="212"/>
      <c r="HVR26" s="212"/>
      <c r="HVS26" s="212"/>
      <c r="HVT26" s="212"/>
      <c r="HVU26" s="212"/>
      <c r="HVV26" s="212"/>
      <c r="HVW26" s="212"/>
      <c r="HVX26" s="212"/>
      <c r="HVY26" s="212"/>
      <c r="HVZ26" s="212"/>
      <c r="HWA26" s="212"/>
      <c r="HWB26" s="212"/>
      <c r="HWC26" s="212"/>
      <c r="HWD26" s="212"/>
      <c r="HWE26" s="212"/>
      <c r="HWF26" s="212"/>
      <c r="HWG26" s="212"/>
      <c r="HWH26" s="212"/>
      <c r="HWI26" s="212"/>
      <c r="HWJ26" s="212"/>
      <c r="HWK26" s="212"/>
      <c r="HWL26" s="212"/>
      <c r="HWM26" s="212"/>
      <c r="HWN26" s="212"/>
      <c r="HWO26" s="212"/>
      <c r="HWP26" s="212"/>
      <c r="HWQ26" s="212"/>
      <c r="HWR26" s="212"/>
      <c r="HWS26" s="212"/>
      <c r="HWT26" s="212"/>
      <c r="HWU26" s="212"/>
      <c r="HWV26" s="212"/>
      <c r="HWW26" s="212"/>
      <c r="HWX26" s="212"/>
      <c r="HWY26" s="212"/>
      <c r="HWZ26" s="212"/>
      <c r="HXA26" s="212"/>
      <c r="HXB26" s="212"/>
      <c r="HXC26" s="212"/>
      <c r="HXD26" s="212"/>
      <c r="HXE26" s="212"/>
      <c r="HXF26" s="212"/>
      <c r="HXG26" s="212"/>
      <c r="HXH26" s="212"/>
      <c r="HXI26" s="212"/>
      <c r="HXJ26" s="212"/>
      <c r="HXK26" s="212"/>
      <c r="HXL26" s="212"/>
      <c r="HXM26" s="212"/>
      <c r="HXN26" s="212"/>
      <c r="HXO26" s="212"/>
      <c r="HXP26" s="212"/>
      <c r="HXQ26" s="212"/>
      <c r="HXR26" s="212"/>
      <c r="HXS26" s="212"/>
      <c r="HXT26" s="212"/>
      <c r="HXU26" s="212"/>
      <c r="HXV26" s="212"/>
      <c r="HXW26" s="212"/>
      <c r="HXX26" s="212"/>
      <c r="HXY26" s="212"/>
      <c r="HXZ26" s="212"/>
      <c r="HYA26" s="212"/>
      <c r="HYB26" s="212"/>
      <c r="HYC26" s="212"/>
      <c r="HYD26" s="212"/>
      <c r="HYE26" s="212"/>
      <c r="HYF26" s="212"/>
      <c r="HYG26" s="212"/>
      <c r="HYH26" s="212"/>
      <c r="HYI26" s="212"/>
      <c r="HYJ26" s="212"/>
      <c r="HYK26" s="212"/>
      <c r="HYL26" s="212"/>
      <c r="HYM26" s="212"/>
      <c r="HYN26" s="212"/>
      <c r="HYO26" s="212"/>
      <c r="HYP26" s="212"/>
      <c r="HYQ26" s="212"/>
      <c r="HYR26" s="212"/>
      <c r="HYS26" s="212"/>
      <c r="HYT26" s="212"/>
      <c r="HYU26" s="212"/>
      <c r="HYV26" s="212"/>
      <c r="HYW26" s="212"/>
      <c r="HYX26" s="212"/>
      <c r="HYY26" s="212"/>
      <c r="HYZ26" s="212"/>
      <c r="HZA26" s="212"/>
      <c r="HZB26" s="212"/>
      <c r="HZC26" s="212"/>
      <c r="HZD26" s="212"/>
      <c r="HZE26" s="212"/>
      <c r="HZF26" s="212"/>
      <c r="HZG26" s="212"/>
      <c r="HZH26" s="212"/>
      <c r="HZI26" s="212"/>
      <c r="HZJ26" s="212"/>
      <c r="HZK26" s="212"/>
      <c r="HZL26" s="212"/>
      <c r="HZM26" s="212"/>
      <c r="HZN26" s="212"/>
      <c r="HZO26" s="212"/>
      <c r="HZP26" s="212"/>
      <c r="HZQ26" s="212"/>
      <c r="HZR26" s="212"/>
      <c r="HZS26" s="212"/>
      <c r="HZT26" s="212"/>
      <c r="HZU26" s="212"/>
      <c r="HZV26" s="212"/>
      <c r="HZW26" s="212"/>
      <c r="HZX26" s="212"/>
      <c r="HZY26" s="212"/>
      <c r="HZZ26" s="212"/>
      <c r="IAA26" s="212"/>
      <c r="IAB26" s="212"/>
      <c r="IAC26" s="212"/>
      <c r="IAD26" s="212"/>
      <c r="IAE26" s="212"/>
      <c r="IAF26" s="212"/>
      <c r="IAG26" s="212"/>
      <c r="IAH26" s="212"/>
      <c r="IAI26" s="212"/>
      <c r="IAJ26" s="212"/>
      <c r="IAK26" s="212"/>
      <c r="IAL26" s="212"/>
      <c r="IAM26" s="212"/>
      <c r="IAN26" s="212"/>
      <c r="IAO26" s="212"/>
      <c r="IAP26" s="212"/>
      <c r="IAQ26" s="212"/>
      <c r="IAR26" s="212"/>
      <c r="IAS26" s="212"/>
      <c r="IAT26" s="212"/>
      <c r="IAU26" s="212"/>
      <c r="IAV26" s="212"/>
      <c r="IAW26" s="212"/>
      <c r="IAX26" s="212"/>
      <c r="IAY26" s="212"/>
      <c r="IAZ26" s="212"/>
      <c r="IBA26" s="212"/>
      <c r="IBB26" s="212"/>
      <c r="IBC26" s="212"/>
      <c r="IBD26" s="212"/>
      <c r="IBE26" s="212"/>
      <c r="IBF26" s="212"/>
      <c r="IBG26" s="212"/>
      <c r="IBH26" s="212"/>
      <c r="IBI26" s="212"/>
      <c r="IBJ26" s="212"/>
      <c r="IBK26" s="212"/>
      <c r="IBL26" s="212"/>
      <c r="IBM26" s="212"/>
      <c r="IBN26" s="212"/>
      <c r="IBO26" s="212"/>
      <c r="IBP26" s="212"/>
      <c r="IBQ26" s="212"/>
      <c r="IBR26" s="212"/>
      <c r="IBS26" s="212"/>
      <c r="IBT26" s="212"/>
      <c r="IBU26" s="212"/>
      <c r="IBV26" s="212"/>
      <c r="IBW26" s="212"/>
      <c r="IBX26" s="212"/>
      <c r="IBY26" s="212"/>
      <c r="IBZ26" s="212"/>
      <c r="ICA26" s="212"/>
      <c r="ICB26" s="212"/>
      <c r="ICC26" s="212"/>
      <c r="ICD26" s="212"/>
      <c r="ICE26" s="212"/>
      <c r="ICF26" s="212"/>
      <c r="ICG26" s="212"/>
      <c r="ICH26" s="212"/>
      <c r="ICI26" s="212"/>
      <c r="ICJ26" s="212"/>
      <c r="ICK26" s="212"/>
      <c r="ICL26" s="212"/>
      <c r="ICM26" s="212"/>
      <c r="ICN26" s="212"/>
      <c r="ICO26" s="212"/>
      <c r="ICP26" s="212"/>
      <c r="ICQ26" s="212"/>
      <c r="ICR26" s="212"/>
      <c r="ICS26" s="212"/>
      <c r="ICT26" s="212"/>
      <c r="ICU26" s="212"/>
      <c r="ICV26" s="212"/>
      <c r="ICW26" s="212"/>
      <c r="ICX26" s="212"/>
      <c r="ICY26" s="212"/>
      <c r="ICZ26" s="212"/>
      <c r="IDA26" s="212"/>
      <c r="IDB26" s="212"/>
      <c r="IDC26" s="212"/>
      <c r="IDD26" s="212"/>
      <c r="IDE26" s="212"/>
      <c r="IDF26" s="212"/>
      <c r="IDG26" s="212"/>
      <c r="IDH26" s="212"/>
      <c r="IDI26" s="212"/>
      <c r="IDJ26" s="212"/>
      <c r="IDK26" s="212"/>
      <c r="IDL26" s="212"/>
      <c r="IDM26" s="212"/>
      <c r="IDN26" s="212"/>
      <c r="IDO26" s="212"/>
      <c r="IDP26" s="212"/>
      <c r="IDQ26" s="212"/>
      <c r="IDR26" s="212"/>
      <c r="IDS26" s="212"/>
      <c r="IDT26" s="212"/>
      <c r="IDU26" s="212"/>
      <c r="IDV26" s="212"/>
      <c r="IDW26" s="212"/>
      <c r="IDX26" s="212"/>
      <c r="IDY26" s="212"/>
      <c r="IDZ26" s="212"/>
      <c r="IEA26" s="212"/>
      <c r="IEB26" s="212"/>
      <c r="IEC26" s="212"/>
      <c r="IED26" s="212"/>
      <c r="IEE26" s="212"/>
      <c r="IEF26" s="212"/>
      <c r="IEG26" s="212"/>
      <c r="IEH26" s="212"/>
      <c r="IEI26" s="212"/>
      <c r="IEJ26" s="212"/>
      <c r="IEK26" s="212"/>
      <c r="IEL26" s="212"/>
      <c r="IEM26" s="212"/>
      <c r="IEN26" s="212"/>
      <c r="IEO26" s="212"/>
      <c r="IEP26" s="212"/>
      <c r="IEQ26" s="212"/>
      <c r="IER26" s="212"/>
      <c r="IES26" s="212"/>
      <c r="IET26" s="212"/>
      <c r="IEU26" s="212"/>
      <c r="IEV26" s="212"/>
      <c r="IEW26" s="212"/>
      <c r="IEX26" s="212"/>
      <c r="IEY26" s="212"/>
      <c r="IEZ26" s="212"/>
      <c r="IFA26" s="212"/>
      <c r="IFB26" s="212"/>
      <c r="IFC26" s="212"/>
      <c r="IFD26" s="212"/>
      <c r="IFE26" s="212"/>
      <c r="IFF26" s="212"/>
      <c r="IFG26" s="212"/>
      <c r="IFH26" s="212"/>
      <c r="IFI26" s="212"/>
      <c r="IFJ26" s="212"/>
      <c r="IFK26" s="212"/>
      <c r="IFL26" s="212"/>
      <c r="IFM26" s="212"/>
      <c r="IFN26" s="212"/>
      <c r="IFO26" s="212"/>
      <c r="IFP26" s="212"/>
      <c r="IFQ26" s="212"/>
      <c r="IFR26" s="212"/>
      <c r="IFS26" s="212"/>
      <c r="IFT26" s="212"/>
      <c r="IFU26" s="212"/>
      <c r="IFV26" s="212"/>
      <c r="IFW26" s="212"/>
      <c r="IFX26" s="212"/>
      <c r="IFY26" s="212"/>
      <c r="IFZ26" s="212"/>
      <c r="IGA26" s="212"/>
      <c r="IGB26" s="212"/>
      <c r="IGC26" s="212"/>
      <c r="IGD26" s="212"/>
      <c r="IGE26" s="212"/>
      <c r="IGF26" s="212"/>
      <c r="IGG26" s="212"/>
      <c r="IGH26" s="212"/>
      <c r="IGI26" s="212"/>
      <c r="IGJ26" s="212"/>
      <c r="IGK26" s="212"/>
      <c r="IGL26" s="212"/>
      <c r="IGM26" s="212"/>
      <c r="IGN26" s="212"/>
      <c r="IGO26" s="212"/>
      <c r="IGP26" s="212"/>
      <c r="IGQ26" s="212"/>
      <c r="IGR26" s="212"/>
      <c r="IGS26" s="212"/>
      <c r="IGT26" s="212"/>
      <c r="IGU26" s="212"/>
      <c r="IGV26" s="212"/>
      <c r="IGW26" s="212"/>
      <c r="IGX26" s="212"/>
      <c r="IGY26" s="212"/>
      <c r="IGZ26" s="212"/>
      <c r="IHA26" s="212"/>
      <c r="IHB26" s="212"/>
      <c r="IHC26" s="212"/>
      <c r="IHD26" s="212"/>
      <c r="IHE26" s="212"/>
      <c r="IHF26" s="212"/>
      <c r="IHG26" s="212"/>
      <c r="IHH26" s="212"/>
      <c r="IHI26" s="212"/>
      <c r="IHJ26" s="212"/>
      <c r="IHK26" s="212"/>
      <c r="IHL26" s="212"/>
      <c r="IHM26" s="212"/>
      <c r="IHN26" s="212"/>
      <c r="IHO26" s="212"/>
      <c r="IHP26" s="212"/>
      <c r="IHQ26" s="212"/>
      <c r="IHR26" s="212"/>
      <c r="IHS26" s="212"/>
      <c r="IHT26" s="212"/>
      <c r="IHU26" s="212"/>
      <c r="IHV26" s="212"/>
      <c r="IHW26" s="212"/>
      <c r="IHX26" s="212"/>
      <c r="IHY26" s="212"/>
      <c r="IHZ26" s="212"/>
      <c r="IIA26" s="212"/>
      <c r="IIB26" s="212"/>
      <c r="IIC26" s="212"/>
      <c r="IID26" s="212"/>
      <c r="IIE26" s="212"/>
      <c r="IIF26" s="212"/>
      <c r="IIG26" s="212"/>
      <c r="IIH26" s="212"/>
      <c r="III26" s="212"/>
      <c r="IIJ26" s="212"/>
      <c r="IIK26" s="212"/>
      <c r="IIL26" s="212"/>
      <c r="IIM26" s="212"/>
      <c r="IIN26" s="212"/>
      <c r="IIO26" s="212"/>
      <c r="IIP26" s="212"/>
      <c r="IIQ26" s="212"/>
      <c r="IIR26" s="212"/>
      <c r="IIS26" s="212"/>
      <c r="IIT26" s="212"/>
      <c r="IIU26" s="212"/>
      <c r="IIV26" s="212"/>
      <c r="IIW26" s="212"/>
      <c r="IIX26" s="212"/>
      <c r="IIY26" s="212"/>
      <c r="IIZ26" s="212"/>
      <c r="IJA26" s="212"/>
      <c r="IJB26" s="212"/>
      <c r="IJC26" s="212"/>
      <c r="IJD26" s="212"/>
      <c r="IJE26" s="212"/>
      <c r="IJF26" s="212"/>
      <c r="IJG26" s="212"/>
      <c r="IJH26" s="212"/>
      <c r="IJI26" s="212"/>
      <c r="IJJ26" s="212"/>
      <c r="IJK26" s="212"/>
      <c r="IJL26" s="212"/>
      <c r="IJM26" s="212"/>
      <c r="IJN26" s="212"/>
      <c r="IJO26" s="212"/>
      <c r="IJP26" s="212"/>
      <c r="IJQ26" s="212"/>
      <c r="IJR26" s="212"/>
      <c r="IJS26" s="212"/>
      <c r="IJT26" s="212"/>
      <c r="IJU26" s="212"/>
      <c r="IJV26" s="212"/>
      <c r="IJW26" s="212"/>
      <c r="IJX26" s="212"/>
      <c r="IJY26" s="212"/>
      <c r="IJZ26" s="212"/>
      <c r="IKA26" s="212"/>
      <c r="IKB26" s="212"/>
      <c r="IKC26" s="212"/>
      <c r="IKD26" s="212"/>
      <c r="IKE26" s="212"/>
      <c r="IKF26" s="212"/>
      <c r="IKG26" s="212"/>
      <c r="IKH26" s="212"/>
      <c r="IKI26" s="212"/>
      <c r="IKJ26" s="212"/>
      <c r="IKK26" s="212"/>
      <c r="IKL26" s="212"/>
      <c r="IKM26" s="212"/>
      <c r="IKN26" s="212"/>
      <c r="IKO26" s="212"/>
      <c r="IKP26" s="212"/>
      <c r="IKQ26" s="212"/>
      <c r="IKR26" s="212"/>
      <c r="IKS26" s="212"/>
      <c r="IKT26" s="212"/>
      <c r="IKU26" s="212"/>
      <c r="IKV26" s="212"/>
      <c r="IKW26" s="212"/>
      <c r="IKX26" s="212"/>
      <c r="IKY26" s="212"/>
      <c r="IKZ26" s="212"/>
      <c r="ILA26" s="212"/>
      <c r="ILB26" s="212"/>
      <c r="ILC26" s="212"/>
      <c r="ILD26" s="212"/>
      <c r="ILE26" s="212"/>
      <c r="ILF26" s="212"/>
      <c r="ILG26" s="212"/>
      <c r="ILH26" s="212"/>
      <c r="ILI26" s="212"/>
      <c r="ILJ26" s="212"/>
      <c r="ILK26" s="212"/>
      <c r="ILL26" s="212"/>
      <c r="ILM26" s="212"/>
      <c r="ILN26" s="212"/>
      <c r="ILO26" s="212"/>
      <c r="ILP26" s="212"/>
      <c r="ILQ26" s="212"/>
      <c r="ILR26" s="212"/>
      <c r="ILS26" s="212"/>
      <c r="ILT26" s="212"/>
      <c r="ILU26" s="212"/>
      <c r="ILV26" s="212"/>
      <c r="ILW26" s="212"/>
      <c r="ILX26" s="212"/>
      <c r="ILY26" s="212"/>
      <c r="ILZ26" s="212"/>
      <c r="IMA26" s="212"/>
      <c r="IMB26" s="212"/>
      <c r="IMC26" s="212"/>
      <c r="IMD26" s="212"/>
      <c r="IME26" s="212"/>
      <c r="IMF26" s="212"/>
      <c r="IMG26" s="212"/>
      <c r="IMH26" s="212"/>
      <c r="IMI26" s="212"/>
      <c r="IMJ26" s="212"/>
      <c r="IMK26" s="212"/>
      <c r="IML26" s="212"/>
      <c r="IMM26" s="212"/>
      <c r="IMN26" s="212"/>
      <c r="IMO26" s="212"/>
      <c r="IMP26" s="212"/>
      <c r="IMQ26" s="212"/>
      <c r="IMR26" s="212"/>
      <c r="IMS26" s="212"/>
      <c r="IMT26" s="212"/>
      <c r="IMU26" s="212"/>
      <c r="IMV26" s="212"/>
      <c r="IMW26" s="212"/>
      <c r="IMX26" s="212"/>
      <c r="IMY26" s="212"/>
      <c r="IMZ26" s="212"/>
      <c r="INA26" s="212"/>
      <c r="INB26" s="212"/>
      <c r="INC26" s="212"/>
      <c r="IND26" s="212"/>
      <c r="INE26" s="212"/>
      <c r="INF26" s="212"/>
      <c r="ING26" s="212"/>
      <c r="INH26" s="212"/>
      <c r="INI26" s="212"/>
      <c r="INJ26" s="212"/>
      <c r="INK26" s="212"/>
      <c r="INL26" s="212"/>
      <c r="INM26" s="212"/>
      <c r="INN26" s="212"/>
      <c r="INO26" s="212"/>
      <c r="INP26" s="212"/>
      <c r="INQ26" s="212"/>
      <c r="INR26" s="212"/>
      <c r="INS26" s="212"/>
      <c r="INT26" s="212"/>
      <c r="INU26" s="212"/>
      <c r="INV26" s="212"/>
      <c r="INW26" s="212"/>
      <c r="INX26" s="212"/>
      <c r="INY26" s="212"/>
      <c r="INZ26" s="212"/>
      <c r="IOA26" s="212"/>
      <c r="IOB26" s="212"/>
      <c r="IOC26" s="212"/>
      <c r="IOD26" s="212"/>
      <c r="IOE26" s="212"/>
      <c r="IOF26" s="212"/>
      <c r="IOG26" s="212"/>
      <c r="IOH26" s="212"/>
      <c r="IOI26" s="212"/>
      <c r="IOJ26" s="212"/>
      <c r="IOK26" s="212"/>
      <c r="IOL26" s="212"/>
      <c r="IOM26" s="212"/>
      <c r="ION26" s="212"/>
      <c r="IOO26" s="212"/>
      <c r="IOP26" s="212"/>
      <c r="IOQ26" s="212"/>
      <c r="IOR26" s="212"/>
      <c r="IOS26" s="212"/>
      <c r="IOT26" s="212"/>
      <c r="IOU26" s="212"/>
      <c r="IOV26" s="212"/>
      <c r="IOW26" s="212"/>
      <c r="IOX26" s="212"/>
      <c r="IOY26" s="212"/>
      <c r="IOZ26" s="212"/>
      <c r="IPA26" s="212"/>
      <c r="IPB26" s="212"/>
      <c r="IPC26" s="212"/>
      <c r="IPD26" s="212"/>
      <c r="IPE26" s="212"/>
      <c r="IPF26" s="212"/>
      <c r="IPG26" s="212"/>
      <c r="IPH26" s="212"/>
      <c r="IPI26" s="212"/>
      <c r="IPJ26" s="212"/>
      <c r="IPK26" s="212"/>
      <c r="IPL26" s="212"/>
      <c r="IPM26" s="212"/>
      <c r="IPN26" s="212"/>
      <c r="IPO26" s="212"/>
      <c r="IPP26" s="212"/>
      <c r="IPQ26" s="212"/>
      <c r="IPR26" s="212"/>
      <c r="IPS26" s="212"/>
      <c r="IPT26" s="212"/>
      <c r="IPU26" s="212"/>
      <c r="IPV26" s="212"/>
      <c r="IPW26" s="212"/>
      <c r="IPX26" s="212"/>
      <c r="IPY26" s="212"/>
      <c r="IPZ26" s="212"/>
      <c r="IQA26" s="212"/>
      <c r="IQB26" s="212"/>
      <c r="IQC26" s="212"/>
      <c r="IQD26" s="212"/>
      <c r="IQE26" s="212"/>
      <c r="IQF26" s="212"/>
      <c r="IQG26" s="212"/>
      <c r="IQH26" s="212"/>
      <c r="IQI26" s="212"/>
      <c r="IQJ26" s="212"/>
      <c r="IQK26" s="212"/>
      <c r="IQL26" s="212"/>
      <c r="IQM26" s="212"/>
      <c r="IQN26" s="212"/>
      <c r="IQO26" s="212"/>
      <c r="IQP26" s="212"/>
      <c r="IQQ26" s="212"/>
      <c r="IQR26" s="212"/>
      <c r="IQS26" s="212"/>
      <c r="IQT26" s="212"/>
      <c r="IQU26" s="212"/>
      <c r="IQV26" s="212"/>
      <c r="IQW26" s="212"/>
      <c r="IQX26" s="212"/>
      <c r="IQY26" s="212"/>
      <c r="IQZ26" s="212"/>
      <c r="IRA26" s="212"/>
      <c r="IRB26" s="212"/>
      <c r="IRC26" s="212"/>
      <c r="IRD26" s="212"/>
      <c r="IRE26" s="212"/>
      <c r="IRF26" s="212"/>
      <c r="IRG26" s="212"/>
      <c r="IRH26" s="212"/>
      <c r="IRI26" s="212"/>
      <c r="IRJ26" s="212"/>
      <c r="IRK26" s="212"/>
      <c r="IRL26" s="212"/>
      <c r="IRM26" s="212"/>
      <c r="IRN26" s="212"/>
      <c r="IRO26" s="212"/>
      <c r="IRP26" s="212"/>
      <c r="IRQ26" s="212"/>
      <c r="IRR26" s="212"/>
      <c r="IRS26" s="212"/>
      <c r="IRT26" s="212"/>
      <c r="IRU26" s="212"/>
      <c r="IRV26" s="212"/>
      <c r="IRW26" s="212"/>
      <c r="IRX26" s="212"/>
      <c r="IRY26" s="212"/>
      <c r="IRZ26" s="212"/>
      <c r="ISA26" s="212"/>
      <c r="ISB26" s="212"/>
      <c r="ISC26" s="212"/>
      <c r="ISD26" s="212"/>
      <c r="ISE26" s="212"/>
      <c r="ISF26" s="212"/>
      <c r="ISG26" s="212"/>
      <c r="ISH26" s="212"/>
      <c r="ISI26" s="212"/>
      <c r="ISJ26" s="212"/>
      <c r="ISK26" s="212"/>
      <c r="ISL26" s="212"/>
      <c r="ISM26" s="212"/>
      <c r="ISN26" s="212"/>
      <c r="ISO26" s="212"/>
      <c r="ISP26" s="212"/>
      <c r="ISQ26" s="212"/>
      <c r="ISR26" s="212"/>
      <c r="ISS26" s="212"/>
      <c r="IST26" s="212"/>
      <c r="ISU26" s="212"/>
      <c r="ISV26" s="212"/>
      <c r="ISW26" s="212"/>
      <c r="ISX26" s="212"/>
      <c r="ISY26" s="212"/>
      <c r="ISZ26" s="212"/>
      <c r="ITA26" s="212"/>
      <c r="ITB26" s="212"/>
      <c r="ITC26" s="212"/>
      <c r="ITD26" s="212"/>
      <c r="ITE26" s="212"/>
      <c r="ITF26" s="212"/>
      <c r="ITG26" s="212"/>
      <c r="ITH26" s="212"/>
      <c r="ITI26" s="212"/>
      <c r="ITJ26" s="212"/>
      <c r="ITK26" s="212"/>
      <c r="ITL26" s="212"/>
      <c r="ITM26" s="212"/>
      <c r="ITN26" s="212"/>
      <c r="ITO26" s="212"/>
      <c r="ITP26" s="212"/>
      <c r="ITQ26" s="212"/>
      <c r="ITR26" s="212"/>
      <c r="ITS26" s="212"/>
      <c r="ITT26" s="212"/>
      <c r="ITU26" s="212"/>
      <c r="ITV26" s="212"/>
      <c r="ITW26" s="212"/>
      <c r="ITX26" s="212"/>
      <c r="ITY26" s="212"/>
      <c r="ITZ26" s="212"/>
      <c r="IUA26" s="212"/>
      <c r="IUB26" s="212"/>
      <c r="IUC26" s="212"/>
      <c r="IUD26" s="212"/>
      <c r="IUE26" s="212"/>
      <c r="IUF26" s="212"/>
      <c r="IUG26" s="212"/>
      <c r="IUH26" s="212"/>
      <c r="IUI26" s="212"/>
      <c r="IUJ26" s="212"/>
      <c r="IUK26" s="212"/>
      <c r="IUL26" s="212"/>
      <c r="IUM26" s="212"/>
      <c r="IUN26" s="212"/>
      <c r="IUO26" s="212"/>
      <c r="IUP26" s="212"/>
      <c r="IUQ26" s="212"/>
      <c r="IUR26" s="212"/>
      <c r="IUS26" s="212"/>
      <c r="IUT26" s="212"/>
      <c r="IUU26" s="212"/>
      <c r="IUV26" s="212"/>
      <c r="IUW26" s="212"/>
      <c r="IUX26" s="212"/>
      <c r="IUY26" s="212"/>
      <c r="IUZ26" s="212"/>
      <c r="IVA26" s="212"/>
      <c r="IVB26" s="212"/>
      <c r="IVC26" s="212"/>
      <c r="IVD26" s="212"/>
      <c r="IVE26" s="212"/>
      <c r="IVF26" s="212"/>
      <c r="IVG26" s="212"/>
      <c r="IVH26" s="212"/>
      <c r="IVI26" s="212"/>
      <c r="IVJ26" s="212"/>
      <c r="IVK26" s="212"/>
      <c r="IVL26" s="212"/>
      <c r="IVM26" s="212"/>
      <c r="IVN26" s="212"/>
      <c r="IVO26" s="212"/>
      <c r="IVP26" s="212"/>
      <c r="IVQ26" s="212"/>
      <c r="IVR26" s="212"/>
      <c r="IVS26" s="212"/>
      <c r="IVT26" s="212"/>
      <c r="IVU26" s="212"/>
      <c r="IVV26" s="212"/>
      <c r="IVW26" s="212"/>
      <c r="IVX26" s="212"/>
      <c r="IVY26" s="212"/>
      <c r="IVZ26" s="212"/>
      <c r="IWA26" s="212"/>
      <c r="IWB26" s="212"/>
      <c r="IWC26" s="212"/>
      <c r="IWD26" s="212"/>
      <c r="IWE26" s="212"/>
      <c r="IWF26" s="212"/>
      <c r="IWG26" s="212"/>
      <c r="IWH26" s="212"/>
      <c r="IWI26" s="212"/>
      <c r="IWJ26" s="212"/>
      <c r="IWK26" s="212"/>
      <c r="IWL26" s="212"/>
      <c r="IWM26" s="212"/>
      <c r="IWN26" s="212"/>
      <c r="IWO26" s="212"/>
      <c r="IWP26" s="212"/>
      <c r="IWQ26" s="212"/>
      <c r="IWR26" s="212"/>
      <c r="IWS26" s="212"/>
      <c r="IWT26" s="212"/>
      <c r="IWU26" s="212"/>
      <c r="IWV26" s="212"/>
      <c r="IWW26" s="212"/>
      <c r="IWX26" s="212"/>
      <c r="IWY26" s="212"/>
      <c r="IWZ26" s="212"/>
      <c r="IXA26" s="212"/>
      <c r="IXB26" s="212"/>
      <c r="IXC26" s="212"/>
      <c r="IXD26" s="212"/>
      <c r="IXE26" s="212"/>
      <c r="IXF26" s="212"/>
      <c r="IXG26" s="212"/>
      <c r="IXH26" s="212"/>
      <c r="IXI26" s="212"/>
      <c r="IXJ26" s="212"/>
      <c r="IXK26" s="212"/>
      <c r="IXL26" s="212"/>
      <c r="IXM26" s="212"/>
      <c r="IXN26" s="212"/>
      <c r="IXO26" s="212"/>
      <c r="IXP26" s="212"/>
      <c r="IXQ26" s="212"/>
      <c r="IXR26" s="212"/>
      <c r="IXS26" s="212"/>
      <c r="IXT26" s="212"/>
      <c r="IXU26" s="212"/>
      <c r="IXV26" s="212"/>
      <c r="IXW26" s="212"/>
      <c r="IXX26" s="212"/>
      <c r="IXY26" s="212"/>
      <c r="IXZ26" s="212"/>
      <c r="IYA26" s="212"/>
      <c r="IYB26" s="212"/>
      <c r="IYC26" s="212"/>
      <c r="IYD26" s="212"/>
      <c r="IYE26" s="212"/>
      <c r="IYF26" s="212"/>
      <c r="IYG26" s="212"/>
      <c r="IYH26" s="212"/>
      <c r="IYI26" s="212"/>
      <c r="IYJ26" s="212"/>
      <c r="IYK26" s="212"/>
      <c r="IYL26" s="212"/>
      <c r="IYM26" s="212"/>
      <c r="IYN26" s="212"/>
      <c r="IYO26" s="212"/>
      <c r="IYP26" s="212"/>
      <c r="IYQ26" s="212"/>
      <c r="IYR26" s="212"/>
      <c r="IYS26" s="212"/>
      <c r="IYT26" s="212"/>
      <c r="IYU26" s="212"/>
      <c r="IYV26" s="212"/>
      <c r="IYW26" s="212"/>
      <c r="IYX26" s="212"/>
      <c r="IYY26" s="212"/>
      <c r="IYZ26" s="212"/>
      <c r="IZA26" s="212"/>
      <c r="IZB26" s="212"/>
      <c r="IZC26" s="212"/>
      <c r="IZD26" s="212"/>
      <c r="IZE26" s="212"/>
      <c r="IZF26" s="212"/>
      <c r="IZG26" s="212"/>
      <c r="IZH26" s="212"/>
      <c r="IZI26" s="212"/>
      <c r="IZJ26" s="212"/>
      <c r="IZK26" s="212"/>
      <c r="IZL26" s="212"/>
      <c r="IZM26" s="212"/>
      <c r="IZN26" s="212"/>
      <c r="IZO26" s="212"/>
      <c r="IZP26" s="212"/>
      <c r="IZQ26" s="212"/>
      <c r="IZR26" s="212"/>
      <c r="IZS26" s="212"/>
      <c r="IZT26" s="212"/>
      <c r="IZU26" s="212"/>
      <c r="IZV26" s="212"/>
      <c r="IZW26" s="212"/>
      <c r="IZX26" s="212"/>
      <c r="IZY26" s="212"/>
      <c r="IZZ26" s="212"/>
      <c r="JAA26" s="212"/>
      <c r="JAB26" s="212"/>
      <c r="JAC26" s="212"/>
      <c r="JAD26" s="212"/>
      <c r="JAE26" s="212"/>
      <c r="JAF26" s="212"/>
      <c r="JAG26" s="212"/>
      <c r="JAH26" s="212"/>
      <c r="JAI26" s="212"/>
      <c r="JAJ26" s="212"/>
      <c r="JAK26" s="212"/>
      <c r="JAL26" s="212"/>
      <c r="JAM26" s="212"/>
      <c r="JAN26" s="212"/>
      <c r="JAO26" s="212"/>
      <c r="JAP26" s="212"/>
      <c r="JAQ26" s="212"/>
      <c r="JAR26" s="212"/>
      <c r="JAS26" s="212"/>
      <c r="JAT26" s="212"/>
      <c r="JAU26" s="212"/>
      <c r="JAV26" s="212"/>
      <c r="JAW26" s="212"/>
      <c r="JAX26" s="212"/>
      <c r="JAY26" s="212"/>
      <c r="JAZ26" s="212"/>
      <c r="JBA26" s="212"/>
      <c r="JBB26" s="212"/>
      <c r="JBC26" s="212"/>
      <c r="JBD26" s="212"/>
      <c r="JBE26" s="212"/>
      <c r="JBF26" s="212"/>
      <c r="JBG26" s="212"/>
      <c r="JBH26" s="212"/>
      <c r="JBI26" s="212"/>
      <c r="JBJ26" s="212"/>
      <c r="JBK26" s="212"/>
      <c r="JBL26" s="212"/>
      <c r="JBM26" s="212"/>
      <c r="JBN26" s="212"/>
      <c r="JBO26" s="212"/>
      <c r="JBP26" s="212"/>
      <c r="JBQ26" s="212"/>
      <c r="JBR26" s="212"/>
      <c r="JBS26" s="212"/>
      <c r="JBT26" s="212"/>
      <c r="JBU26" s="212"/>
      <c r="JBV26" s="212"/>
      <c r="JBW26" s="212"/>
      <c r="JBX26" s="212"/>
      <c r="JBY26" s="212"/>
      <c r="JBZ26" s="212"/>
      <c r="JCA26" s="212"/>
      <c r="JCB26" s="212"/>
      <c r="JCC26" s="212"/>
      <c r="JCD26" s="212"/>
      <c r="JCE26" s="212"/>
      <c r="JCF26" s="212"/>
      <c r="JCG26" s="212"/>
      <c r="JCH26" s="212"/>
      <c r="JCI26" s="212"/>
      <c r="JCJ26" s="212"/>
      <c r="JCK26" s="212"/>
      <c r="JCL26" s="212"/>
      <c r="JCM26" s="212"/>
      <c r="JCN26" s="212"/>
      <c r="JCO26" s="212"/>
      <c r="JCP26" s="212"/>
      <c r="JCQ26" s="212"/>
      <c r="JCR26" s="212"/>
      <c r="JCS26" s="212"/>
      <c r="JCT26" s="212"/>
      <c r="JCU26" s="212"/>
      <c r="JCV26" s="212"/>
      <c r="JCW26" s="212"/>
      <c r="JCX26" s="212"/>
      <c r="JCY26" s="212"/>
      <c r="JCZ26" s="212"/>
      <c r="JDA26" s="212"/>
      <c r="JDB26" s="212"/>
      <c r="JDC26" s="212"/>
      <c r="JDD26" s="212"/>
      <c r="JDE26" s="212"/>
      <c r="JDF26" s="212"/>
      <c r="JDG26" s="212"/>
      <c r="JDH26" s="212"/>
      <c r="JDI26" s="212"/>
      <c r="JDJ26" s="212"/>
      <c r="JDK26" s="212"/>
      <c r="JDL26" s="212"/>
      <c r="JDM26" s="212"/>
      <c r="JDN26" s="212"/>
      <c r="JDO26" s="212"/>
      <c r="JDP26" s="212"/>
      <c r="JDQ26" s="212"/>
      <c r="JDR26" s="212"/>
      <c r="JDS26" s="212"/>
      <c r="JDT26" s="212"/>
      <c r="JDU26" s="212"/>
      <c r="JDV26" s="212"/>
      <c r="JDW26" s="212"/>
      <c r="JDX26" s="212"/>
      <c r="JDY26" s="212"/>
      <c r="JDZ26" s="212"/>
      <c r="JEA26" s="212"/>
      <c r="JEB26" s="212"/>
      <c r="JEC26" s="212"/>
      <c r="JED26" s="212"/>
      <c r="JEE26" s="212"/>
      <c r="JEF26" s="212"/>
      <c r="JEG26" s="212"/>
      <c r="JEH26" s="212"/>
      <c r="JEI26" s="212"/>
      <c r="JEJ26" s="212"/>
      <c r="JEK26" s="212"/>
      <c r="JEL26" s="212"/>
      <c r="JEM26" s="212"/>
      <c r="JEN26" s="212"/>
      <c r="JEO26" s="212"/>
      <c r="JEP26" s="212"/>
      <c r="JEQ26" s="212"/>
      <c r="JER26" s="212"/>
      <c r="JES26" s="212"/>
      <c r="JET26" s="212"/>
      <c r="JEU26" s="212"/>
      <c r="JEV26" s="212"/>
      <c r="JEW26" s="212"/>
      <c r="JEX26" s="212"/>
      <c r="JEY26" s="212"/>
      <c r="JEZ26" s="212"/>
      <c r="JFA26" s="212"/>
      <c r="JFB26" s="212"/>
      <c r="JFC26" s="212"/>
      <c r="JFD26" s="212"/>
      <c r="JFE26" s="212"/>
      <c r="JFF26" s="212"/>
      <c r="JFG26" s="212"/>
      <c r="JFH26" s="212"/>
      <c r="JFI26" s="212"/>
      <c r="JFJ26" s="212"/>
      <c r="JFK26" s="212"/>
      <c r="JFL26" s="212"/>
      <c r="JFM26" s="212"/>
      <c r="JFN26" s="212"/>
      <c r="JFO26" s="212"/>
      <c r="JFP26" s="212"/>
      <c r="JFQ26" s="212"/>
      <c r="JFR26" s="212"/>
      <c r="JFS26" s="212"/>
      <c r="JFT26" s="212"/>
      <c r="JFU26" s="212"/>
      <c r="JFV26" s="212"/>
      <c r="JFW26" s="212"/>
      <c r="JFX26" s="212"/>
      <c r="JFY26" s="212"/>
      <c r="JFZ26" s="212"/>
      <c r="JGA26" s="212"/>
      <c r="JGB26" s="212"/>
      <c r="JGC26" s="212"/>
      <c r="JGD26" s="212"/>
      <c r="JGE26" s="212"/>
      <c r="JGF26" s="212"/>
      <c r="JGG26" s="212"/>
      <c r="JGH26" s="212"/>
      <c r="JGI26" s="212"/>
      <c r="JGJ26" s="212"/>
      <c r="JGK26" s="212"/>
      <c r="JGL26" s="212"/>
      <c r="JGM26" s="212"/>
      <c r="JGN26" s="212"/>
      <c r="JGO26" s="212"/>
      <c r="JGP26" s="212"/>
      <c r="JGQ26" s="212"/>
      <c r="JGR26" s="212"/>
      <c r="JGS26" s="212"/>
      <c r="JGT26" s="212"/>
      <c r="JGU26" s="212"/>
      <c r="JGV26" s="212"/>
      <c r="JGW26" s="212"/>
      <c r="JGX26" s="212"/>
      <c r="JGY26" s="212"/>
      <c r="JGZ26" s="212"/>
      <c r="JHA26" s="212"/>
      <c r="JHB26" s="212"/>
      <c r="JHC26" s="212"/>
      <c r="JHD26" s="212"/>
      <c r="JHE26" s="212"/>
      <c r="JHF26" s="212"/>
      <c r="JHG26" s="212"/>
      <c r="JHH26" s="212"/>
      <c r="JHI26" s="212"/>
      <c r="JHJ26" s="212"/>
      <c r="JHK26" s="212"/>
      <c r="JHL26" s="212"/>
      <c r="JHM26" s="212"/>
      <c r="JHN26" s="212"/>
      <c r="JHO26" s="212"/>
      <c r="JHP26" s="212"/>
      <c r="JHQ26" s="212"/>
      <c r="JHR26" s="212"/>
      <c r="JHS26" s="212"/>
      <c r="JHT26" s="212"/>
      <c r="JHU26" s="212"/>
      <c r="JHV26" s="212"/>
      <c r="JHW26" s="212"/>
      <c r="JHX26" s="212"/>
      <c r="JHY26" s="212"/>
      <c r="JHZ26" s="212"/>
      <c r="JIA26" s="212"/>
      <c r="JIB26" s="212"/>
      <c r="JIC26" s="212"/>
      <c r="JID26" s="212"/>
      <c r="JIE26" s="212"/>
      <c r="JIF26" s="212"/>
      <c r="JIG26" s="212"/>
      <c r="JIH26" s="212"/>
      <c r="JII26" s="212"/>
      <c r="JIJ26" s="212"/>
      <c r="JIK26" s="212"/>
      <c r="JIL26" s="212"/>
      <c r="JIM26" s="212"/>
      <c r="JIN26" s="212"/>
      <c r="JIO26" s="212"/>
      <c r="JIP26" s="212"/>
      <c r="JIQ26" s="212"/>
      <c r="JIR26" s="212"/>
      <c r="JIS26" s="212"/>
      <c r="JIT26" s="212"/>
      <c r="JIU26" s="212"/>
      <c r="JIV26" s="212"/>
      <c r="JIW26" s="212"/>
      <c r="JIX26" s="212"/>
      <c r="JIY26" s="212"/>
      <c r="JIZ26" s="212"/>
      <c r="JJA26" s="212"/>
      <c r="JJB26" s="212"/>
      <c r="JJC26" s="212"/>
      <c r="JJD26" s="212"/>
      <c r="JJE26" s="212"/>
      <c r="JJF26" s="212"/>
      <c r="JJG26" s="212"/>
      <c r="JJH26" s="212"/>
      <c r="JJI26" s="212"/>
      <c r="JJJ26" s="212"/>
      <c r="JJK26" s="212"/>
      <c r="JJL26" s="212"/>
      <c r="JJM26" s="212"/>
      <c r="JJN26" s="212"/>
      <c r="JJO26" s="212"/>
      <c r="JJP26" s="212"/>
      <c r="JJQ26" s="212"/>
      <c r="JJR26" s="212"/>
      <c r="JJS26" s="212"/>
      <c r="JJT26" s="212"/>
      <c r="JJU26" s="212"/>
      <c r="JJV26" s="212"/>
      <c r="JJW26" s="212"/>
      <c r="JJX26" s="212"/>
      <c r="JJY26" s="212"/>
      <c r="JJZ26" s="212"/>
      <c r="JKA26" s="212"/>
      <c r="JKB26" s="212"/>
      <c r="JKC26" s="212"/>
      <c r="JKD26" s="212"/>
      <c r="JKE26" s="212"/>
      <c r="JKF26" s="212"/>
      <c r="JKG26" s="212"/>
      <c r="JKH26" s="212"/>
      <c r="JKI26" s="212"/>
      <c r="JKJ26" s="212"/>
      <c r="JKK26" s="212"/>
      <c r="JKL26" s="212"/>
      <c r="JKM26" s="212"/>
      <c r="JKN26" s="212"/>
      <c r="JKO26" s="212"/>
      <c r="JKP26" s="212"/>
      <c r="JKQ26" s="212"/>
      <c r="JKR26" s="212"/>
      <c r="JKS26" s="212"/>
      <c r="JKT26" s="212"/>
      <c r="JKU26" s="212"/>
      <c r="JKV26" s="212"/>
      <c r="JKW26" s="212"/>
      <c r="JKX26" s="212"/>
      <c r="JKY26" s="212"/>
      <c r="JKZ26" s="212"/>
      <c r="JLA26" s="212"/>
      <c r="JLB26" s="212"/>
      <c r="JLC26" s="212"/>
      <c r="JLD26" s="212"/>
      <c r="JLE26" s="212"/>
      <c r="JLF26" s="212"/>
      <c r="JLG26" s="212"/>
      <c r="JLH26" s="212"/>
      <c r="JLI26" s="212"/>
      <c r="JLJ26" s="212"/>
      <c r="JLK26" s="212"/>
      <c r="JLL26" s="212"/>
      <c r="JLM26" s="212"/>
      <c r="JLN26" s="212"/>
      <c r="JLO26" s="212"/>
      <c r="JLP26" s="212"/>
      <c r="JLQ26" s="212"/>
      <c r="JLR26" s="212"/>
      <c r="JLS26" s="212"/>
      <c r="JLT26" s="212"/>
      <c r="JLU26" s="212"/>
      <c r="JLV26" s="212"/>
      <c r="JLW26" s="212"/>
      <c r="JLX26" s="212"/>
      <c r="JLY26" s="212"/>
      <c r="JLZ26" s="212"/>
      <c r="JMA26" s="212"/>
      <c r="JMB26" s="212"/>
      <c r="JMC26" s="212"/>
      <c r="JMD26" s="212"/>
      <c r="JME26" s="212"/>
      <c r="JMF26" s="212"/>
      <c r="JMG26" s="212"/>
      <c r="JMH26" s="212"/>
      <c r="JMI26" s="212"/>
      <c r="JMJ26" s="212"/>
      <c r="JMK26" s="212"/>
      <c r="JML26" s="212"/>
      <c r="JMM26" s="212"/>
      <c r="JMN26" s="212"/>
      <c r="JMO26" s="212"/>
      <c r="JMP26" s="212"/>
      <c r="JMQ26" s="212"/>
      <c r="JMR26" s="212"/>
      <c r="JMS26" s="212"/>
      <c r="JMT26" s="212"/>
      <c r="JMU26" s="212"/>
      <c r="JMV26" s="212"/>
      <c r="JMW26" s="212"/>
      <c r="JMX26" s="212"/>
      <c r="JMY26" s="212"/>
      <c r="JMZ26" s="212"/>
      <c r="JNA26" s="212"/>
      <c r="JNB26" s="212"/>
      <c r="JNC26" s="212"/>
      <c r="JND26" s="212"/>
      <c r="JNE26" s="212"/>
      <c r="JNF26" s="212"/>
      <c r="JNG26" s="212"/>
      <c r="JNH26" s="212"/>
      <c r="JNI26" s="212"/>
      <c r="JNJ26" s="212"/>
      <c r="JNK26" s="212"/>
      <c r="JNL26" s="212"/>
      <c r="JNM26" s="212"/>
      <c r="JNN26" s="212"/>
      <c r="JNO26" s="212"/>
      <c r="JNP26" s="212"/>
      <c r="JNQ26" s="212"/>
      <c r="JNR26" s="212"/>
      <c r="JNS26" s="212"/>
      <c r="JNT26" s="212"/>
      <c r="JNU26" s="212"/>
      <c r="JNV26" s="212"/>
      <c r="JNW26" s="212"/>
      <c r="JNX26" s="212"/>
      <c r="JNY26" s="212"/>
      <c r="JNZ26" s="212"/>
      <c r="JOA26" s="212"/>
      <c r="JOB26" s="212"/>
      <c r="JOC26" s="212"/>
      <c r="JOD26" s="212"/>
      <c r="JOE26" s="212"/>
      <c r="JOF26" s="212"/>
      <c r="JOG26" s="212"/>
      <c r="JOH26" s="212"/>
      <c r="JOI26" s="212"/>
      <c r="JOJ26" s="212"/>
      <c r="JOK26" s="212"/>
      <c r="JOL26" s="212"/>
      <c r="JOM26" s="212"/>
      <c r="JON26" s="212"/>
      <c r="JOO26" s="212"/>
      <c r="JOP26" s="212"/>
      <c r="JOQ26" s="212"/>
      <c r="JOR26" s="212"/>
      <c r="JOS26" s="212"/>
      <c r="JOT26" s="212"/>
      <c r="JOU26" s="212"/>
      <c r="JOV26" s="212"/>
      <c r="JOW26" s="212"/>
      <c r="JOX26" s="212"/>
      <c r="JOY26" s="212"/>
      <c r="JOZ26" s="212"/>
      <c r="JPA26" s="212"/>
      <c r="JPB26" s="212"/>
      <c r="JPC26" s="212"/>
      <c r="JPD26" s="212"/>
      <c r="JPE26" s="212"/>
      <c r="JPF26" s="212"/>
      <c r="JPG26" s="212"/>
      <c r="JPH26" s="212"/>
      <c r="JPI26" s="212"/>
      <c r="JPJ26" s="212"/>
      <c r="JPK26" s="212"/>
      <c r="JPL26" s="212"/>
      <c r="JPM26" s="212"/>
      <c r="JPN26" s="212"/>
      <c r="JPO26" s="212"/>
      <c r="JPP26" s="212"/>
      <c r="JPQ26" s="212"/>
      <c r="JPR26" s="212"/>
      <c r="JPS26" s="212"/>
      <c r="JPT26" s="212"/>
      <c r="JPU26" s="212"/>
      <c r="JPV26" s="212"/>
      <c r="JPW26" s="212"/>
      <c r="JPX26" s="212"/>
      <c r="JPY26" s="212"/>
      <c r="JPZ26" s="212"/>
      <c r="JQA26" s="212"/>
      <c r="JQB26" s="212"/>
      <c r="JQC26" s="212"/>
      <c r="JQD26" s="212"/>
      <c r="JQE26" s="212"/>
      <c r="JQF26" s="212"/>
      <c r="JQG26" s="212"/>
      <c r="JQH26" s="212"/>
      <c r="JQI26" s="212"/>
      <c r="JQJ26" s="212"/>
      <c r="JQK26" s="212"/>
      <c r="JQL26" s="212"/>
      <c r="JQM26" s="212"/>
      <c r="JQN26" s="212"/>
      <c r="JQO26" s="212"/>
      <c r="JQP26" s="212"/>
      <c r="JQQ26" s="212"/>
      <c r="JQR26" s="212"/>
      <c r="JQS26" s="212"/>
      <c r="JQT26" s="212"/>
      <c r="JQU26" s="212"/>
      <c r="JQV26" s="212"/>
      <c r="JQW26" s="212"/>
      <c r="JQX26" s="212"/>
      <c r="JQY26" s="212"/>
      <c r="JQZ26" s="212"/>
      <c r="JRA26" s="212"/>
      <c r="JRB26" s="212"/>
      <c r="JRC26" s="212"/>
      <c r="JRD26" s="212"/>
      <c r="JRE26" s="212"/>
      <c r="JRF26" s="212"/>
      <c r="JRG26" s="212"/>
      <c r="JRH26" s="212"/>
      <c r="JRI26" s="212"/>
      <c r="JRJ26" s="212"/>
      <c r="JRK26" s="212"/>
      <c r="JRL26" s="212"/>
      <c r="JRM26" s="212"/>
      <c r="JRN26" s="212"/>
      <c r="JRO26" s="212"/>
      <c r="JRP26" s="212"/>
      <c r="JRQ26" s="212"/>
      <c r="JRR26" s="212"/>
      <c r="JRS26" s="212"/>
      <c r="JRT26" s="212"/>
      <c r="JRU26" s="212"/>
      <c r="JRV26" s="212"/>
      <c r="JRW26" s="212"/>
      <c r="JRX26" s="212"/>
      <c r="JRY26" s="212"/>
      <c r="JRZ26" s="212"/>
      <c r="JSA26" s="212"/>
      <c r="JSB26" s="212"/>
      <c r="JSC26" s="212"/>
      <c r="JSD26" s="212"/>
      <c r="JSE26" s="212"/>
      <c r="JSF26" s="212"/>
      <c r="JSG26" s="212"/>
      <c r="JSH26" s="212"/>
      <c r="JSI26" s="212"/>
      <c r="JSJ26" s="212"/>
      <c r="JSK26" s="212"/>
      <c r="JSL26" s="212"/>
      <c r="JSM26" s="212"/>
      <c r="JSN26" s="212"/>
      <c r="JSO26" s="212"/>
      <c r="JSP26" s="212"/>
      <c r="JSQ26" s="212"/>
      <c r="JSR26" s="212"/>
      <c r="JSS26" s="212"/>
      <c r="JST26" s="212"/>
      <c r="JSU26" s="212"/>
      <c r="JSV26" s="212"/>
      <c r="JSW26" s="212"/>
      <c r="JSX26" s="212"/>
      <c r="JSY26" s="212"/>
      <c r="JSZ26" s="212"/>
      <c r="JTA26" s="212"/>
      <c r="JTB26" s="212"/>
      <c r="JTC26" s="212"/>
      <c r="JTD26" s="212"/>
      <c r="JTE26" s="212"/>
      <c r="JTF26" s="212"/>
      <c r="JTG26" s="212"/>
      <c r="JTH26" s="212"/>
      <c r="JTI26" s="212"/>
      <c r="JTJ26" s="212"/>
      <c r="JTK26" s="212"/>
      <c r="JTL26" s="212"/>
      <c r="JTM26" s="212"/>
      <c r="JTN26" s="212"/>
      <c r="JTO26" s="212"/>
      <c r="JTP26" s="212"/>
      <c r="JTQ26" s="212"/>
      <c r="JTR26" s="212"/>
      <c r="JTS26" s="212"/>
      <c r="JTT26" s="212"/>
      <c r="JTU26" s="212"/>
      <c r="JTV26" s="212"/>
      <c r="JTW26" s="212"/>
      <c r="JTX26" s="212"/>
      <c r="JTY26" s="212"/>
      <c r="JTZ26" s="212"/>
      <c r="JUA26" s="212"/>
      <c r="JUB26" s="212"/>
      <c r="JUC26" s="212"/>
      <c r="JUD26" s="212"/>
      <c r="JUE26" s="212"/>
      <c r="JUF26" s="212"/>
      <c r="JUG26" s="212"/>
      <c r="JUH26" s="212"/>
      <c r="JUI26" s="212"/>
      <c r="JUJ26" s="212"/>
      <c r="JUK26" s="212"/>
      <c r="JUL26" s="212"/>
      <c r="JUM26" s="212"/>
      <c r="JUN26" s="212"/>
      <c r="JUO26" s="212"/>
      <c r="JUP26" s="212"/>
      <c r="JUQ26" s="212"/>
      <c r="JUR26" s="212"/>
      <c r="JUS26" s="212"/>
      <c r="JUT26" s="212"/>
      <c r="JUU26" s="212"/>
      <c r="JUV26" s="212"/>
      <c r="JUW26" s="212"/>
      <c r="JUX26" s="212"/>
      <c r="JUY26" s="212"/>
      <c r="JUZ26" s="212"/>
      <c r="JVA26" s="212"/>
      <c r="JVB26" s="212"/>
      <c r="JVC26" s="212"/>
      <c r="JVD26" s="212"/>
      <c r="JVE26" s="212"/>
      <c r="JVF26" s="212"/>
      <c r="JVG26" s="212"/>
      <c r="JVH26" s="212"/>
      <c r="JVI26" s="212"/>
      <c r="JVJ26" s="212"/>
      <c r="JVK26" s="212"/>
      <c r="JVL26" s="212"/>
      <c r="JVM26" s="212"/>
      <c r="JVN26" s="212"/>
      <c r="JVO26" s="212"/>
      <c r="JVP26" s="212"/>
      <c r="JVQ26" s="212"/>
      <c r="JVR26" s="212"/>
      <c r="JVS26" s="212"/>
      <c r="JVT26" s="212"/>
      <c r="JVU26" s="212"/>
      <c r="JVV26" s="212"/>
      <c r="JVW26" s="212"/>
      <c r="JVX26" s="212"/>
      <c r="JVY26" s="212"/>
      <c r="JVZ26" s="212"/>
      <c r="JWA26" s="212"/>
      <c r="JWB26" s="212"/>
      <c r="JWC26" s="212"/>
      <c r="JWD26" s="212"/>
      <c r="JWE26" s="212"/>
      <c r="JWF26" s="212"/>
      <c r="JWG26" s="212"/>
      <c r="JWH26" s="212"/>
      <c r="JWI26" s="212"/>
      <c r="JWJ26" s="212"/>
      <c r="JWK26" s="212"/>
      <c r="JWL26" s="212"/>
      <c r="JWM26" s="212"/>
      <c r="JWN26" s="212"/>
      <c r="JWO26" s="212"/>
      <c r="JWP26" s="212"/>
      <c r="JWQ26" s="212"/>
      <c r="JWR26" s="212"/>
      <c r="JWS26" s="212"/>
      <c r="JWT26" s="212"/>
      <c r="JWU26" s="212"/>
      <c r="JWV26" s="212"/>
      <c r="JWW26" s="212"/>
      <c r="JWX26" s="212"/>
      <c r="JWY26" s="212"/>
      <c r="JWZ26" s="212"/>
      <c r="JXA26" s="212"/>
      <c r="JXB26" s="212"/>
      <c r="JXC26" s="212"/>
      <c r="JXD26" s="212"/>
      <c r="JXE26" s="212"/>
      <c r="JXF26" s="212"/>
      <c r="JXG26" s="212"/>
      <c r="JXH26" s="212"/>
      <c r="JXI26" s="212"/>
      <c r="JXJ26" s="212"/>
      <c r="JXK26" s="212"/>
      <c r="JXL26" s="212"/>
      <c r="JXM26" s="212"/>
      <c r="JXN26" s="212"/>
      <c r="JXO26" s="212"/>
      <c r="JXP26" s="212"/>
      <c r="JXQ26" s="212"/>
      <c r="JXR26" s="212"/>
      <c r="JXS26" s="212"/>
      <c r="JXT26" s="212"/>
      <c r="JXU26" s="212"/>
      <c r="JXV26" s="212"/>
      <c r="JXW26" s="212"/>
      <c r="JXX26" s="212"/>
      <c r="JXY26" s="212"/>
      <c r="JXZ26" s="212"/>
      <c r="JYA26" s="212"/>
      <c r="JYB26" s="212"/>
      <c r="JYC26" s="212"/>
      <c r="JYD26" s="212"/>
      <c r="JYE26" s="212"/>
      <c r="JYF26" s="212"/>
      <c r="JYG26" s="212"/>
      <c r="JYH26" s="212"/>
      <c r="JYI26" s="212"/>
      <c r="JYJ26" s="212"/>
      <c r="JYK26" s="212"/>
      <c r="JYL26" s="212"/>
      <c r="JYM26" s="212"/>
      <c r="JYN26" s="212"/>
      <c r="JYO26" s="212"/>
      <c r="JYP26" s="212"/>
      <c r="JYQ26" s="212"/>
      <c r="JYR26" s="212"/>
      <c r="JYS26" s="212"/>
      <c r="JYT26" s="212"/>
      <c r="JYU26" s="212"/>
      <c r="JYV26" s="212"/>
      <c r="JYW26" s="212"/>
      <c r="JYX26" s="212"/>
      <c r="JYY26" s="212"/>
      <c r="JYZ26" s="212"/>
      <c r="JZA26" s="212"/>
      <c r="JZB26" s="212"/>
      <c r="JZC26" s="212"/>
      <c r="JZD26" s="212"/>
      <c r="JZE26" s="212"/>
      <c r="JZF26" s="212"/>
      <c r="JZG26" s="212"/>
      <c r="JZH26" s="212"/>
      <c r="JZI26" s="212"/>
      <c r="JZJ26" s="212"/>
      <c r="JZK26" s="212"/>
      <c r="JZL26" s="212"/>
      <c r="JZM26" s="212"/>
      <c r="JZN26" s="212"/>
      <c r="JZO26" s="212"/>
      <c r="JZP26" s="212"/>
      <c r="JZQ26" s="212"/>
      <c r="JZR26" s="212"/>
      <c r="JZS26" s="212"/>
      <c r="JZT26" s="212"/>
      <c r="JZU26" s="212"/>
      <c r="JZV26" s="212"/>
      <c r="JZW26" s="212"/>
      <c r="JZX26" s="212"/>
      <c r="JZY26" s="212"/>
      <c r="JZZ26" s="212"/>
      <c r="KAA26" s="212"/>
      <c r="KAB26" s="212"/>
      <c r="KAC26" s="212"/>
      <c r="KAD26" s="212"/>
      <c r="KAE26" s="212"/>
      <c r="KAF26" s="212"/>
      <c r="KAG26" s="212"/>
      <c r="KAH26" s="212"/>
      <c r="KAI26" s="212"/>
      <c r="KAJ26" s="212"/>
      <c r="KAK26" s="212"/>
      <c r="KAL26" s="212"/>
      <c r="KAM26" s="212"/>
      <c r="KAN26" s="212"/>
      <c r="KAO26" s="212"/>
      <c r="KAP26" s="212"/>
      <c r="KAQ26" s="212"/>
      <c r="KAR26" s="212"/>
      <c r="KAS26" s="212"/>
      <c r="KAT26" s="212"/>
      <c r="KAU26" s="212"/>
      <c r="KAV26" s="212"/>
      <c r="KAW26" s="212"/>
      <c r="KAX26" s="212"/>
      <c r="KAY26" s="212"/>
      <c r="KAZ26" s="212"/>
      <c r="KBA26" s="212"/>
      <c r="KBB26" s="212"/>
      <c r="KBC26" s="212"/>
      <c r="KBD26" s="212"/>
      <c r="KBE26" s="212"/>
      <c r="KBF26" s="212"/>
      <c r="KBG26" s="212"/>
      <c r="KBH26" s="212"/>
      <c r="KBI26" s="212"/>
      <c r="KBJ26" s="212"/>
      <c r="KBK26" s="212"/>
      <c r="KBL26" s="212"/>
      <c r="KBM26" s="212"/>
      <c r="KBN26" s="212"/>
      <c r="KBO26" s="212"/>
      <c r="KBP26" s="212"/>
      <c r="KBQ26" s="212"/>
      <c r="KBR26" s="212"/>
      <c r="KBS26" s="212"/>
      <c r="KBT26" s="212"/>
      <c r="KBU26" s="212"/>
      <c r="KBV26" s="212"/>
      <c r="KBW26" s="212"/>
      <c r="KBX26" s="212"/>
      <c r="KBY26" s="212"/>
      <c r="KBZ26" s="212"/>
      <c r="KCA26" s="212"/>
      <c r="KCB26" s="212"/>
      <c r="KCC26" s="212"/>
      <c r="KCD26" s="212"/>
      <c r="KCE26" s="212"/>
      <c r="KCF26" s="212"/>
      <c r="KCG26" s="212"/>
      <c r="KCH26" s="212"/>
      <c r="KCI26" s="212"/>
      <c r="KCJ26" s="212"/>
      <c r="KCK26" s="212"/>
      <c r="KCL26" s="212"/>
      <c r="KCM26" s="212"/>
      <c r="KCN26" s="212"/>
      <c r="KCO26" s="212"/>
      <c r="KCP26" s="212"/>
      <c r="KCQ26" s="212"/>
      <c r="KCR26" s="212"/>
      <c r="KCS26" s="212"/>
      <c r="KCT26" s="212"/>
      <c r="KCU26" s="212"/>
      <c r="KCV26" s="212"/>
      <c r="KCW26" s="212"/>
      <c r="KCX26" s="212"/>
      <c r="KCY26" s="212"/>
      <c r="KCZ26" s="212"/>
      <c r="KDA26" s="212"/>
      <c r="KDB26" s="212"/>
      <c r="KDC26" s="212"/>
      <c r="KDD26" s="212"/>
      <c r="KDE26" s="212"/>
      <c r="KDF26" s="212"/>
      <c r="KDG26" s="212"/>
      <c r="KDH26" s="212"/>
      <c r="KDI26" s="212"/>
      <c r="KDJ26" s="212"/>
      <c r="KDK26" s="212"/>
      <c r="KDL26" s="212"/>
      <c r="KDM26" s="212"/>
      <c r="KDN26" s="212"/>
      <c r="KDO26" s="212"/>
      <c r="KDP26" s="212"/>
      <c r="KDQ26" s="212"/>
      <c r="KDR26" s="212"/>
      <c r="KDS26" s="212"/>
      <c r="KDT26" s="212"/>
      <c r="KDU26" s="212"/>
      <c r="KDV26" s="212"/>
      <c r="KDW26" s="212"/>
      <c r="KDX26" s="212"/>
      <c r="KDY26" s="212"/>
      <c r="KDZ26" s="212"/>
      <c r="KEA26" s="212"/>
      <c r="KEB26" s="212"/>
      <c r="KEC26" s="212"/>
      <c r="KED26" s="212"/>
      <c r="KEE26" s="212"/>
      <c r="KEF26" s="212"/>
      <c r="KEG26" s="212"/>
      <c r="KEH26" s="212"/>
      <c r="KEI26" s="212"/>
      <c r="KEJ26" s="212"/>
      <c r="KEK26" s="212"/>
      <c r="KEL26" s="212"/>
      <c r="KEM26" s="212"/>
      <c r="KEN26" s="212"/>
      <c r="KEO26" s="212"/>
      <c r="KEP26" s="212"/>
      <c r="KEQ26" s="212"/>
      <c r="KER26" s="212"/>
      <c r="KES26" s="212"/>
      <c r="KET26" s="212"/>
      <c r="KEU26" s="212"/>
      <c r="KEV26" s="212"/>
      <c r="KEW26" s="212"/>
      <c r="KEX26" s="212"/>
      <c r="KEY26" s="212"/>
      <c r="KEZ26" s="212"/>
      <c r="KFA26" s="212"/>
      <c r="KFB26" s="212"/>
      <c r="KFC26" s="212"/>
      <c r="KFD26" s="212"/>
      <c r="KFE26" s="212"/>
      <c r="KFF26" s="212"/>
      <c r="KFG26" s="212"/>
      <c r="KFH26" s="212"/>
      <c r="KFI26" s="212"/>
      <c r="KFJ26" s="212"/>
      <c r="KFK26" s="212"/>
      <c r="KFL26" s="212"/>
      <c r="KFM26" s="212"/>
      <c r="KFN26" s="212"/>
      <c r="KFO26" s="212"/>
      <c r="KFP26" s="212"/>
      <c r="KFQ26" s="212"/>
      <c r="KFR26" s="212"/>
      <c r="KFS26" s="212"/>
      <c r="KFT26" s="212"/>
      <c r="KFU26" s="212"/>
      <c r="KFV26" s="212"/>
      <c r="KFW26" s="212"/>
      <c r="KFX26" s="212"/>
      <c r="KFY26" s="212"/>
      <c r="KFZ26" s="212"/>
      <c r="KGA26" s="212"/>
      <c r="KGB26" s="212"/>
      <c r="KGC26" s="212"/>
      <c r="KGD26" s="212"/>
      <c r="KGE26" s="212"/>
      <c r="KGF26" s="212"/>
      <c r="KGG26" s="212"/>
      <c r="KGH26" s="212"/>
      <c r="KGI26" s="212"/>
      <c r="KGJ26" s="212"/>
      <c r="KGK26" s="212"/>
      <c r="KGL26" s="212"/>
      <c r="KGM26" s="212"/>
      <c r="KGN26" s="212"/>
      <c r="KGO26" s="212"/>
      <c r="KGP26" s="212"/>
      <c r="KGQ26" s="212"/>
      <c r="KGR26" s="212"/>
      <c r="KGS26" s="212"/>
      <c r="KGT26" s="212"/>
      <c r="KGU26" s="212"/>
      <c r="KGV26" s="212"/>
      <c r="KGW26" s="212"/>
      <c r="KGX26" s="212"/>
      <c r="KGY26" s="212"/>
      <c r="KGZ26" s="212"/>
      <c r="KHA26" s="212"/>
      <c r="KHB26" s="212"/>
      <c r="KHC26" s="212"/>
      <c r="KHD26" s="212"/>
      <c r="KHE26" s="212"/>
      <c r="KHF26" s="212"/>
      <c r="KHG26" s="212"/>
      <c r="KHH26" s="212"/>
      <c r="KHI26" s="212"/>
      <c r="KHJ26" s="212"/>
      <c r="KHK26" s="212"/>
      <c r="KHL26" s="212"/>
      <c r="KHM26" s="212"/>
      <c r="KHN26" s="212"/>
      <c r="KHO26" s="212"/>
      <c r="KHP26" s="212"/>
      <c r="KHQ26" s="212"/>
      <c r="KHR26" s="212"/>
      <c r="KHS26" s="212"/>
      <c r="KHT26" s="212"/>
      <c r="KHU26" s="212"/>
      <c r="KHV26" s="212"/>
      <c r="KHW26" s="212"/>
      <c r="KHX26" s="212"/>
      <c r="KHY26" s="212"/>
      <c r="KHZ26" s="212"/>
      <c r="KIA26" s="212"/>
      <c r="KIB26" s="212"/>
      <c r="KIC26" s="212"/>
      <c r="KID26" s="212"/>
      <c r="KIE26" s="212"/>
      <c r="KIF26" s="212"/>
      <c r="KIG26" s="212"/>
      <c r="KIH26" s="212"/>
      <c r="KII26" s="212"/>
      <c r="KIJ26" s="212"/>
      <c r="KIK26" s="212"/>
      <c r="KIL26" s="212"/>
      <c r="KIM26" s="212"/>
      <c r="KIN26" s="212"/>
      <c r="KIO26" s="212"/>
      <c r="KIP26" s="212"/>
      <c r="KIQ26" s="212"/>
      <c r="KIR26" s="212"/>
      <c r="KIS26" s="212"/>
      <c r="KIT26" s="212"/>
      <c r="KIU26" s="212"/>
      <c r="KIV26" s="212"/>
      <c r="KIW26" s="212"/>
      <c r="KIX26" s="212"/>
      <c r="KIY26" s="212"/>
      <c r="KIZ26" s="212"/>
      <c r="KJA26" s="212"/>
      <c r="KJB26" s="212"/>
      <c r="KJC26" s="212"/>
      <c r="KJD26" s="212"/>
      <c r="KJE26" s="212"/>
      <c r="KJF26" s="212"/>
      <c r="KJG26" s="212"/>
      <c r="KJH26" s="212"/>
      <c r="KJI26" s="212"/>
      <c r="KJJ26" s="212"/>
      <c r="KJK26" s="212"/>
      <c r="KJL26" s="212"/>
      <c r="KJM26" s="212"/>
      <c r="KJN26" s="212"/>
      <c r="KJO26" s="212"/>
      <c r="KJP26" s="212"/>
      <c r="KJQ26" s="212"/>
      <c r="KJR26" s="212"/>
      <c r="KJS26" s="212"/>
      <c r="KJT26" s="212"/>
      <c r="KJU26" s="212"/>
      <c r="KJV26" s="212"/>
      <c r="KJW26" s="212"/>
      <c r="KJX26" s="212"/>
      <c r="KJY26" s="212"/>
      <c r="KJZ26" s="212"/>
      <c r="KKA26" s="212"/>
      <c r="KKB26" s="212"/>
      <c r="KKC26" s="212"/>
      <c r="KKD26" s="212"/>
      <c r="KKE26" s="212"/>
      <c r="KKF26" s="212"/>
      <c r="KKG26" s="212"/>
      <c r="KKH26" s="212"/>
      <c r="KKI26" s="212"/>
      <c r="KKJ26" s="212"/>
      <c r="KKK26" s="212"/>
      <c r="KKL26" s="212"/>
      <c r="KKM26" s="212"/>
      <c r="KKN26" s="212"/>
      <c r="KKO26" s="212"/>
      <c r="KKP26" s="212"/>
      <c r="KKQ26" s="212"/>
      <c r="KKR26" s="212"/>
      <c r="KKS26" s="212"/>
      <c r="KKT26" s="212"/>
      <c r="KKU26" s="212"/>
      <c r="KKV26" s="212"/>
      <c r="KKW26" s="212"/>
      <c r="KKX26" s="212"/>
      <c r="KKY26" s="212"/>
      <c r="KKZ26" s="212"/>
      <c r="KLA26" s="212"/>
      <c r="KLB26" s="212"/>
      <c r="KLC26" s="212"/>
      <c r="KLD26" s="212"/>
      <c r="KLE26" s="212"/>
      <c r="KLF26" s="212"/>
      <c r="KLG26" s="212"/>
      <c r="KLH26" s="212"/>
      <c r="KLI26" s="212"/>
      <c r="KLJ26" s="212"/>
      <c r="KLK26" s="212"/>
      <c r="KLL26" s="212"/>
      <c r="KLM26" s="212"/>
      <c r="KLN26" s="212"/>
      <c r="KLO26" s="212"/>
      <c r="KLP26" s="212"/>
      <c r="KLQ26" s="212"/>
      <c r="KLR26" s="212"/>
      <c r="KLS26" s="212"/>
      <c r="KLT26" s="212"/>
      <c r="KLU26" s="212"/>
      <c r="KLV26" s="212"/>
      <c r="KLW26" s="212"/>
      <c r="KLX26" s="212"/>
      <c r="KLY26" s="212"/>
      <c r="KLZ26" s="212"/>
      <c r="KMA26" s="212"/>
      <c r="KMB26" s="212"/>
      <c r="KMC26" s="212"/>
      <c r="KMD26" s="212"/>
      <c r="KME26" s="212"/>
      <c r="KMF26" s="212"/>
      <c r="KMG26" s="212"/>
      <c r="KMH26" s="212"/>
      <c r="KMI26" s="212"/>
      <c r="KMJ26" s="212"/>
      <c r="KMK26" s="212"/>
      <c r="KML26" s="212"/>
      <c r="KMM26" s="212"/>
      <c r="KMN26" s="212"/>
      <c r="KMO26" s="212"/>
      <c r="KMP26" s="212"/>
      <c r="KMQ26" s="212"/>
      <c r="KMR26" s="212"/>
      <c r="KMS26" s="212"/>
      <c r="KMT26" s="212"/>
      <c r="KMU26" s="212"/>
      <c r="KMV26" s="212"/>
      <c r="KMW26" s="212"/>
      <c r="KMX26" s="212"/>
      <c r="KMY26" s="212"/>
      <c r="KMZ26" s="212"/>
      <c r="KNA26" s="212"/>
      <c r="KNB26" s="212"/>
      <c r="KNC26" s="212"/>
      <c r="KND26" s="212"/>
      <c r="KNE26" s="212"/>
      <c r="KNF26" s="212"/>
      <c r="KNG26" s="212"/>
      <c r="KNH26" s="212"/>
      <c r="KNI26" s="212"/>
      <c r="KNJ26" s="212"/>
      <c r="KNK26" s="212"/>
      <c r="KNL26" s="212"/>
      <c r="KNM26" s="212"/>
      <c r="KNN26" s="212"/>
      <c r="KNO26" s="212"/>
      <c r="KNP26" s="212"/>
      <c r="KNQ26" s="212"/>
      <c r="KNR26" s="212"/>
      <c r="KNS26" s="212"/>
      <c r="KNT26" s="212"/>
      <c r="KNU26" s="212"/>
      <c r="KNV26" s="212"/>
      <c r="KNW26" s="212"/>
      <c r="KNX26" s="212"/>
      <c r="KNY26" s="212"/>
      <c r="KNZ26" s="212"/>
      <c r="KOA26" s="212"/>
      <c r="KOB26" s="212"/>
      <c r="KOC26" s="212"/>
      <c r="KOD26" s="212"/>
      <c r="KOE26" s="212"/>
      <c r="KOF26" s="212"/>
      <c r="KOG26" s="212"/>
      <c r="KOH26" s="212"/>
      <c r="KOI26" s="212"/>
      <c r="KOJ26" s="212"/>
      <c r="KOK26" s="212"/>
      <c r="KOL26" s="212"/>
      <c r="KOM26" s="212"/>
      <c r="KON26" s="212"/>
      <c r="KOO26" s="212"/>
      <c r="KOP26" s="212"/>
      <c r="KOQ26" s="212"/>
      <c r="KOR26" s="212"/>
      <c r="KOS26" s="212"/>
      <c r="KOT26" s="212"/>
      <c r="KOU26" s="212"/>
      <c r="KOV26" s="212"/>
      <c r="KOW26" s="212"/>
      <c r="KOX26" s="212"/>
      <c r="KOY26" s="212"/>
      <c r="KOZ26" s="212"/>
      <c r="KPA26" s="212"/>
      <c r="KPB26" s="212"/>
      <c r="KPC26" s="212"/>
      <c r="KPD26" s="212"/>
      <c r="KPE26" s="212"/>
      <c r="KPF26" s="212"/>
      <c r="KPG26" s="212"/>
      <c r="KPH26" s="212"/>
      <c r="KPI26" s="212"/>
      <c r="KPJ26" s="212"/>
      <c r="KPK26" s="212"/>
      <c r="KPL26" s="212"/>
      <c r="KPM26" s="212"/>
      <c r="KPN26" s="212"/>
      <c r="KPO26" s="212"/>
      <c r="KPP26" s="212"/>
      <c r="KPQ26" s="212"/>
      <c r="KPR26" s="212"/>
      <c r="KPS26" s="212"/>
      <c r="KPT26" s="212"/>
      <c r="KPU26" s="212"/>
      <c r="KPV26" s="212"/>
      <c r="KPW26" s="212"/>
      <c r="KPX26" s="212"/>
      <c r="KPY26" s="212"/>
      <c r="KPZ26" s="212"/>
      <c r="KQA26" s="212"/>
      <c r="KQB26" s="212"/>
      <c r="KQC26" s="212"/>
      <c r="KQD26" s="212"/>
      <c r="KQE26" s="212"/>
      <c r="KQF26" s="212"/>
      <c r="KQG26" s="212"/>
      <c r="KQH26" s="212"/>
      <c r="KQI26" s="212"/>
      <c r="KQJ26" s="212"/>
      <c r="KQK26" s="212"/>
      <c r="KQL26" s="212"/>
      <c r="KQM26" s="212"/>
      <c r="KQN26" s="212"/>
      <c r="KQO26" s="212"/>
      <c r="KQP26" s="212"/>
      <c r="KQQ26" s="212"/>
      <c r="KQR26" s="212"/>
      <c r="KQS26" s="212"/>
      <c r="KQT26" s="212"/>
      <c r="KQU26" s="212"/>
      <c r="KQV26" s="212"/>
      <c r="KQW26" s="212"/>
      <c r="KQX26" s="212"/>
      <c r="KQY26" s="212"/>
      <c r="KQZ26" s="212"/>
      <c r="KRA26" s="212"/>
      <c r="KRB26" s="212"/>
      <c r="KRC26" s="212"/>
      <c r="KRD26" s="212"/>
      <c r="KRE26" s="212"/>
      <c r="KRF26" s="212"/>
      <c r="KRG26" s="212"/>
      <c r="KRH26" s="212"/>
      <c r="KRI26" s="212"/>
      <c r="KRJ26" s="212"/>
      <c r="KRK26" s="212"/>
      <c r="KRL26" s="212"/>
      <c r="KRM26" s="212"/>
      <c r="KRN26" s="212"/>
      <c r="KRO26" s="212"/>
      <c r="KRP26" s="212"/>
      <c r="KRQ26" s="212"/>
      <c r="KRR26" s="212"/>
      <c r="KRS26" s="212"/>
      <c r="KRT26" s="212"/>
      <c r="KRU26" s="212"/>
      <c r="KRV26" s="212"/>
      <c r="KRW26" s="212"/>
      <c r="KRX26" s="212"/>
      <c r="KRY26" s="212"/>
      <c r="KRZ26" s="212"/>
      <c r="KSA26" s="212"/>
      <c r="KSB26" s="212"/>
      <c r="KSC26" s="212"/>
      <c r="KSD26" s="212"/>
      <c r="KSE26" s="212"/>
      <c r="KSF26" s="212"/>
      <c r="KSG26" s="212"/>
      <c r="KSH26" s="212"/>
      <c r="KSI26" s="212"/>
      <c r="KSJ26" s="212"/>
      <c r="KSK26" s="212"/>
      <c r="KSL26" s="212"/>
      <c r="KSM26" s="212"/>
      <c r="KSN26" s="212"/>
      <c r="KSO26" s="212"/>
      <c r="KSP26" s="212"/>
      <c r="KSQ26" s="212"/>
      <c r="KSR26" s="212"/>
      <c r="KSS26" s="212"/>
      <c r="KST26" s="212"/>
      <c r="KSU26" s="212"/>
      <c r="KSV26" s="212"/>
      <c r="KSW26" s="212"/>
      <c r="KSX26" s="212"/>
      <c r="KSY26" s="212"/>
      <c r="KSZ26" s="212"/>
      <c r="KTA26" s="212"/>
      <c r="KTB26" s="212"/>
      <c r="KTC26" s="212"/>
      <c r="KTD26" s="212"/>
      <c r="KTE26" s="212"/>
      <c r="KTF26" s="212"/>
      <c r="KTG26" s="212"/>
      <c r="KTH26" s="212"/>
      <c r="KTI26" s="212"/>
      <c r="KTJ26" s="212"/>
      <c r="KTK26" s="212"/>
      <c r="KTL26" s="212"/>
      <c r="KTM26" s="212"/>
      <c r="KTN26" s="212"/>
      <c r="KTO26" s="212"/>
      <c r="KTP26" s="212"/>
      <c r="KTQ26" s="212"/>
      <c r="KTR26" s="212"/>
      <c r="KTS26" s="212"/>
      <c r="KTT26" s="212"/>
      <c r="KTU26" s="212"/>
      <c r="KTV26" s="212"/>
      <c r="KTW26" s="212"/>
      <c r="KTX26" s="212"/>
      <c r="KTY26" s="212"/>
      <c r="KTZ26" s="212"/>
      <c r="KUA26" s="212"/>
      <c r="KUB26" s="212"/>
      <c r="KUC26" s="212"/>
      <c r="KUD26" s="212"/>
      <c r="KUE26" s="212"/>
      <c r="KUF26" s="212"/>
      <c r="KUG26" s="212"/>
      <c r="KUH26" s="212"/>
      <c r="KUI26" s="212"/>
      <c r="KUJ26" s="212"/>
      <c r="KUK26" s="212"/>
      <c r="KUL26" s="212"/>
      <c r="KUM26" s="212"/>
      <c r="KUN26" s="212"/>
      <c r="KUO26" s="212"/>
      <c r="KUP26" s="212"/>
      <c r="KUQ26" s="212"/>
      <c r="KUR26" s="212"/>
      <c r="KUS26" s="212"/>
      <c r="KUT26" s="212"/>
      <c r="KUU26" s="212"/>
      <c r="KUV26" s="212"/>
      <c r="KUW26" s="212"/>
      <c r="KUX26" s="212"/>
      <c r="KUY26" s="212"/>
      <c r="KUZ26" s="212"/>
      <c r="KVA26" s="212"/>
      <c r="KVB26" s="212"/>
      <c r="KVC26" s="212"/>
      <c r="KVD26" s="212"/>
      <c r="KVE26" s="212"/>
      <c r="KVF26" s="212"/>
      <c r="KVG26" s="212"/>
      <c r="KVH26" s="212"/>
      <c r="KVI26" s="212"/>
      <c r="KVJ26" s="212"/>
      <c r="KVK26" s="212"/>
      <c r="KVL26" s="212"/>
      <c r="KVM26" s="212"/>
      <c r="KVN26" s="212"/>
      <c r="KVO26" s="212"/>
      <c r="KVP26" s="212"/>
      <c r="KVQ26" s="212"/>
      <c r="KVR26" s="212"/>
      <c r="KVS26" s="212"/>
      <c r="KVT26" s="212"/>
      <c r="KVU26" s="212"/>
      <c r="KVV26" s="212"/>
      <c r="KVW26" s="212"/>
      <c r="KVX26" s="212"/>
      <c r="KVY26" s="212"/>
      <c r="KVZ26" s="212"/>
      <c r="KWA26" s="212"/>
      <c r="KWB26" s="212"/>
      <c r="KWC26" s="212"/>
      <c r="KWD26" s="212"/>
      <c r="KWE26" s="212"/>
      <c r="KWF26" s="212"/>
      <c r="KWG26" s="212"/>
      <c r="KWH26" s="212"/>
      <c r="KWI26" s="212"/>
      <c r="KWJ26" s="212"/>
      <c r="KWK26" s="212"/>
      <c r="KWL26" s="212"/>
      <c r="KWM26" s="212"/>
      <c r="KWN26" s="212"/>
      <c r="KWO26" s="212"/>
      <c r="KWP26" s="212"/>
      <c r="KWQ26" s="212"/>
      <c r="KWR26" s="212"/>
      <c r="KWS26" s="212"/>
      <c r="KWT26" s="212"/>
      <c r="KWU26" s="212"/>
      <c r="KWV26" s="212"/>
      <c r="KWW26" s="212"/>
      <c r="KWX26" s="212"/>
      <c r="KWY26" s="212"/>
      <c r="KWZ26" s="212"/>
      <c r="KXA26" s="212"/>
      <c r="KXB26" s="212"/>
      <c r="KXC26" s="212"/>
      <c r="KXD26" s="212"/>
      <c r="KXE26" s="212"/>
      <c r="KXF26" s="212"/>
      <c r="KXG26" s="212"/>
      <c r="KXH26" s="212"/>
      <c r="KXI26" s="212"/>
      <c r="KXJ26" s="212"/>
      <c r="KXK26" s="212"/>
      <c r="KXL26" s="212"/>
      <c r="KXM26" s="212"/>
      <c r="KXN26" s="212"/>
      <c r="KXO26" s="212"/>
      <c r="KXP26" s="212"/>
      <c r="KXQ26" s="212"/>
      <c r="KXR26" s="212"/>
      <c r="KXS26" s="212"/>
      <c r="KXT26" s="212"/>
      <c r="KXU26" s="212"/>
      <c r="KXV26" s="212"/>
      <c r="KXW26" s="212"/>
      <c r="KXX26" s="212"/>
      <c r="KXY26" s="212"/>
      <c r="KXZ26" s="212"/>
      <c r="KYA26" s="212"/>
      <c r="KYB26" s="212"/>
      <c r="KYC26" s="212"/>
      <c r="KYD26" s="212"/>
      <c r="KYE26" s="212"/>
      <c r="KYF26" s="212"/>
      <c r="KYG26" s="212"/>
      <c r="KYH26" s="212"/>
      <c r="KYI26" s="212"/>
      <c r="KYJ26" s="212"/>
      <c r="KYK26" s="212"/>
      <c r="KYL26" s="212"/>
      <c r="KYM26" s="212"/>
      <c r="KYN26" s="212"/>
      <c r="KYO26" s="212"/>
      <c r="KYP26" s="212"/>
      <c r="KYQ26" s="212"/>
      <c r="KYR26" s="212"/>
      <c r="KYS26" s="212"/>
      <c r="KYT26" s="212"/>
      <c r="KYU26" s="212"/>
      <c r="KYV26" s="212"/>
      <c r="KYW26" s="212"/>
      <c r="KYX26" s="212"/>
      <c r="KYY26" s="212"/>
      <c r="KYZ26" s="212"/>
      <c r="KZA26" s="212"/>
      <c r="KZB26" s="212"/>
      <c r="KZC26" s="212"/>
      <c r="KZD26" s="212"/>
      <c r="KZE26" s="212"/>
      <c r="KZF26" s="212"/>
      <c r="KZG26" s="212"/>
      <c r="KZH26" s="212"/>
      <c r="KZI26" s="212"/>
      <c r="KZJ26" s="212"/>
      <c r="KZK26" s="212"/>
      <c r="KZL26" s="212"/>
      <c r="KZM26" s="212"/>
      <c r="KZN26" s="212"/>
      <c r="KZO26" s="212"/>
      <c r="KZP26" s="212"/>
      <c r="KZQ26" s="212"/>
      <c r="KZR26" s="212"/>
      <c r="KZS26" s="212"/>
      <c r="KZT26" s="212"/>
      <c r="KZU26" s="212"/>
      <c r="KZV26" s="212"/>
      <c r="KZW26" s="212"/>
      <c r="KZX26" s="212"/>
      <c r="KZY26" s="212"/>
      <c r="KZZ26" s="212"/>
      <c r="LAA26" s="212"/>
      <c r="LAB26" s="212"/>
      <c r="LAC26" s="212"/>
      <c r="LAD26" s="212"/>
      <c r="LAE26" s="212"/>
      <c r="LAF26" s="212"/>
      <c r="LAG26" s="212"/>
      <c r="LAH26" s="212"/>
      <c r="LAI26" s="212"/>
      <c r="LAJ26" s="212"/>
      <c r="LAK26" s="212"/>
      <c r="LAL26" s="212"/>
      <c r="LAM26" s="212"/>
      <c r="LAN26" s="212"/>
      <c r="LAO26" s="212"/>
      <c r="LAP26" s="212"/>
      <c r="LAQ26" s="212"/>
      <c r="LAR26" s="212"/>
      <c r="LAS26" s="212"/>
      <c r="LAT26" s="212"/>
      <c r="LAU26" s="212"/>
      <c r="LAV26" s="212"/>
      <c r="LAW26" s="212"/>
      <c r="LAX26" s="212"/>
      <c r="LAY26" s="212"/>
      <c r="LAZ26" s="212"/>
      <c r="LBA26" s="212"/>
      <c r="LBB26" s="212"/>
      <c r="LBC26" s="212"/>
      <c r="LBD26" s="212"/>
      <c r="LBE26" s="212"/>
      <c r="LBF26" s="212"/>
      <c r="LBG26" s="212"/>
      <c r="LBH26" s="212"/>
      <c r="LBI26" s="212"/>
      <c r="LBJ26" s="212"/>
      <c r="LBK26" s="212"/>
      <c r="LBL26" s="212"/>
      <c r="LBM26" s="212"/>
      <c r="LBN26" s="212"/>
      <c r="LBO26" s="212"/>
      <c r="LBP26" s="212"/>
      <c r="LBQ26" s="212"/>
      <c r="LBR26" s="212"/>
      <c r="LBS26" s="212"/>
      <c r="LBT26" s="212"/>
      <c r="LBU26" s="212"/>
      <c r="LBV26" s="212"/>
      <c r="LBW26" s="212"/>
      <c r="LBX26" s="212"/>
      <c r="LBY26" s="212"/>
      <c r="LBZ26" s="212"/>
      <c r="LCA26" s="212"/>
      <c r="LCB26" s="212"/>
      <c r="LCC26" s="212"/>
      <c r="LCD26" s="212"/>
      <c r="LCE26" s="212"/>
      <c r="LCF26" s="212"/>
      <c r="LCG26" s="212"/>
      <c r="LCH26" s="212"/>
      <c r="LCI26" s="212"/>
      <c r="LCJ26" s="212"/>
      <c r="LCK26" s="212"/>
      <c r="LCL26" s="212"/>
      <c r="LCM26" s="212"/>
      <c r="LCN26" s="212"/>
      <c r="LCO26" s="212"/>
      <c r="LCP26" s="212"/>
      <c r="LCQ26" s="212"/>
      <c r="LCR26" s="212"/>
      <c r="LCS26" s="212"/>
      <c r="LCT26" s="212"/>
      <c r="LCU26" s="212"/>
      <c r="LCV26" s="212"/>
      <c r="LCW26" s="212"/>
      <c r="LCX26" s="212"/>
      <c r="LCY26" s="212"/>
      <c r="LCZ26" s="212"/>
      <c r="LDA26" s="212"/>
      <c r="LDB26" s="212"/>
      <c r="LDC26" s="212"/>
      <c r="LDD26" s="212"/>
      <c r="LDE26" s="212"/>
      <c r="LDF26" s="212"/>
      <c r="LDG26" s="212"/>
      <c r="LDH26" s="212"/>
      <c r="LDI26" s="212"/>
      <c r="LDJ26" s="212"/>
      <c r="LDK26" s="212"/>
      <c r="LDL26" s="212"/>
      <c r="LDM26" s="212"/>
      <c r="LDN26" s="212"/>
      <c r="LDO26" s="212"/>
      <c r="LDP26" s="212"/>
      <c r="LDQ26" s="212"/>
      <c r="LDR26" s="212"/>
      <c r="LDS26" s="212"/>
      <c r="LDT26" s="212"/>
      <c r="LDU26" s="212"/>
      <c r="LDV26" s="212"/>
      <c r="LDW26" s="212"/>
      <c r="LDX26" s="212"/>
      <c r="LDY26" s="212"/>
      <c r="LDZ26" s="212"/>
      <c r="LEA26" s="212"/>
      <c r="LEB26" s="212"/>
      <c r="LEC26" s="212"/>
      <c r="LED26" s="212"/>
      <c r="LEE26" s="212"/>
      <c r="LEF26" s="212"/>
      <c r="LEG26" s="212"/>
      <c r="LEH26" s="212"/>
      <c r="LEI26" s="212"/>
      <c r="LEJ26" s="212"/>
      <c r="LEK26" s="212"/>
      <c r="LEL26" s="212"/>
      <c r="LEM26" s="212"/>
      <c r="LEN26" s="212"/>
      <c r="LEO26" s="212"/>
      <c r="LEP26" s="212"/>
      <c r="LEQ26" s="212"/>
      <c r="LER26" s="212"/>
      <c r="LES26" s="212"/>
      <c r="LET26" s="212"/>
      <c r="LEU26" s="212"/>
      <c r="LEV26" s="212"/>
      <c r="LEW26" s="212"/>
      <c r="LEX26" s="212"/>
      <c r="LEY26" s="212"/>
      <c r="LEZ26" s="212"/>
      <c r="LFA26" s="212"/>
      <c r="LFB26" s="212"/>
      <c r="LFC26" s="212"/>
      <c r="LFD26" s="212"/>
      <c r="LFE26" s="212"/>
      <c r="LFF26" s="212"/>
      <c r="LFG26" s="212"/>
      <c r="LFH26" s="212"/>
      <c r="LFI26" s="212"/>
      <c r="LFJ26" s="212"/>
      <c r="LFK26" s="212"/>
      <c r="LFL26" s="212"/>
      <c r="LFM26" s="212"/>
      <c r="LFN26" s="212"/>
      <c r="LFO26" s="212"/>
      <c r="LFP26" s="212"/>
      <c r="LFQ26" s="212"/>
      <c r="LFR26" s="212"/>
      <c r="LFS26" s="212"/>
      <c r="LFT26" s="212"/>
      <c r="LFU26" s="212"/>
      <c r="LFV26" s="212"/>
      <c r="LFW26" s="212"/>
      <c r="LFX26" s="212"/>
      <c r="LFY26" s="212"/>
      <c r="LFZ26" s="212"/>
      <c r="LGA26" s="212"/>
      <c r="LGB26" s="212"/>
      <c r="LGC26" s="212"/>
      <c r="LGD26" s="212"/>
      <c r="LGE26" s="212"/>
      <c r="LGF26" s="212"/>
      <c r="LGG26" s="212"/>
      <c r="LGH26" s="212"/>
      <c r="LGI26" s="212"/>
      <c r="LGJ26" s="212"/>
      <c r="LGK26" s="212"/>
      <c r="LGL26" s="212"/>
      <c r="LGM26" s="212"/>
      <c r="LGN26" s="212"/>
      <c r="LGO26" s="212"/>
      <c r="LGP26" s="212"/>
      <c r="LGQ26" s="212"/>
      <c r="LGR26" s="212"/>
      <c r="LGS26" s="212"/>
      <c r="LGT26" s="212"/>
      <c r="LGU26" s="212"/>
      <c r="LGV26" s="212"/>
      <c r="LGW26" s="212"/>
      <c r="LGX26" s="212"/>
      <c r="LGY26" s="212"/>
      <c r="LGZ26" s="212"/>
      <c r="LHA26" s="212"/>
      <c r="LHB26" s="212"/>
      <c r="LHC26" s="212"/>
      <c r="LHD26" s="212"/>
      <c r="LHE26" s="212"/>
      <c r="LHF26" s="212"/>
      <c r="LHG26" s="212"/>
      <c r="LHH26" s="212"/>
      <c r="LHI26" s="212"/>
      <c r="LHJ26" s="212"/>
      <c r="LHK26" s="212"/>
      <c r="LHL26" s="212"/>
      <c r="LHM26" s="212"/>
      <c r="LHN26" s="212"/>
      <c r="LHO26" s="212"/>
      <c r="LHP26" s="212"/>
      <c r="LHQ26" s="212"/>
      <c r="LHR26" s="212"/>
      <c r="LHS26" s="212"/>
      <c r="LHT26" s="212"/>
      <c r="LHU26" s="212"/>
      <c r="LHV26" s="212"/>
      <c r="LHW26" s="212"/>
      <c r="LHX26" s="212"/>
      <c r="LHY26" s="212"/>
      <c r="LHZ26" s="212"/>
      <c r="LIA26" s="212"/>
      <c r="LIB26" s="212"/>
      <c r="LIC26" s="212"/>
      <c r="LID26" s="212"/>
      <c r="LIE26" s="212"/>
      <c r="LIF26" s="212"/>
      <c r="LIG26" s="212"/>
      <c r="LIH26" s="212"/>
      <c r="LII26" s="212"/>
      <c r="LIJ26" s="212"/>
      <c r="LIK26" s="212"/>
      <c r="LIL26" s="212"/>
      <c r="LIM26" s="212"/>
      <c r="LIN26" s="212"/>
      <c r="LIO26" s="212"/>
      <c r="LIP26" s="212"/>
      <c r="LIQ26" s="212"/>
      <c r="LIR26" s="212"/>
      <c r="LIS26" s="212"/>
      <c r="LIT26" s="212"/>
      <c r="LIU26" s="212"/>
      <c r="LIV26" s="212"/>
      <c r="LIW26" s="212"/>
      <c r="LIX26" s="212"/>
      <c r="LIY26" s="212"/>
      <c r="LIZ26" s="212"/>
      <c r="LJA26" s="212"/>
      <c r="LJB26" s="212"/>
      <c r="LJC26" s="212"/>
      <c r="LJD26" s="212"/>
      <c r="LJE26" s="212"/>
      <c r="LJF26" s="212"/>
      <c r="LJG26" s="212"/>
      <c r="LJH26" s="212"/>
      <c r="LJI26" s="212"/>
      <c r="LJJ26" s="212"/>
      <c r="LJK26" s="212"/>
      <c r="LJL26" s="212"/>
      <c r="LJM26" s="212"/>
      <c r="LJN26" s="212"/>
      <c r="LJO26" s="212"/>
      <c r="LJP26" s="212"/>
      <c r="LJQ26" s="212"/>
      <c r="LJR26" s="212"/>
      <c r="LJS26" s="212"/>
      <c r="LJT26" s="212"/>
      <c r="LJU26" s="212"/>
      <c r="LJV26" s="212"/>
      <c r="LJW26" s="212"/>
      <c r="LJX26" s="212"/>
      <c r="LJY26" s="212"/>
      <c r="LJZ26" s="212"/>
      <c r="LKA26" s="212"/>
      <c r="LKB26" s="212"/>
      <c r="LKC26" s="212"/>
      <c r="LKD26" s="212"/>
      <c r="LKE26" s="212"/>
      <c r="LKF26" s="212"/>
      <c r="LKG26" s="212"/>
      <c r="LKH26" s="212"/>
      <c r="LKI26" s="212"/>
      <c r="LKJ26" s="212"/>
      <c r="LKK26" s="212"/>
      <c r="LKL26" s="212"/>
      <c r="LKM26" s="212"/>
      <c r="LKN26" s="212"/>
      <c r="LKO26" s="212"/>
      <c r="LKP26" s="212"/>
      <c r="LKQ26" s="212"/>
      <c r="LKR26" s="212"/>
      <c r="LKS26" s="212"/>
      <c r="LKT26" s="212"/>
      <c r="LKU26" s="212"/>
      <c r="LKV26" s="212"/>
      <c r="LKW26" s="212"/>
      <c r="LKX26" s="212"/>
      <c r="LKY26" s="212"/>
      <c r="LKZ26" s="212"/>
      <c r="LLA26" s="212"/>
      <c r="LLB26" s="212"/>
      <c r="LLC26" s="212"/>
      <c r="LLD26" s="212"/>
      <c r="LLE26" s="212"/>
      <c r="LLF26" s="212"/>
      <c r="LLG26" s="212"/>
      <c r="LLH26" s="212"/>
      <c r="LLI26" s="212"/>
      <c r="LLJ26" s="212"/>
      <c r="LLK26" s="212"/>
      <c r="LLL26" s="212"/>
      <c r="LLM26" s="212"/>
      <c r="LLN26" s="212"/>
      <c r="LLO26" s="212"/>
      <c r="LLP26" s="212"/>
      <c r="LLQ26" s="212"/>
      <c r="LLR26" s="212"/>
      <c r="LLS26" s="212"/>
      <c r="LLT26" s="212"/>
      <c r="LLU26" s="212"/>
      <c r="LLV26" s="212"/>
      <c r="LLW26" s="212"/>
      <c r="LLX26" s="212"/>
      <c r="LLY26" s="212"/>
      <c r="LLZ26" s="212"/>
      <c r="LMA26" s="212"/>
      <c r="LMB26" s="212"/>
      <c r="LMC26" s="212"/>
      <c r="LMD26" s="212"/>
      <c r="LME26" s="212"/>
      <c r="LMF26" s="212"/>
      <c r="LMG26" s="212"/>
      <c r="LMH26" s="212"/>
      <c r="LMI26" s="212"/>
      <c r="LMJ26" s="212"/>
      <c r="LMK26" s="212"/>
      <c r="LML26" s="212"/>
      <c r="LMM26" s="212"/>
      <c r="LMN26" s="212"/>
      <c r="LMO26" s="212"/>
      <c r="LMP26" s="212"/>
      <c r="LMQ26" s="212"/>
      <c r="LMR26" s="212"/>
      <c r="LMS26" s="212"/>
      <c r="LMT26" s="212"/>
      <c r="LMU26" s="212"/>
      <c r="LMV26" s="212"/>
      <c r="LMW26" s="212"/>
      <c r="LMX26" s="212"/>
      <c r="LMY26" s="212"/>
      <c r="LMZ26" s="212"/>
      <c r="LNA26" s="212"/>
      <c r="LNB26" s="212"/>
      <c r="LNC26" s="212"/>
      <c r="LND26" s="212"/>
      <c r="LNE26" s="212"/>
      <c r="LNF26" s="212"/>
      <c r="LNG26" s="212"/>
      <c r="LNH26" s="212"/>
      <c r="LNI26" s="212"/>
      <c r="LNJ26" s="212"/>
      <c r="LNK26" s="212"/>
      <c r="LNL26" s="212"/>
      <c r="LNM26" s="212"/>
      <c r="LNN26" s="212"/>
      <c r="LNO26" s="212"/>
      <c r="LNP26" s="212"/>
      <c r="LNQ26" s="212"/>
      <c r="LNR26" s="212"/>
      <c r="LNS26" s="212"/>
      <c r="LNT26" s="212"/>
      <c r="LNU26" s="212"/>
      <c r="LNV26" s="212"/>
      <c r="LNW26" s="212"/>
      <c r="LNX26" s="212"/>
      <c r="LNY26" s="212"/>
      <c r="LNZ26" s="212"/>
      <c r="LOA26" s="212"/>
      <c r="LOB26" s="212"/>
      <c r="LOC26" s="212"/>
      <c r="LOD26" s="212"/>
      <c r="LOE26" s="212"/>
      <c r="LOF26" s="212"/>
      <c r="LOG26" s="212"/>
      <c r="LOH26" s="212"/>
      <c r="LOI26" s="212"/>
      <c r="LOJ26" s="212"/>
      <c r="LOK26" s="212"/>
      <c r="LOL26" s="212"/>
      <c r="LOM26" s="212"/>
      <c r="LON26" s="212"/>
      <c r="LOO26" s="212"/>
      <c r="LOP26" s="212"/>
      <c r="LOQ26" s="212"/>
      <c r="LOR26" s="212"/>
      <c r="LOS26" s="212"/>
      <c r="LOT26" s="212"/>
      <c r="LOU26" s="212"/>
      <c r="LOV26" s="212"/>
      <c r="LOW26" s="212"/>
      <c r="LOX26" s="212"/>
      <c r="LOY26" s="212"/>
      <c r="LOZ26" s="212"/>
      <c r="LPA26" s="212"/>
      <c r="LPB26" s="212"/>
      <c r="LPC26" s="212"/>
      <c r="LPD26" s="212"/>
      <c r="LPE26" s="212"/>
      <c r="LPF26" s="212"/>
      <c r="LPG26" s="212"/>
      <c r="LPH26" s="212"/>
      <c r="LPI26" s="212"/>
      <c r="LPJ26" s="212"/>
      <c r="LPK26" s="212"/>
      <c r="LPL26" s="212"/>
      <c r="LPM26" s="212"/>
      <c r="LPN26" s="212"/>
      <c r="LPO26" s="212"/>
      <c r="LPP26" s="212"/>
      <c r="LPQ26" s="212"/>
      <c r="LPR26" s="212"/>
      <c r="LPS26" s="212"/>
      <c r="LPT26" s="212"/>
      <c r="LPU26" s="212"/>
      <c r="LPV26" s="212"/>
      <c r="LPW26" s="212"/>
      <c r="LPX26" s="212"/>
      <c r="LPY26" s="212"/>
      <c r="LPZ26" s="212"/>
      <c r="LQA26" s="212"/>
      <c r="LQB26" s="212"/>
      <c r="LQC26" s="212"/>
      <c r="LQD26" s="212"/>
      <c r="LQE26" s="212"/>
      <c r="LQF26" s="212"/>
      <c r="LQG26" s="212"/>
      <c r="LQH26" s="212"/>
      <c r="LQI26" s="212"/>
      <c r="LQJ26" s="212"/>
      <c r="LQK26" s="212"/>
      <c r="LQL26" s="212"/>
      <c r="LQM26" s="212"/>
      <c r="LQN26" s="212"/>
      <c r="LQO26" s="212"/>
      <c r="LQP26" s="212"/>
      <c r="LQQ26" s="212"/>
      <c r="LQR26" s="212"/>
      <c r="LQS26" s="212"/>
      <c r="LQT26" s="212"/>
      <c r="LQU26" s="212"/>
      <c r="LQV26" s="212"/>
      <c r="LQW26" s="212"/>
      <c r="LQX26" s="212"/>
      <c r="LQY26" s="212"/>
      <c r="LQZ26" s="212"/>
      <c r="LRA26" s="212"/>
      <c r="LRB26" s="212"/>
      <c r="LRC26" s="212"/>
      <c r="LRD26" s="212"/>
      <c r="LRE26" s="212"/>
      <c r="LRF26" s="212"/>
      <c r="LRG26" s="212"/>
      <c r="LRH26" s="212"/>
      <c r="LRI26" s="212"/>
      <c r="LRJ26" s="212"/>
      <c r="LRK26" s="212"/>
      <c r="LRL26" s="212"/>
      <c r="LRM26" s="212"/>
      <c r="LRN26" s="212"/>
      <c r="LRO26" s="212"/>
      <c r="LRP26" s="212"/>
      <c r="LRQ26" s="212"/>
      <c r="LRR26" s="212"/>
      <c r="LRS26" s="212"/>
      <c r="LRT26" s="212"/>
      <c r="LRU26" s="212"/>
      <c r="LRV26" s="212"/>
      <c r="LRW26" s="212"/>
      <c r="LRX26" s="212"/>
      <c r="LRY26" s="212"/>
      <c r="LRZ26" s="212"/>
      <c r="LSA26" s="212"/>
      <c r="LSB26" s="212"/>
      <c r="LSC26" s="212"/>
      <c r="LSD26" s="212"/>
      <c r="LSE26" s="212"/>
      <c r="LSF26" s="212"/>
      <c r="LSG26" s="212"/>
      <c r="LSH26" s="212"/>
      <c r="LSI26" s="212"/>
      <c r="LSJ26" s="212"/>
      <c r="LSK26" s="212"/>
      <c r="LSL26" s="212"/>
      <c r="LSM26" s="212"/>
      <c r="LSN26" s="212"/>
      <c r="LSO26" s="212"/>
      <c r="LSP26" s="212"/>
      <c r="LSQ26" s="212"/>
      <c r="LSR26" s="212"/>
      <c r="LSS26" s="212"/>
      <c r="LST26" s="212"/>
      <c r="LSU26" s="212"/>
      <c r="LSV26" s="212"/>
      <c r="LSW26" s="212"/>
      <c r="LSX26" s="212"/>
      <c r="LSY26" s="212"/>
      <c r="LSZ26" s="212"/>
      <c r="LTA26" s="212"/>
      <c r="LTB26" s="212"/>
      <c r="LTC26" s="212"/>
      <c r="LTD26" s="212"/>
      <c r="LTE26" s="212"/>
      <c r="LTF26" s="212"/>
      <c r="LTG26" s="212"/>
      <c r="LTH26" s="212"/>
      <c r="LTI26" s="212"/>
      <c r="LTJ26" s="212"/>
      <c r="LTK26" s="212"/>
      <c r="LTL26" s="212"/>
      <c r="LTM26" s="212"/>
      <c r="LTN26" s="212"/>
      <c r="LTO26" s="212"/>
      <c r="LTP26" s="212"/>
      <c r="LTQ26" s="212"/>
      <c r="LTR26" s="212"/>
      <c r="LTS26" s="212"/>
      <c r="LTT26" s="212"/>
      <c r="LTU26" s="212"/>
      <c r="LTV26" s="212"/>
      <c r="LTW26" s="212"/>
      <c r="LTX26" s="212"/>
      <c r="LTY26" s="212"/>
      <c r="LTZ26" s="212"/>
      <c r="LUA26" s="212"/>
      <c r="LUB26" s="212"/>
      <c r="LUC26" s="212"/>
      <c r="LUD26" s="212"/>
      <c r="LUE26" s="212"/>
      <c r="LUF26" s="212"/>
      <c r="LUG26" s="212"/>
      <c r="LUH26" s="212"/>
      <c r="LUI26" s="212"/>
      <c r="LUJ26" s="212"/>
      <c r="LUK26" s="212"/>
      <c r="LUL26" s="212"/>
      <c r="LUM26" s="212"/>
      <c r="LUN26" s="212"/>
      <c r="LUO26" s="212"/>
      <c r="LUP26" s="212"/>
      <c r="LUQ26" s="212"/>
      <c r="LUR26" s="212"/>
      <c r="LUS26" s="212"/>
      <c r="LUT26" s="212"/>
      <c r="LUU26" s="212"/>
      <c r="LUV26" s="212"/>
      <c r="LUW26" s="212"/>
      <c r="LUX26" s="212"/>
      <c r="LUY26" s="212"/>
      <c r="LUZ26" s="212"/>
      <c r="LVA26" s="212"/>
      <c r="LVB26" s="212"/>
      <c r="LVC26" s="212"/>
      <c r="LVD26" s="212"/>
      <c r="LVE26" s="212"/>
      <c r="LVF26" s="212"/>
      <c r="LVG26" s="212"/>
      <c r="LVH26" s="212"/>
      <c r="LVI26" s="212"/>
      <c r="LVJ26" s="212"/>
      <c r="LVK26" s="212"/>
      <c r="LVL26" s="212"/>
      <c r="LVM26" s="212"/>
      <c r="LVN26" s="212"/>
      <c r="LVO26" s="212"/>
      <c r="LVP26" s="212"/>
      <c r="LVQ26" s="212"/>
      <c r="LVR26" s="212"/>
      <c r="LVS26" s="212"/>
      <c r="LVT26" s="212"/>
      <c r="LVU26" s="212"/>
      <c r="LVV26" s="212"/>
      <c r="LVW26" s="212"/>
      <c r="LVX26" s="212"/>
      <c r="LVY26" s="212"/>
      <c r="LVZ26" s="212"/>
      <c r="LWA26" s="212"/>
      <c r="LWB26" s="212"/>
      <c r="LWC26" s="212"/>
      <c r="LWD26" s="212"/>
      <c r="LWE26" s="212"/>
      <c r="LWF26" s="212"/>
      <c r="LWG26" s="212"/>
      <c r="LWH26" s="212"/>
      <c r="LWI26" s="212"/>
      <c r="LWJ26" s="212"/>
      <c r="LWK26" s="212"/>
      <c r="LWL26" s="212"/>
      <c r="LWM26" s="212"/>
      <c r="LWN26" s="212"/>
      <c r="LWO26" s="212"/>
      <c r="LWP26" s="212"/>
      <c r="LWQ26" s="212"/>
      <c r="LWR26" s="212"/>
      <c r="LWS26" s="212"/>
      <c r="LWT26" s="212"/>
      <c r="LWU26" s="212"/>
      <c r="LWV26" s="212"/>
      <c r="LWW26" s="212"/>
      <c r="LWX26" s="212"/>
      <c r="LWY26" s="212"/>
      <c r="LWZ26" s="212"/>
      <c r="LXA26" s="212"/>
      <c r="LXB26" s="212"/>
      <c r="LXC26" s="212"/>
      <c r="LXD26" s="212"/>
      <c r="LXE26" s="212"/>
      <c r="LXF26" s="212"/>
      <c r="LXG26" s="212"/>
      <c r="LXH26" s="212"/>
      <c r="LXI26" s="212"/>
      <c r="LXJ26" s="212"/>
      <c r="LXK26" s="212"/>
      <c r="LXL26" s="212"/>
      <c r="LXM26" s="212"/>
      <c r="LXN26" s="212"/>
      <c r="LXO26" s="212"/>
      <c r="LXP26" s="212"/>
      <c r="LXQ26" s="212"/>
      <c r="LXR26" s="212"/>
      <c r="LXS26" s="212"/>
      <c r="LXT26" s="212"/>
      <c r="LXU26" s="212"/>
      <c r="LXV26" s="212"/>
      <c r="LXW26" s="212"/>
      <c r="LXX26" s="212"/>
      <c r="LXY26" s="212"/>
      <c r="LXZ26" s="212"/>
      <c r="LYA26" s="212"/>
      <c r="LYB26" s="212"/>
      <c r="LYC26" s="212"/>
      <c r="LYD26" s="212"/>
      <c r="LYE26" s="212"/>
      <c r="LYF26" s="212"/>
      <c r="LYG26" s="212"/>
      <c r="LYH26" s="212"/>
      <c r="LYI26" s="212"/>
      <c r="LYJ26" s="212"/>
      <c r="LYK26" s="212"/>
      <c r="LYL26" s="212"/>
      <c r="LYM26" s="212"/>
      <c r="LYN26" s="212"/>
      <c r="LYO26" s="212"/>
      <c r="LYP26" s="212"/>
      <c r="LYQ26" s="212"/>
      <c r="LYR26" s="212"/>
      <c r="LYS26" s="212"/>
      <c r="LYT26" s="212"/>
      <c r="LYU26" s="212"/>
      <c r="LYV26" s="212"/>
      <c r="LYW26" s="212"/>
      <c r="LYX26" s="212"/>
      <c r="LYY26" s="212"/>
      <c r="LYZ26" s="212"/>
      <c r="LZA26" s="212"/>
      <c r="LZB26" s="212"/>
      <c r="LZC26" s="212"/>
      <c r="LZD26" s="212"/>
      <c r="LZE26" s="212"/>
      <c r="LZF26" s="212"/>
      <c r="LZG26" s="212"/>
      <c r="LZH26" s="212"/>
      <c r="LZI26" s="212"/>
      <c r="LZJ26" s="212"/>
      <c r="LZK26" s="212"/>
      <c r="LZL26" s="212"/>
      <c r="LZM26" s="212"/>
      <c r="LZN26" s="212"/>
      <c r="LZO26" s="212"/>
      <c r="LZP26" s="212"/>
      <c r="LZQ26" s="212"/>
      <c r="LZR26" s="212"/>
      <c r="LZS26" s="212"/>
      <c r="LZT26" s="212"/>
      <c r="LZU26" s="212"/>
      <c r="LZV26" s="212"/>
      <c r="LZW26" s="212"/>
      <c r="LZX26" s="212"/>
      <c r="LZY26" s="212"/>
      <c r="LZZ26" s="212"/>
      <c r="MAA26" s="212"/>
      <c r="MAB26" s="212"/>
      <c r="MAC26" s="212"/>
      <c r="MAD26" s="212"/>
      <c r="MAE26" s="212"/>
      <c r="MAF26" s="212"/>
      <c r="MAG26" s="212"/>
      <c r="MAH26" s="212"/>
      <c r="MAI26" s="212"/>
      <c r="MAJ26" s="212"/>
      <c r="MAK26" s="212"/>
      <c r="MAL26" s="212"/>
      <c r="MAM26" s="212"/>
      <c r="MAN26" s="212"/>
      <c r="MAO26" s="212"/>
      <c r="MAP26" s="212"/>
      <c r="MAQ26" s="212"/>
      <c r="MAR26" s="212"/>
      <c r="MAS26" s="212"/>
      <c r="MAT26" s="212"/>
      <c r="MAU26" s="212"/>
      <c r="MAV26" s="212"/>
      <c r="MAW26" s="212"/>
      <c r="MAX26" s="212"/>
      <c r="MAY26" s="212"/>
      <c r="MAZ26" s="212"/>
      <c r="MBA26" s="212"/>
      <c r="MBB26" s="212"/>
      <c r="MBC26" s="212"/>
      <c r="MBD26" s="212"/>
      <c r="MBE26" s="212"/>
      <c r="MBF26" s="212"/>
      <c r="MBG26" s="212"/>
      <c r="MBH26" s="212"/>
      <c r="MBI26" s="212"/>
      <c r="MBJ26" s="212"/>
      <c r="MBK26" s="212"/>
      <c r="MBL26" s="212"/>
      <c r="MBM26" s="212"/>
      <c r="MBN26" s="212"/>
      <c r="MBO26" s="212"/>
      <c r="MBP26" s="212"/>
      <c r="MBQ26" s="212"/>
      <c r="MBR26" s="212"/>
      <c r="MBS26" s="212"/>
      <c r="MBT26" s="212"/>
      <c r="MBU26" s="212"/>
      <c r="MBV26" s="212"/>
      <c r="MBW26" s="212"/>
      <c r="MBX26" s="212"/>
      <c r="MBY26" s="212"/>
      <c r="MBZ26" s="212"/>
      <c r="MCA26" s="212"/>
      <c r="MCB26" s="212"/>
      <c r="MCC26" s="212"/>
      <c r="MCD26" s="212"/>
      <c r="MCE26" s="212"/>
      <c r="MCF26" s="212"/>
      <c r="MCG26" s="212"/>
      <c r="MCH26" s="212"/>
      <c r="MCI26" s="212"/>
      <c r="MCJ26" s="212"/>
      <c r="MCK26" s="212"/>
      <c r="MCL26" s="212"/>
      <c r="MCM26" s="212"/>
      <c r="MCN26" s="212"/>
      <c r="MCO26" s="212"/>
      <c r="MCP26" s="212"/>
      <c r="MCQ26" s="212"/>
      <c r="MCR26" s="212"/>
      <c r="MCS26" s="212"/>
      <c r="MCT26" s="212"/>
      <c r="MCU26" s="212"/>
      <c r="MCV26" s="212"/>
      <c r="MCW26" s="212"/>
      <c r="MCX26" s="212"/>
      <c r="MCY26" s="212"/>
      <c r="MCZ26" s="212"/>
      <c r="MDA26" s="212"/>
      <c r="MDB26" s="212"/>
      <c r="MDC26" s="212"/>
      <c r="MDD26" s="212"/>
      <c r="MDE26" s="212"/>
      <c r="MDF26" s="212"/>
      <c r="MDG26" s="212"/>
      <c r="MDH26" s="212"/>
      <c r="MDI26" s="212"/>
      <c r="MDJ26" s="212"/>
      <c r="MDK26" s="212"/>
      <c r="MDL26" s="212"/>
      <c r="MDM26" s="212"/>
      <c r="MDN26" s="212"/>
      <c r="MDO26" s="212"/>
      <c r="MDP26" s="212"/>
      <c r="MDQ26" s="212"/>
      <c r="MDR26" s="212"/>
      <c r="MDS26" s="212"/>
      <c r="MDT26" s="212"/>
      <c r="MDU26" s="212"/>
      <c r="MDV26" s="212"/>
      <c r="MDW26" s="212"/>
      <c r="MDX26" s="212"/>
      <c r="MDY26" s="212"/>
      <c r="MDZ26" s="212"/>
      <c r="MEA26" s="212"/>
      <c r="MEB26" s="212"/>
      <c r="MEC26" s="212"/>
      <c r="MED26" s="212"/>
      <c r="MEE26" s="212"/>
      <c r="MEF26" s="212"/>
      <c r="MEG26" s="212"/>
      <c r="MEH26" s="212"/>
      <c r="MEI26" s="212"/>
      <c r="MEJ26" s="212"/>
      <c r="MEK26" s="212"/>
      <c r="MEL26" s="212"/>
      <c r="MEM26" s="212"/>
      <c r="MEN26" s="212"/>
      <c r="MEO26" s="212"/>
      <c r="MEP26" s="212"/>
      <c r="MEQ26" s="212"/>
      <c r="MER26" s="212"/>
      <c r="MES26" s="212"/>
      <c r="MET26" s="212"/>
      <c r="MEU26" s="212"/>
      <c r="MEV26" s="212"/>
      <c r="MEW26" s="212"/>
      <c r="MEX26" s="212"/>
      <c r="MEY26" s="212"/>
      <c r="MEZ26" s="212"/>
      <c r="MFA26" s="212"/>
      <c r="MFB26" s="212"/>
      <c r="MFC26" s="212"/>
      <c r="MFD26" s="212"/>
      <c r="MFE26" s="212"/>
      <c r="MFF26" s="212"/>
      <c r="MFG26" s="212"/>
      <c r="MFH26" s="212"/>
      <c r="MFI26" s="212"/>
      <c r="MFJ26" s="212"/>
      <c r="MFK26" s="212"/>
      <c r="MFL26" s="212"/>
      <c r="MFM26" s="212"/>
      <c r="MFN26" s="212"/>
      <c r="MFO26" s="212"/>
      <c r="MFP26" s="212"/>
      <c r="MFQ26" s="212"/>
      <c r="MFR26" s="212"/>
      <c r="MFS26" s="212"/>
      <c r="MFT26" s="212"/>
      <c r="MFU26" s="212"/>
      <c r="MFV26" s="212"/>
      <c r="MFW26" s="212"/>
      <c r="MFX26" s="212"/>
      <c r="MFY26" s="212"/>
      <c r="MFZ26" s="212"/>
      <c r="MGA26" s="212"/>
      <c r="MGB26" s="212"/>
      <c r="MGC26" s="212"/>
      <c r="MGD26" s="212"/>
      <c r="MGE26" s="212"/>
      <c r="MGF26" s="212"/>
      <c r="MGG26" s="212"/>
      <c r="MGH26" s="212"/>
      <c r="MGI26" s="212"/>
      <c r="MGJ26" s="212"/>
      <c r="MGK26" s="212"/>
      <c r="MGL26" s="212"/>
      <c r="MGM26" s="212"/>
      <c r="MGN26" s="212"/>
      <c r="MGO26" s="212"/>
      <c r="MGP26" s="212"/>
      <c r="MGQ26" s="212"/>
      <c r="MGR26" s="212"/>
      <c r="MGS26" s="212"/>
      <c r="MGT26" s="212"/>
      <c r="MGU26" s="212"/>
      <c r="MGV26" s="212"/>
      <c r="MGW26" s="212"/>
      <c r="MGX26" s="212"/>
      <c r="MGY26" s="212"/>
      <c r="MGZ26" s="212"/>
      <c r="MHA26" s="212"/>
      <c r="MHB26" s="212"/>
      <c r="MHC26" s="212"/>
      <c r="MHD26" s="212"/>
      <c r="MHE26" s="212"/>
      <c r="MHF26" s="212"/>
      <c r="MHG26" s="212"/>
      <c r="MHH26" s="212"/>
      <c r="MHI26" s="212"/>
      <c r="MHJ26" s="212"/>
      <c r="MHK26" s="212"/>
      <c r="MHL26" s="212"/>
      <c r="MHM26" s="212"/>
      <c r="MHN26" s="212"/>
      <c r="MHO26" s="212"/>
      <c r="MHP26" s="212"/>
      <c r="MHQ26" s="212"/>
      <c r="MHR26" s="212"/>
      <c r="MHS26" s="212"/>
      <c r="MHT26" s="212"/>
      <c r="MHU26" s="212"/>
      <c r="MHV26" s="212"/>
      <c r="MHW26" s="212"/>
      <c r="MHX26" s="212"/>
      <c r="MHY26" s="212"/>
      <c r="MHZ26" s="212"/>
      <c r="MIA26" s="212"/>
      <c r="MIB26" s="212"/>
      <c r="MIC26" s="212"/>
      <c r="MID26" s="212"/>
      <c r="MIE26" s="212"/>
      <c r="MIF26" s="212"/>
      <c r="MIG26" s="212"/>
      <c r="MIH26" s="212"/>
      <c r="MII26" s="212"/>
      <c r="MIJ26" s="212"/>
      <c r="MIK26" s="212"/>
      <c r="MIL26" s="212"/>
      <c r="MIM26" s="212"/>
      <c r="MIN26" s="212"/>
      <c r="MIO26" s="212"/>
      <c r="MIP26" s="212"/>
      <c r="MIQ26" s="212"/>
      <c r="MIR26" s="212"/>
      <c r="MIS26" s="212"/>
      <c r="MIT26" s="212"/>
      <c r="MIU26" s="212"/>
      <c r="MIV26" s="212"/>
      <c r="MIW26" s="212"/>
      <c r="MIX26" s="212"/>
      <c r="MIY26" s="212"/>
      <c r="MIZ26" s="212"/>
      <c r="MJA26" s="212"/>
      <c r="MJB26" s="212"/>
      <c r="MJC26" s="212"/>
      <c r="MJD26" s="212"/>
      <c r="MJE26" s="212"/>
      <c r="MJF26" s="212"/>
      <c r="MJG26" s="212"/>
      <c r="MJH26" s="212"/>
      <c r="MJI26" s="212"/>
      <c r="MJJ26" s="212"/>
      <c r="MJK26" s="212"/>
      <c r="MJL26" s="212"/>
      <c r="MJM26" s="212"/>
      <c r="MJN26" s="212"/>
      <c r="MJO26" s="212"/>
      <c r="MJP26" s="212"/>
      <c r="MJQ26" s="212"/>
      <c r="MJR26" s="212"/>
      <c r="MJS26" s="212"/>
      <c r="MJT26" s="212"/>
      <c r="MJU26" s="212"/>
      <c r="MJV26" s="212"/>
      <c r="MJW26" s="212"/>
      <c r="MJX26" s="212"/>
      <c r="MJY26" s="212"/>
      <c r="MJZ26" s="212"/>
      <c r="MKA26" s="212"/>
      <c r="MKB26" s="212"/>
      <c r="MKC26" s="212"/>
      <c r="MKD26" s="212"/>
      <c r="MKE26" s="212"/>
      <c r="MKF26" s="212"/>
      <c r="MKG26" s="212"/>
      <c r="MKH26" s="212"/>
      <c r="MKI26" s="212"/>
      <c r="MKJ26" s="212"/>
      <c r="MKK26" s="212"/>
      <c r="MKL26" s="212"/>
      <c r="MKM26" s="212"/>
      <c r="MKN26" s="212"/>
      <c r="MKO26" s="212"/>
      <c r="MKP26" s="212"/>
      <c r="MKQ26" s="212"/>
      <c r="MKR26" s="212"/>
      <c r="MKS26" s="212"/>
      <c r="MKT26" s="212"/>
      <c r="MKU26" s="212"/>
      <c r="MKV26" s="212"/>
      <c r="MKW26" s="212"/>
      <c r="MKX26" s="212"/>
      <c r="MKY26" s="212"/>
      <c r="MKZ26" s="212"/>
      <c r="MLA26" s="212"/>
      <c r="MLB26" s="212"/>
      <c r="MLC26" s="212"/>
      <c r="MLD26" s="212"/>
      <c r="MLE26" s="212"/>
      <c r="MLF26" s="212"/>
      <c r="MLG26" s="212"/>
      <c r="MLH26" s="212"/>
      <c r="MLI26" s="212"/>
      <c r="MLJ26" s="212"/>
      <c r="MLK26" s="212"/>
      <c r="MLL26" s="212"/>
      <c r="MLM26" s="212"/>
      <c r="MLN26" s="212"/>
      <c r="MLO26" s="212"/>
      <c r="MLP26" s="212"/>
      <c r="MLQ26" s="212"/>
      <c r="MLR26" s="212"/>
      <c r="MLS26" s="212"/>
      <c r="MLT26" s="212"/>
      <c r="MLU26" s="212"/>
      <c r="MLV26" s="212"/>
      <c r="MLW26" s="212"/>
      <c r="MLX26" s="212"/>
      <c r="MLY26" s="212"/>
      <c r="MLZ26" s="212"/>
      <c r="MMA26" s="212"/>
      <c r="MMB26" s="212"/>
      <c r="MMC26" s="212"/>
      <c r="MMD26" s="212"/>
      <c r="MME26" s="212"/>
      <c r="MMF26" s="212"/>
      <c r="MMG26" s="212"/>
      <c r="MMH26" s="212"/>
      <c r="MMI26" s="212"/>
      <c r="MMJ26" s="212"/>
      <c r="MMK26" s="212"/>
      <c r="MML26" s="212"/>
      <c r="MMM26" s="212"/>
      <c r="MMN26" s="212"/>
      <c r="MMO26" s="212"/>
      <c r="MMP26" s="212"/>
      <c r="MMQ26" s="212"/>
      <c r="MMR26" s="212"/>
      <c r="MMS26" s="212"/>
      <c r="MMT26" s="212"/>
      <c r="MMU26" s="212"/>
      <c r="MMV26" s="212"/>
      <c r="MMW26" s="212"/>
      <c r="MMX26" s="212"/>
      <c r="MMY26" s="212"/>
      <c r="MMZ26" s="212"/>
      <c r="MNA26" s="212"/>
      <c r="MNB26" s="212"/>
      <c r="MNC26" s="212"/>
      <c r="MND26" s="212"/>
      <c r="MNE26" s="212"/>
      <c r="MNF26" s="212"/>
      <c r="MNG26" s="212"/>
      <c r="MNH26" s="212"/>
      <c r="MNI26" s="212"/>
      <c r="MNJ26" s="212"/>
      <c r="MNK26" s="212"/>
      <c r="MNL26" s="212"/>
      <c r="MNM26" s="212"/>
      <c r="MNN26" s="212"/>
      <c r="MNO26" s="212"/>
      <c r="MNP26" s="212"/>
      <c r="MNQ26" s="212"/>
      <c r="MNR26" s="212"/>
      <c r="MNS26" s="212"/>
      <c r="MNT26" s="212"/>
      <c r="MNU26" s="212"/>
      <c r="MNV26" s="212"/>
      <c r="MNW26" s="212"/>
      <c r="MNX26" s="212"/>
      <c r="MNY26" s="212"/>
      <c r="MNZ26" s="212"/>
      <c r="MOA26" s="212"/>
      <c r="MOB26" s="212"/>
      <c r="MOC26" s="212"/>
      <c r="MOD26" s="212"/>
      <c r="MOE26" s="212"/>
      <c r="MOF26" s="212"/>
      <c r="MOG26" s="212"/>
      <c r="MOH26" s="212"/>
      <c r="MOI26" s="212"/>
      <c r="MOJ26" s="212"/>
      <c r="MOK26" s="212"/>
      <c r="MOL26" s="212"/>
      <c r="MOM26" s="212"/>
      <c r="MON26" s="212"/>
      <c r="MOO26" s="212"/>
      <c r="MOP26" s="212"/>
      <c r="MOQ26" s="212"/>
      <c r="MOR26" s="212"/>
      <c r="MOS26" s="212"/>
      <c r="MOT26" s="212"/>
      <c r="MOU26" s="212"/>
      <c r="MOV26" s="212"/>
      <c r="MOW26" s="212"/>
      <c r="MOX26" s="212"/>
      <c r="MOY26" s="212"/>
      <c r="MOZ26" s="212"/>
      <c r="MPA26" s="212"/>
      <c r="MPB26" s="212"/>
      <c r="MPC26" s="212"/>
      <c r="MPD26" s="212"/>
      <c r="MPE26" s="212"/>
      <c r="MPF26" s="212"/>
      <c r="MPG26" s="212"/>
      <c r="MPH26" s="212"/>
      <c r="MPI26" s="212"/>
      <c r="MPJ26" s="212"/>
      <c r="MPK26" s="212"/>
      <c r="MPL26" s="212"/>
      <c r="MPM26" s="212"/>
      <c r="MPN26" s="212"/>
      <c r="MPO26" s="212"/>
      <c r="MPP26" s="212"/>
      <c r="MPQ26" s="212"/>
      <c r="MPR26" s="212"/>
      <c r="MPS26" s="212"/>
      <c r="MPT26" s="212"/>
      <c r="MPU26" s="212"/>
      <c r="MPV26" s="212"/>
      <c r="MPW26" s="212"/>
      <c r="MPX26" s="212"/>
      <c r="MPY26" s="212"/>
      <c r="MPZ26" s="212"/>
      <c r="MQA26" s="212"/>
      <c r="MQB26" s="212"/>
      <c r="MQC26" s="212"/>
      <c r="MQD26" s="212"/>
      <c r="MQE26" s="212"/>
      <c r="MQF26" s="212"/>
      <c r="MQG26" s="212"/>
      <c r="MQH26" s="212"/>
      <c r="MQI26" s="212"/>
      <c r="MQJ26" s="212"/>
      <c r="MQK26" s="212"/>
      <c r="MQL26" s="212"/>
      <c r="MQM26" s="212"/>
      <c r="MQN26" s="212"/>
      <c r="MQO26" s="212"/>
      <c r="MQP26" s="212"/>
      <c r="MQQ26" s="212"/>
      <c r="MQR26" s="212"/>
      <c r="MQS26" s="212"/>
      <c r="MQT26" s="212"/>
      <c r="MQU26" s="212"/>
      <c r="MQV26" s="212"/>
      <c r="MQW26" s="212"/>
      <c r="MQX26" s="212"/>
      <c r="MQY26" s="212"/>
      <c r="MQZ26" s="212"/>
      <c r="MRA26" s="212"/>
      <c r="MRB26" s="212"/>
      <c r="MRC26" s="212"/>
      <c r="MRD26" s="212"/>
      <c r="MRE26" s="212"/>
      <c r="MRF26" s="212"/>
      <c r="MRG26" s="212"/>
      <c r="MRH26" s="212"/>
      <c r="MRI26" s="212"/>
      <c r="MRJ26" s="212"/>
      <c r="MRK26" s="212"/>
      <c r="MRL26" s="212"/>
      <c r="MRM26" s="212"/>
      <c r="MRN26" s="212"/>
      <c r="MRO26" s="212"/>
      <c r="MRP26" s="212"/>
      <c r="MRQ26" s="212"/>
      <c r="MRR26" s="212"/>
      <c r="MRS26" s="212"/>
      <c r="MRT26" s="212"/>
      <c r="MRU26" s="212"/>
      <c r="MRV26" s="212"/>
      <c r="MRW26" s="212"/>
      <c r="MRX26" s="212"/>
      <c r="MRY26" s="212"/>
      <c r="MRZ26" s="212"/>
      <c r="MSA26" s="212"/>
      <c r="MSB26" s="212"/>
      <c r="MSC26" s="212"/>
      <c r="MSD26" s="212"/>
      <c r="MSE26" s="212"/>
      <c r="MSF26" s="212"/>
      <c r="MSG26" s="212"/>
      <c r="MSH26" s="212"/>
      <c r="MSI26" s="212"/>
      <c r="MSJ26" s="212"/>
      <c r="MSK26" s="212"/>
      <c r="MSL26" s="212"/>
      <c r="MSM26" s="212"/>
      <c r="MSN26" s="212"/>
      <c r="MSO26" s="212"/>
      <c r="MSP26" s="212"/>
      <c r="MSQ26" s="212"/>
      <c r="MSR26" s="212"/>
      <c r="MSS26" s="212"/>
      <c r="MST26" s="212"/>
      <c r="MSU26" s="212"/>
      <c r="MSV26" s="212"/>
      <c r="MSW26" s="212"/>
      <c r="MSX26" s="212"/>
      <c r="MSY26" s="212"/>
      <c r="MSZ26" s="212"/>
      <c r="MTA26" s="212"/>
      <c r="MTB26" s="212"/>
      <c r="MTC26" s="212"/>
      <c r="MTD26" s="212"/>
      <c r="MTE26" s="212"/>
      <c r="MTF26" s="212"/>
      <c r="MTG26" s="212"/>
      <c r="MTH26" s="212"/>
      <c r="MTI26" s="212"/>
      <c r="MTJ26" s="212"/>
      <c r="MTK26" s="212"/>
      <c r="MTL26" s="212"/>
      <c r="MTM26" s="212"/>
      <c r="MTN26" s="212"/>
      <c r="MTO26" s="212"/>
      <c r="MTP26" s="212"/>
      <c r="MTQ26" s="212"/>
      <c r="MTR26" s="212"/>
      <c r="MTS26" s="212"/>
      <c r="MTT26" s="212"/>
      <c r="MTU26" s="212"/>
      <c r="MTV26" s="212"/>
      <c r="MTW26" s="212"/>
      <c r="MTX26" s="212"/>
      <c r="MTY26" s="212"/>
      <c r="MTZ26" s="212"/>
      <c r="MUA26" s="212"/>
      <c r="MUB26" s="212"/>
      <c r="MUC26" s="212"/>
      <c r="MUD26" s="212"/>
      <c r="MUE26" s="212"/>
      <c r="MUF26" s="212"/>
      <c r="MUG26" s="212"/>
      <c r="MUH26" s="212"/>
      <c r="MUI26" s="212"/>
      <c r="MUJ26" s="212"/>
      <c r="MUK26" s="212"/>
      <c r="MUL26" s="212"/>
      <c r="MUM26" s="212"/>
      <c r="MUN26" s="212"/>
      <c r="MUO26" s="212"/>
      <c r="MUP26" s="212"/>
      <c r="MUQ26" s="212"/>
      <c r="MUR26" s="212"/>
      <c r="MUS26" s="212"/>
      <c r="MUT26" s="212"/>
      <c r="MUU26" s="212"/>
      <c r="MUV26" s="212"/>
      <c r="MUW26" s="212"/>
      <c r="MUX26" s="212"/>
      <c r="MUY26" s="212"/>
      <c r="MUZ26" s="212"/>
      <c r="MVA26" s="212"/>
      <c r="MVB26" s="212"/>
      <c r="MVC26" s="212"/>
      <c r="MVD26" s="212"/>
      <c r="MVE26" s="212"/>
      <c r="MVF26" s="212"/>
      <c r="MVG26" s="212"/>
      <c r="MVH26" s="212"/>
      <c r="MVI26" s="212"/>
      <c r="MVJ26" s="212"/>
      <c r="MVK26" s="212"/>
      <c r="MVL26" s="212"/>
      <c r="MVM26" s="212"/>
      <c r="MVN26" s="212"/>
      <c r="MVO26" s="212"/>
      <c r="MVP26" s="212"/>
      <c r="MVQ26" s="212"/>
      <c r="MVR26" s="212"/>
      <c r="MVS26" s="212"/>
      <c r="MVT26" s="212"/>
      <c r="MVU26" s="212"/>
      <c r="MVV26" s="212"/>
      <c r="MVW26" s="212"/>
      <c r="MVX26" s="212"/>
      <c r="MVY26" s="212"/>
      <c r="MVZ26" s="212"/>
      <c r="MWA26" s="212"/>
      <c r="MWB26" s="212"/>
      <c r="MWC26" s="212"/>
      <c r="MWD26" s="212"/>
      <c r="MWE26" s="212"/>
      <c r="MWF26" s="212"/>
      <c r="MWG26" s="212"/>
      <c r="MWH26" s="212"/>
      <c r="MWI26" s="212"/>
      <c r="MWJ26" s="212"/>
      <c r="MWK26" s="212"/>
      <c r="MWL26" s="212"/>
      <c r="MWM26" s="212"/>
      <c r="MWN26" s="212"/>
      <c r="MWO26" s="212"/>
      <c r="MWP26" s="212"/>
      <c r="MWQ26" s="212"/>
      <c r="MWR26" s="212"/>
      <c r="MWS26" s="212"/>
      <c r="MWT26" s="212"/>
      <c r="MWU26" s="212"/>
      <c r="MWV26" s="212"/>
      <c r="MWW26" s="212"/>
      <c r="MWX26" s="212"/>
      <c r="MWY26" s="212"/>
      <c r="MWZ26" s="212"/>
      <c r="MXA26" s="212"/>
      <c r="MXB26" s="212"/>
      <c r="MXC26" s="212"/>
      <c r="MXD26" s="212"/>
      <c r="MXE26" s="212"/>
      <c r="MXF26" s="212"/>
      <c r="MXG26" s="212"/>
      <c r="MXH26" s="212"/>
      <c r="MXI26" s="212"/>
      <c r="MXJ26" s="212"/>
      <c r="MXK26" s="212"/>
      <c r="MXL26" s="212"/>
      <c r="MXM26" s="212"/>
      <c r="MXN26" s="212"/>
      <c r="MXO26" s="212"/>
      <c r="MXP26" s="212"/>
      <c r="MXQ26" s="212"/>
      <c r="MXR26" s="212"/>
      <c r="MXS26" s="212"/>
      <c r="MXT26" s="212"/>
      <c r="MXU26" s="212"/>
      <c r="MXV26" s="212"/>
      <c r="MXW26" s="212"/>
      <c r="MXX26" s="212"/>
      <c r="MXY26" s="212"/>
      <c r="MXZ26" s="212"/>
      <c r="MYA26" s="212"/>
      <c r="MYB26" s="212"/>
      <c r="MYC26" s="212"/>
      <c r="MYD26" s="212"/>
      <c r="MYE26" s="212"/>
      <c r="MYF26" s="212"/>
      <c r="MYG26" s="212"/>
      <c r="MYH26" s="212"/>
      <c r="MYI26" s="212"/>
      <c r="MYJ26" s="212"/>
      <c r="MYK26" s="212"/>
      <c r="MYL26" s="212"/>
      <c r="MYM26" s="212"/>
      <c r="MYN26" s="212"/>
      <c r="MYO26" s="212"/>
      <c r="MYP26" s="212"/>
      <c r="MYQ26" s="212"/>
      <c r="MYR26" s="212"/>
      <c r="MYS26" s="212"/>
      <c r="MYT26" s="212"/>
      <c r="MYU26" s="212"/>
      <c r="MYV26" s="212"/>
      <c r="MYW26" s="212"/>
      <c r="MYX26" s="212"/>
      <c r="MYY26" s="212"/>
      <c r="MYZ26" s="212"/>
      <c r="MZA26" s="212"/>
      <c r="MZB26" s="212"/>
      <c r="MZC26" s="212"/>
      <c r="MZD26" s="212"/>
      <c r="MZE26" s="212"/>
      <c r="MZF26" s="212"/>
      <c r="MZG26" s="212"/>
      <c r="MZH26" s="212"/>
      <c r="MZI26" s="212"/>
      <c r="MZJ26" s="212"/>
      <c r="MZK26" s="212"/>
      <c r="MZL26" s="212"/>
      <c r="MZM26" s="212"/>
      <c r="MZN26" s="212"/>
      <c r="MZO26" s="212"/>
      <c r="MZP26" s="212"/>
      <c r="MZQ26" s="212"/>
      <c r="MZR26" s="212"/>
      <c r="MZS26" s="212"/>
      <c r="MZT26" s="212"/>
      <c r="MZU26" s="212"/>
      <c r="MZV26" s="212"/>
      <c r="MZW26" s="212"/>
      <c r="MZX26" s="212"/>
      <c r="MZY26" s="212"/>
      <c r="MZZ26" s="212"/>
      <c r="NAA26" s="212"/>
      <c r="NAB26" s="212"/>
      <c r="NAC26" s="212"/>
      <c r="NAD26" s="212"/>
      <c r="NAE26" s="212"/>
      <c r="NAF26" s="212"/>
      <c r="NAG26" s="212"/>
      <c r="NAH26" s="212"/>
      <c r="NAI26" s="212"/>
      <c r="NAJ26" s="212"/>
      <c r="NAK26" s="212"/>
      <c r="NAL26" s="212"/>
      <c r="NAM26" s="212"/>
      <c r="NAN26" s="212"/>
      <c r="NAO26" s="212"/>
      <c r="NAP26" s="212"/>
      <c r="NAQ26" s="212"/>
      <c r="NAR26" s="212"/>
      <c r="NAS26" s="212"/>
      <c r="NAT26" s="212"/>
      <c r="NAU26" s="212"/>
      <c r="NAV26" s="212"/>
      <c r="NAW26" s="212"/>
      <c r="NAX26" s="212"/>
      <c r="NAY26" s="212"/>
      <c r="NAZ26" s="212"/>
      <c r="NBA26" s="212"/>
      <c r="NBB26" s="212"/>
      <c r="NBC26" s="212"/>
      <c r="NBD26" s="212"/>
      <c r="NBE26" s="212"/>
      <c r="NBF26" s="212"/>
      <c r="NBG26" s="212"/>
      <c r="NBH26" s="212"/>
      <c r="NBI26" s="212"/>
      <c r="NBJ26" s="212"/>
      <c r="NBK26" s="212"/>
      <c r="NBL26" s="212"/>
      <c r="NBM26" s="212"/>
      <c r="NBN26" s="212"/>
      <c r="NBO26" s="212"/>
      <c r="NBP26" s="212"/>
      <c r="NBQ26" s="212"/>
      <c r="NBR26" s="212"/>
      <c r="NBS26" s="212"/>
      <c r="NBT26" s="212"/>
      <c r="NBU26" s="212"/>
      <c r="NBV26" s="212"/>
      <c r="NBW26" s="212"/>
      <c r="NBX26" s="212"/>
      <c r="NBY26" s="212"/>
      <c r="NBZ26" s="212"/>
      <c r="NCA26" s="212"/>
      <c r="NCB26" s="212"/>
      <c r="NCC26" s="212"/>
      <c r="NCD26" s="212"/>
      <c r="NCE26" s="212"/>
      <c r="NCF26" s="212"/>
      <c r="NCG26" s="212"/>
      <c r="NCH26" s="212"/>
      <c r="NCI26" s="212"/>
      <c r="NCJ26" s="212"/>
      <c r="NCK26" s="212"/>
      <c r="NCL26" s="212"/>
      <c r="NCM26" s="212"/>
      <c r="NCN26" s="212"/>
      <c r="NCO26" s="212"/>
      <c r="NCP26" s="212"/>
      <c r="NCQ26" s="212"/>
      <c r="NCR26" s="212"/>
      <c r="NCS26" s="212"/>
      <c r="NCT26" s="212"/>
      <c r="NCU26" s="212"/>
      <c r="NCV26" s="212"/>
      <c r="NCW26" s="212"/>
      <c r="NCX26" s="212"/>
      <c r="NCY26" s="212"/>
      <c r="NCZ26" s="212"/>
      <c r="NDA26" s="212"/>
      <c r="NDB26" s="212"/>
      <c r="NDC26" s="212"/>
      <c r="NDD26" s="212"/>
      <c r="NDE26" s="212"/>
      <c r="NDF26" s="212"/>
      <c r="NDG26" s="212"/>
      <c r="NDH26" s="212"/>
      <c r="NDI26" s="212"/>
      <c r="NDJ26" s="212"/>
      <c r="NDK26" s="212"/>
      <c r="NDL26" s="212"/>
      <c r="NDM26" s="212"/>
      <c r="NDN26" s="212"/>
      <c r="NDO26" s="212"/>
      <c r="NDP26" s="212"/>
      <c r="NDQ26" s="212"/>
      <c r="NDR26" s="212"/>
      <c r="NDS26" s="212"/>
      <c r="NDT26" s="212"/>
      <c r="NDU26" s="212"/>
      <c r="NDV26" s="212"/>
      <c r="NDW26" s="212"/>
      <c r="NDX26" s="212"/>
      <c r="NDY26" s="212"/>
      <c r="NDZ26" s="212"/>
      <c r="NEA26" s="212"/>
      <c r="NEB26" s="212"/>
      <c r="NEC26" s="212"/>
      <c r="NED26" s="212"/>
      <c r="NEE26" s="212"/>
      <c r="NEF26" s="212"/>
      <c r="NEG26" s="212"/>
      <c r="NEH26" s="212"/>
      <c r="NEI26" s="212"/>
      <c r="NEJ26" s="212"/>
      <c r="NEK26" s="212"/>
      <c r="NEL26" s="212"/>
      <c r="NEM26" s="212"/>
      <c r="NEN26" s="212"/>
      <c r="NEO26" s="212"/>
      <c r="NEP26" s="212"/>
      <c r="NEQ26" s="212"/>
      <c r="NER26" s="212"/>
      <c r="NES26" s="212"/>
      <c r="NET26" s="212"/>
      <c r="NEU26" s="212"/>
      <c r="NEV26" s="212"/>
      <c r="NEW26" s="212"/>
      <c r="NEX26" s="212"/>
      <c r="NEY26" s="212"/>
      <c r="NEZ26" s="212"/>
      <c r="NFA26" s="212"/>
      <c r="NFB26" s="212"/>
      <c r="NFC26" s="212"/>
      <c r="NFD26" s="212"/>
      <c r="NFE26" s="212"/>
      <c r="NFF26" s="212"/>
      <c r="NFG26" s="212"/>
      <c r="NFH26" s="212"/>
      <c r="NFI26" s="212"/>
      <c r="NFJ26" s="212"/>
      <c r="NFK26" s="212"/>
      <c r="NFL26" s="212"/>
      <c r="NFM26" s="212"/>
      <c r="NFN26" s="212"/>
      <c r="NFO26" s="212"/>
      <c r="NFP26" s="212"/>
      <c r="NFQ26" s="212"/>
      <c r="NFR26" s="212"/>
      <c r="NFS26" s="212"/>
      <c r="NFT26" s="212"/>
      <c r="NFU26" s="212"/>
      <c r="NFV26" s="212"/>
      <c r="NFW26" s="212"/>
      <c r="NFX26" s="212"/>
      <c r="NFY26" s="212"/>
      <c r="NFZ26" s="212"/>
      <c r="NGA26" s="212"/>
      <c r="NGB26" s="212"/>
      <c r="NGC26" s="212"/>
      <c r="NGD26" s="212"/>
      <c r="NGE26" s="212"/>
      <c r="NGF26" s="212"/>
      <c r="NGG26" s="212"/>
      <c r="NGH26" s="212"/>
      <c r="NGI26" s="212"/>
      <c r="NGJ26" s="212"/>
      <c r="NGK26" s="212"/>
      <c r="NGL26" s="212"/>
      <c r="NGM26" s="212"/>
      <c r="NGN26" s="212"/>
      <c r="NGO26" s="212"/>
      <c r="NGP26" s="212"/>
      <c r="NGQ26" s="212"/>
      <c r="NGR26" s="212"/>
      <c r="NGS26" s="212"/>
      <c r="NGT26" s="212"/>
      <c r="NGU26" s="212"/>
      <c r="NGV26" s="212"/>
      <c r="NGW26" s="212"/>
      <c r="NGX26" s="212"/>
      <c r="NGY26" s="212"/>
      <c r="NGZ26" s="212"/>
      <c r="NHA26" s="212"/>
      <c r="NHB26" s="212"/>
      <c r="NHC26" s="212"/>
      <c r="NHD26" s="212"/>
      <c r="NHE26" s="212"/>
      <c r="NHF26" s="212"/>
      <c r="NHG26" s="212"/>
      <c r="NHH26" s="212"/>
      <c r="NHI26" s="212"/>
      <c r="NHJ26" s="212"/>
      <c r="NHK26" s="212"/>
      <c r="NHL26" s="212"/>
      <c r="NHM26" s="212"/>
      <c r="NHN26" s="212"/>
      <c r="NHO26" s="212"/>
      <c r="NHP26" s="212"/>
      <c r="NHQ26" s="212"/>
      <c r="NHR26" s="212"/>
      <c r="NHS26" s="212"/>
      <c r="NHT26" s="212"/>
      <c r="NHU26" s="212"/>
      <c r="NHV26" s="212"/>
      <c r="NHW26" s="212"/>
      <c r="NHX26" s="212"/>
      <c r="NHY26" s="212"/>
      <c r="NHZ26" s="212"/>
      <c r="NIA26" s="212"/>
      <c r="NIB26" s="212"/>
      <c r="NIC26" s="212"/>
      <c r="NID26" s="212"/>
      <c r="NIE26" s="212"/>
      <c r="NIF26" s="212"/>
      <c r="NIG26" s="212"/>
      <c r="NIH26" s="212"/>
      <c r="NII26" s="212"/>
      <c r="NIJ26" s="212"/>
      <c r="NIK26" s="212"/>
      <c r="NIL26" s="212"/>
      <c r="NIM26" s="212"/>
      <c r="NIN26" s="212"/>
      <c r="NIO26" s="212"/>
      <c r="NIP26" s="212"/>
      <c r="NIQ26" s="212"/>
      <c r="NIR26" s="212"/>
      <c r="NIS26" s="212"/>
      <c r="NIT26" s="212"/>
      <c r="NIU26" s="212"/>
      <c r="NIV26" s="212"/>
      <c r="NIW26" s="212"/>
      <c r="NIX26" s="212"/>
      <c r="NIY26" s="212"/>
      <c r="NIZ26" s="212"/>
      <c r="NJA26" s="212"/>
      <c r="NJB26" s="212"/>
      <c r="NJC26" s="212"/>
      <c r="NJD26" s="212"/>
      <c r="NJE26" s="212"/>
      <c r="NJF26" s="212"/>
      <c r="NJG26" s="212"/>
      <c r="NJH26" s="212"/>
      <c r="NJI26" s="212"/>
      <c r="NJJ26" s="212"/>
      <c r="NJK26" s="212"/>
      <c r="NJL26" s="212"/>
      <c r="NJM26" s="212"/>
      <c r="NJN26" s="212"/>
      <c r="NJO26" s="212"/>
      <c r="NJP26" s="212"/>
      <c r="NJQ26" s="212"/>
      <c r="NJR26" s="212"/>
      <c r="NJS26" s="212"/>
      <c r="NJT26" s="212"/>
      <c r="NJU26" s="212"/>
      <c r="NJV26" s="212"/>
      <c r="NJW26" s="212"/>
      <c r="NJX26" s="212"/>
      <c r="NJY26" s="212"/>
      <c r="NJZ26" s="212"/>
      <c r="NKA26" s="212"/>
      <c r="NKB26" s="212"/>
      <c r="NKC26" s="212"/>
      <c r="NKD26" s="212"/>
      <c r="NKE26" s="212"/>
      <c r="NKF26" s="212"/>
      <c r="NKG26" s="212"/>
      <c r="NKH26" s="212"/>
      <c r="NKI26" s="212"/>
      <c r="NKJ26" s="212"/>
      <c r="NKK26" s="212"/>
      <c r="NKL26" s="212"/>
      <c r="NKM26" s="212"/>
      <c r="NKN26" s="212"/>
      <c r="NKO26" s="212"/>
      <c r="NKP26" s="212"/>
      <c r="NKQ26" s="212"/>
      <c r="NKR26" s="212"/>
      <c r="NKS26" s="212"/>
      <c r="NKT26" s="212"/>
      <c r="NKU26" s="212"/>
      <c r="NKV26" s="212"/>
      <c r="NKW26" s="212"/>
      <c r="NKX26" s="212"/>
      <c r="NKY26" s="212"/>
      <c r="NKZ26" s="212"/>
      <c r="NLA26" s="212"/>
      <c r="NLB26" s="212"/>
      <c r="NLC26" s="212"/>
      <c r="NLD26" s="212"/>
      <c r="NLE26" s="212"/>
      <c r="NLF26" s="212"/>
      <c r="NLG26" s="212"/>
      <c r="NLH26" s="212"/>
      <c r="NLI26" s="212"/>
      <c r="NLJ26" s="212"/>
      <c r="NLK26" s="212"/>
      <c r="NLL26" s="212"/>
      <c r="NLM26" s="212"/>
      <c r="NLN26" s="212"/>
      <c r="NLO26" s="212"/>
      <c r="NLP26" s="212"/>
      <c r="NLQ26" s="212"/>
      <c r="NLR26" s="212"/>
      <c r="NLS26" s="212"/>
      <c r="NLT26" s="212"/>
      <c r="NLU26" s="212"/>
      <c r="NLV26" s="212"/>
      <c r="NLW26" s="212"/>
      <c r="NLX26" s="212"/>
      <c r="NLY26" s="212"/>
      <c r="NLZ26" s="212"/>
      <c r="NMA26" s="212"/>
      <c r="NMB26" s="212"/>
      <c r="NMC26" s="212"/>
      <c r="NMD26" s="212"/>
      <c r="NME26" s="212"/>
      <c r="NMF26" s="212"/>
      <c r="NMG26" s="212"/>
      <c r="NMH26" s="212"/>
      <c r="NMI26" s="212"/>
      <c r="NMJ26" s="212"/>
      <c r="NMK26" s="212"/>
      <c r="NML26" s="212"/>
      <c r="NMM26" s="212"/>
      <c r="NMN26" s="212"/>
      <c r="NMO26" s="212"/>
      <c r="NMP26" s="212"/>
      <c r="NMQ26" s="212"/>
      <c r="NMR26" s="212"/>
      <c r="NMS26" s="212"/>
      <c r="NMT26" s="212"/>
      <c r="NMU26" s="212"/>
      <c r="NMV26" s="212"/>
      <c r="NMW26" s="212"/>
      <c r="NMX26" s="212"/>
      <c r="NMY26" s="212"/>
      <c r="NMZ26" s="212"/>
      <c r="NNA26" s="212"/>
      <c r="NNB26" s="212"/>
      <c r="NNC26" s="212"/>
      <c r="NND26" s="212"/>
      <c r="NNE26" s="212"/>
      <c r="NNF26" s="212"/>
      <c r="NNG26" s="212"/>
      <c r="NNH26" s="212"/>
      <c r="NNI26" s="212"/>
      <c r="NNJ26" s="212"/>
      <c r="NNK26" s="212"/>
      <c r="NNL26" s="212"/>
      <c r="NNM26" s="212"/>
      <c r="NNN26" s="212"/>
      <c r="NNO26" s="212"/>
      <c r="NNP26" s="212"/>
      <c r="NNQ26" s="212"/>
      <c r="NNR26" s="212"/>
      <c r="NNS26" s="212"/>
      <c r="NNT26" s="212"/>
      <c r="NNU26" s="212"/>
      <c r="NNV26" s="212"/>
      <c r="NNW26" s="212"/>
      <c r="NNX26" s="212"/>
      <c r="NNY26" s="212"/>
      <c r="NNZ26" s="212"/>
      <c r="NOA26" s="212"/>
      <c r="NOB26" s="212"/>
      <c r="NOC26" s="212"/>
      <c r="NOD26" s="212"/>
      <c r="NOE26" s="212"/>
      <c r="NOF26" s="212"/>
      <c r="NOG26" s="212"/>
      <c r="NOH26" s="212"/>
      <c r="NOI26" s="212"/>
      <c r="NOJ26" s="212"/>
      <c r="NOK26" s="212"/>
      <c r="NOL26" s="212"/>
      <c r="NOM26" s="212"/>
      <c r="NON26" s="212"/>
      <c r="NOO26" s="212"/>
      <c r="NOP26" s="212"/>
      <c r="NOQ26" s="212"/>
      <c r="NOR26" s="212"/>
      <c r="NOS26" s="212"/>
      <c r="NOT26" s="212"/>
      <c r="NOU26" s="212"/>
      <c r="NOV26" s="212"/>
      <c r="NOW26" s="212"/>
      <c r="NOX26" s="212"/>
      <c r="NOY26" s="212"/>
      <c r="NOZ26" s="212"/>
      <c r="NPA26" s="212"/>
      <c r="NPB26" s="212"/>
      <c r="NPC26" s="212"/>
      <c r="NPD26" s="212"/>
      <c r="NPE26" s="212"/>
      <c r="NPF26" s="212"/>
      <c r="NPG26" s="212"/>
      <c r="NPH26" s="212"/>
      <c r="NPI26" s="212"/>
      <c r="NPJ26" s="212"/>
      <c r="NPK26" s="212"/>
      <c r="NPL26" s="212"/>
      <c r="NPM26" s="212"/>
      <c r="NPN26" s="212"/>
      <c r="NPO26" s="212"/>
      <c r="NPP26" s="212"/>
      <c r="NPQ26" s="212"/>
      <c r="NPR26" s="212"/>
      <c r="NPS26" s="212"/>
      <c r="NPT26" s="212"/>
      <c r="NPU26" s="212"/>
      <c r="NPV26" s="212"/>
      <c r="NPW26" s="212"/>
      <c r="NPX26" s="212"/>
      <c r="NPY26" s="212"/>
      <c r="NPZ26" s="212"/>
      <c r="NQA26" s="212"/>
      <c r="NQB26" s="212"/>
      <c r="NQC26" s="212"/>
      <c r="NQD26" s="212"/>
      <c r="NQE26" s="212"/>
      <c r="NQF26" s="212"/>
      <c r="NQG26" s="212"/>
      <c r="NQH26" s="212"/>
      <c r="NQI26" s="212"/>
      <c r="NQJ26" s="212"/>
      <c r="NQK26" s="212"/>
      <c r="NQL26" s="212"/>
      <c r="NQM26" s="212"/>
      <c r="NQN26" s="212"/>
      <c r="NQO26" s="212"/>
      <c r="NQP26" s="212"/>
      <c r="NQQ26" s="212"/>
      <c r="NQR26" s="212"/>
      <c r="NQS26" s="212"/>
      <c r="NQT26" s="212"/>
      <c r="NQU26" s="212"/>
      <c r="NQV26" s="212"/>
      <c r="NQW26" s="212"/>
      <c r="NQX26" s="212"/>
      <c r="NQY26" s="212"/>
      <c r="NQZ26" s="212"/>
      <c r="NRA26" s="212"/>
      <c r="NRB26" s="212"/>
      <c r="NRC26" s="212"/>
      <c r="NRD26" s="212"/>
      <c r="NRE26" s="212"/>
      <c r="NRF26" s="212"/>
      <c r="NRG26" s="212"/>
      <c r="NRH26" s="212"/>
      <c r="NRI26" s="212"/>
      <c r="NRJ26" s="212"/>
      <c r="NRK26" s="212"/>
      <c r="NRL26" s="212"/>
      <c r="NRM26" s="212"/>
      <c r="NRN26" s="212"/>
      <c r="NRO26" s="212"/>
      <c r="NRP26" s="212"/>
      <c r="NRQ26" s="212"/>
      <c r="NRR26" s="212"/>
      <c r="NRS26" s="212"/>
      <c r="NRT26" s="212"/>
      <c r="NRU26" s="212"/>
      <c r="NRV26" s="212"/>
      <c r="NRW26" s="212"/>
      <c r="NRX26" s="212"/>
      <c r="NRY26" s="212"/>
      <c r="NRZ26" s="212"/>
      <c r="NSA26" s="212"/>
      <c r="NSB26" s="212"/>
      <c r="NSC26" s="212"/>
      <c r="NSD26" s="212"/>
      <c r="NSE26" s="212"/>
      <c r="NSF26" s="212"/>
      <c r="NSG26" s="212"/>
      <c r="NSH26" s="212"/>
      <c r="NSI26" s="212"/>
      <c r="NSJ26" s="212"/>
      <c r="NSK26" s="212"/>
      <c r="NSL26" s="212"/>
      <c r="NSM26" s="212"/>
      <c r="NSN26" s="212"/>
      <c r="NSO26" s="212"/>
      <c r="NSP26" s="212"/>
      <c r="NSQ26" s="212"/>
      <c r="NSR26" s="212"/>
      <c r="NSS26" s="212"/>
      <c r="NST26" s="212"/>
      <c r="NSU26" s="212"/>
      <c r="NSV26" s="212"/>
      <c r="NSW26" s="212"/>
      <c r="NSX26" s="212"/>
      <c r="NSY26" s="212"/>
      <c r="NSZ26" s="212"/>
      <c r="NTA26" s="212"/>
      <c r="NTB26" s="212"/>
      <c r="NTC26" s="212"/>
      <c r="NTD26" s="212"/>
      <c r="NTE26" s="212"/>
      <c r="NTF26" s="212"/>
      <c r="NTG26" s="212"/>
      <c r="NTH26" s="212"/>
      <c r="NTI26" s="212"/>
      <c r="NTJ26" s="212"/>
      <c r="NTK26" s="212"/>
      <c r="NTL26" s="212"/>
      <c r="NTM26" s="212"/>
      <c r="NTN26" s="212"/>
      <c r="NTO26" s="212"/>
      <c r="NTP26" s="212"/>
      <c r="NTQ26" s="212"/>
      <c r="NTR26" s="212"/>
      <c r="NTS26" s="212"/>
      <c r="NTT26" s="212"/>
      <c r="NTU26" s="212"/>
      <c r="NTV26" s="212"/>
      <c r="NTW26" s="212"/>
      <c r="NTX26" s="212"/>
      <c r="NTY26" s="212"/>
      <c r="NTZ26" s="212"/>
      <c r="NUA26" s="212"/>
      <c r="NUB26" s="212"/>
      <c r="NUC26" s="212"/>
      <c r="NUD26" s="212"/>
      <c r="NUE26" s="212"/>
      <c r="NUF26" s="212"/>
      <c r="NUG26" s="212"/>
      <c r="NUH26" s="212"/>
      <c r="NUI26" s="212"/>
      <c r="NUJ26" s="212"/>
      <c r="NUK26" s="212"/>
      <c r="NUL26" s="212"/>
      <c r="NUM26" s="212"/>
      <c r="NUN26" s="212"/>
      <c r="NUO26" s="212"/>
      <c r="NUP26" s="212"/>
      <c r="NUQ26" s="212"/>
      <c r="NUR26" s="212"/>
      <c r="NUS26" s="212"/>
      <c r="NUT26" s="212"/>
      <c r="NUU26" s="212"/>
      <c r="NUV26" s="212"/>
      <c r="NUW26" s="212"/>
      <c r="NUX26" s="212"/>
      <c r="NUY26" s="212"/>
      <c r="NUZ26" s="212"/>
      <c r="NVA26" s="212"/>
      <c r="NVB26" s="212"/>
      <c r="NVC26" s="212"/>
      <c r="NVD26" s="212"/>
      <c r="NVE26" s="212"/>
      <c r="NVF26" s="212"/>
      <c r="NVG26" s="212"/>
      <c r="NVH26" s="212"/>
      <c r="NVI26" s="212"/>
      <c r="NVJ26" s="212"/>
      <c r="NVK26" s="212"/>
      <c r="NVL26" s="212"/>
      <c r="NVM26" s="212"/>
      <c r="NVN26" s="212"/>
      <c r="NVO26" s="212"/>
      <c r="NVP26" s="212"/>
      <c r="NVQ26" s="212"/>
      <c r="NVR26" s="212"/>
      <c r="NVS26" s="212"/>
      <c r="NVT26" s="212"/>
      <c r="NVU26" s="212"/>
      <c r="NVV26" s="212"/>
      <c r="NVW26" s="212"/>
      <c r="NVX26" s="212"/>
      <c r="NVY26" s="212"/>
      <c r="NVZ26" s="212"/>
      <c r="NWA26" s="212"/>
      <c r="NWB26" s="212"/>
      <c r="NWC26" s="212"/>
      <c r="NWD26" s="212"/>
      <c r="NWE26" s="212"/>
      <c r="NWF26" s="212"/>
      <c r="NWG26" s="212"/>
      <c r="NWH26" s="212"/>
      <c r="NWI26" s="212"/>
      <c r="NWJ26" s="212"/>
      <c r="NWK26" s="212"/>
      <c r="NWL26" s="212"/>
      <c r="NWM26" s="212"/>
      <c r="NWN26" s="212"/>
      <c r="NWO26" s="212"/>
      <c r="NWP26" s="212"/>
      <c r="NWQ26" s="212"/>
      <c r="NWR26" s="212"/>
      <c r="NWS26" s="212"/>
      <c r="NWT26" s="212"/>
      <c r="NWU26" s="212"/>
      <c r="NWV26" s="212"/>
      <c r="NWW26" s="212"/>
      <c r="NWX26" s="212"/>
      <c r="NWY26" s="212"/>
      <c r="NWZ26" s="212"/>
      <c r="NXA26" s="212"/>
      <c r="NXB26" s="212"/>
      <c r="NXC26" s="212"/>
      <c r="NXD26" s="212"/>
      <c r="NXE26" s="212"/>
      <c r="NXF26" s="212"/>
      <c r="NXG26" s="212"/>
      <c r="NXH26" s="212"/>
      <c r="NXI26" s="212"/>
      <c r="NXJ26" s="212"/>
      <c r="NXK26" s="212"/>
      <c r="NXL26" s="212"/>
      <c r="NXM26" s="212"/>
      <c r="NXN26" s="212"/>
      <c r="NXO26" s="212"/>
      <c r="NXP26" s="212"/>
      <c r="NXQ26" s="212"/>
      <c r="NXR26" s="212"/>
      <c r="NXS26" s="212"/>
      <c r="NXT26" s="212"/>
      <c r="NXU26" s="212"/>
      <c r="NXV26" s="212"/>
      <c r="NXW26" s="212"/>
      <c r="NXX26" s="212"/>
      <c r="NXY26" s="212"/>
      <c r="NXZ26" s="212"/>
      <c r="NYA26" s="212"/>
      <c r="NYB26" s="212"/>
      <c r="NYC26" s="212"/>
      <c r="NYD26" s="212"/>
      <c r="NYE26" s="212"/>
      <c r="NYF26" s="212"/>
      <c r="NYG26" s="212"/>
      <c r="NYH26" s="212"/>
      <c r="NYI26" s="212"/>
      <c r="NYJ26" s="212"/>
      <c r="NYK26" s="212"/>
      <c r="NYL26" s="212"/>
      <c r="NYM26" s="212"/>
      <c r="NYN26" s="212"/>
      <c r="NYO26" s="212"/>
      <c r="NYP26" s="212"/>
      <c r="NYQ26" s="212"/>
      <c r="NYR26" s="212"/>
      <c r="NYS26" s="212"/>
      <c r="NYT26" s="212"/>
      <c r="NYU26" s="212"/>
      <c r="NYV26" s="212"/>
      <c r="NYW26" s="212"/>
      <c r="NYX26" s="212"/>
      <c r="NYY26" s="212"/>
      <c r="NYZ26" s="212"/>
      <c r="NZA26" s="212"/>
      <c r="NZB26" s="212"/>
      <c r="NZC26" s="212"/>
      <c r="NZD26" s="212"/>
      <c r="NZE26" s="212"/>
      <c r="NZF26" s="212"/>
      <c r="NZG26" s="212"/>
      <c r="NZH26" s="212"/>
      <c r="NZI26" s="212"/>
      <c r="NZJ26" s="212"/>
      <c r="NZK26" s="212"/>
      <c r="NZL26" s="212"/>
      <c r="NZM26" s="212"/>
      <c r="NZN26" s="212"/>
      <c r="NZO26" s="212"/>
      <c r="NZP26" s="212"/>
      <c r="NZQ26" s="212"/>
      <c r="NZR26" s="212"/>
      <c r="NZS26" s="212"/>
      <c r="NZT26" s="212"/>
      <c r="NZU26" s="212"/>
      <c r="NZV26" s="212"/>
      <c r="NZW26" s="212"/>
      <c r="NZX26" s="212"/>
      <c r="NZY26" s="212"/>
      <c r="NZZ26" s="212"/>
      <c r="OAA26" s="212"/>
      <c r="OAB26" s="212"/>
      <c r="OAC26" s="212"/>
      <c r="OAD26" s="212"/>
      <c r="OAE26" s="212"/>
      <c r="OAF26" s="212"/>
      <c r="OAG26" s="212"/>
      <c r="OAH26" s="212"/>
      <c r="OAI26" s="212"/>
      <c r="OAJ26" s="212"/>
      <c r="OAK26" s="212"/>
      <c r="OAL26" s="212"/>
      <c r="OAM26" s="212"/>
      <c r="OAN26" s="212"/>
      <c r="OAO26" s="212"/>
      <c r="OAP26" s="212"/>
      <c r="OAQ26" s="212"/>
      <c r="OAR26" s="212"/>
      <c r="OAS26" s="212"/>
      <c r="OAT26" s="212"/>
      <c r="OAU26" s="212"/>
      <c r="OAV26" s="212"/>
      <c r="OAW26" s="212"/>
      <c r="OAX26" s="212"/>
      <c r="OAY26" s="212"/>
      <c r="OAZ26" s="212"/>
      <c r="OBA26" s="212"/>
      <c r="OBB26" s="212"/>
      <c r="OBC26" s="212"/>
      <c r="OBD26" s="212"/>
      <c r="OBE26" s="212"/>
      <c r="OBF26" s="212"/>
      <c r="OBG26" s="212"/>
      <c r="OBH26" s="212"/>
      <c r="OBI26" s="212"/>
      <c r="OBJ26" s="212"/>
      <c r="OBK26" s="212"/>
      <c r="OBL26" s="212"/>
      <c r="OBM26" s="212"/>
      <c r="OBN26" s="212"/>
      <c r="OBO26" s="212"/>
      <c r="OBP26" s="212"/>
      <c r="OBQ26" s="212"/>
      <c r="OBR26" s="212"/>
      <c r="OBS26" s="212"/>
      <c r="OBT26" s="212"/>
      <c r="OBU26" s="212"/>
      <c r="OBV26" s="212"/>
      <c r="OBW26" s="212"/>
      <c r="OBX26" s="212"/>
      <c r="OBY26" s="212"/>
      <c r="OBZ26" s="212"/>
      <c r="OCA26" s="212"/>
      <c r="OCB26" s="212"/>
      <c r="OCC26" s="212"/>
      <c r="OCD26" s="212"/>
      <c r="OCE26" s="212"/>
      <c r="OCF26" s="212"/>
      <c r="OCG26" s="212"/>
      <c r="OCH26" s="212"/>
      <c r="OCI26" s="212"/>
      <c r="OCJ26" s="212"/>
      <c r="OCK26" s="212"/>
      <c r="OCL26" s="212"/>
      <c r="OCM26" s="212"/>
      <c r="OCN26" s="212"/>
      <c r="OCO26" s="212"/>
      <c r="OCP26" s="212"/>
      <c r="OCQ26" s="212"/>
      <c r="OCR26" s="212"/>
      <c r="OCS26" s="212"/>
      <c r="OCT26" s="212"/>
      <c r="OCU26" s="212"/>
      <c r="OCV26" s="212"/>
      <c r="OCW26" s="212"/>
      <c r="OCX26" s="212"/>
      <c r="OCY26" s="212"/>
      <c r="OCZ26" s="212"/>
      <c r="ODA26" s="212"/>
      <c r="ODB26" s="212"/>
      <c r="ODC26" s="212"/>
      <c r="ODD26" s="212"/>
      <c r="ODE26" s="212"/>
      <c r="ODF26" s="212"/>
      <c r="ODG26" s="212"/>
      <c r="ODH26" s="212"/>
      <c r="ODI26" s="212"/>
      <c r="ODJ26" s="212"/>
      <c r="ODK26" s="212"/>
      <c r="ODL26" s="212"/>
      <c r="ODM26" s="212"/>
      <c r="ODN26" s="212"/>
      <c r="ODO26" s="212"/>
      <c r="ODP26" s="212"/>
      <c r="ODQ26" s="212"/>
      <c r="ODR26" s="212"/>
      <c r="ODS26" s="212"/>
      <c r="ODT26" s="212"/>
      <c r="ODU26" s="212"/>
      <c r="ODV26" s="212"/>
      <c r="ODW26" s="212"/>
      <c r="ODX26" s="212"/>
      <c r="ODY26" s="212"/>
      <c r="ODZ26" s="212"/>
      <c r="OEA26" s="212"/>
      <c r="OEB26" s="212"/>
      <c r="OEC26" s="212"/>
      <c r="OED26" s="212"/>
      <c r="OEE26" s="212"/>
      <c r="OEF26" s="212"/>
      <c r="OEG26" s="212"/>
      <c r="OEH26" s="212"/>
      <c r="OEI26" s="212"/>
      <c r="OEJ26" s="212"/>
      <c r="OEK26" s="212"/>
      <c r="OEL26" s="212"/>
      <c r="OEM26" s="212"/>
      <c r="OEN26" s="212"/>
      <c r="OEO26" s="212"/>
      <c r="OEP26" s="212"/>
      <c r="OEQ26" s="212"/>
      <c r="OER26" s="212"/>
      <c r="OES26" s="212"/>
      <c r="OET26" s="212"/>
      <c r="OEU26" s="212"/>
      <c r="OEV26" s="212"/>
      <c r="OEW26" s="212"/>
      <c r="OEX26" s="212"/>
      <c r="OEY26" s="212"/>
      <c r="OEZ26" s="212"/>
      <c r="OFA26" s="212"/>
      <c r="OFB26" s="212"/>
      <c r="OFC26" s="212"/>
      <c r="OFD26" s="212"/>
      <c r="OFE26" s="212"/>
      <c r="OFF26" s="212"/>
      <c r="OFG26" s="212"/>
      <c r="OFH26" s="212"/>
      <c r="OFI26" s="212"/>
      <c r="OFJ26" s="212"/>
      <c r="OFK26" s="212"/>
      <c r="OFL26" s="212"/>
      <c r="OFM26" s="212"/>
      <c r="OFN26" s="212"/>
      <c r="OFO26" s="212"/>
      <c r="OFP26" s="212"/>
      <c r="OFQ26" s="212"/>
      <c r="OFR26" s="212"/>
      <c r="OFS26" s="212"/>
      <c r="OFT26" s="212"/>
      <c r="OFU26" s="212"/>
      <c r="OFV26" s="212"/>
      <c r="OFW26" s="212"/>
      <c r="OFX26" s="212"/>
      <c r="OFY26" s="212"/>
      <c r="OFZ26" s="212"/>
      <c r="OGA26" s="212"/>
      <c r="OGB26" s="212"/>
      <c r="OGC26" s="212"/>
      <c r="OGD26" s="212"/>
      <c r="OGE26" s="212"/>
      <c r="OGF26" s="212"/>
      <c r="OGG26" s="212"/>
      <c r="OGH26" s="212"/>
      <c r="OGI26" s="212"/>
      <c r="OGJ26" s="212"/>
      <c r="OGK26" s="212"/>
      <c r="OGL26" s="212"/>
      <c r="OGM26" s="212"/>
      <c r="OGN26" s="212"/>
      <c r="OGO26" s="212"/>
      <c r="OGP26" s="212"/>
      <c r="OGQ26" s="212"/>
      <c r="OGR26" s="212"/>
      <c r="OGS26" s="212"/>
      <c r="OGT26" s="212"/>
      <c r="OGU26" s="212"/>
      <c r="OGV26" s="212"/>
      <c r="OGW26" s="212"/>
      <c r="OGX26" s="212"/>
      <c r="OGY26" s="212"/>
      <c r="OGZ26" s="212"/>
      <c r="OHA26" s="212"/>
      <c r="OHB26" s="212"/>
      <c r="OHC26" s="212"/>
      <c r="OHD26" s="212"/>
      <c r="OHE26" s="212"/>
      <c r="OHF26" s="212"/>
      <c r="OHG26" s="212"/>
      <c r="OHH26" s="212"/>
      <c r="OHI26" s="212"/>
      <c r="OHJ26" s="212"/>
      <c r="OHK26" s="212"/>
      <c r="OHL26" s="212"/>
      <c r="OHM26" s="212"/>
      <c r="OHN26" s="212"/>
      <c r="OHO26" s="212"/>
      <c r="OHP26" s="212"/>
      <c r="OHQ26" s="212"/>
      <c r="OHR26" s="212"/>
      <c r="OHS26" s="212"/>
      <c r="OHT26" s="212"/>
      <c r="OHU26" s="212"/>
      <c r="OHV26" s="212"/>
      <c r="OHW26" s="212"/>
      <c r="OHX26" s="212"/>
      <c r="OHY26" s="212"/>
      <c r="OHZ26" s="212"/>
      <c r="OIA26" s="212"/>
      <c r="OIB26" s="212"/>
      <c r="OIC26" s="212"/>
      <c r="OID26" s="212"/>
      <c r="OIE26" s="212"/>
      <c r="OIF26" s="212"/>
      <c r="OIG26" s="212"/>
      <c r="OIH26" s="212"/>
      <c r="OII26" s="212"/>
      <c r="OIJ26" s="212"/>
      <c r="OIK26" s="212"/>
      <c r="OIL26" s="212"/>
      <c r="OIM26" s="212"/>
      <c r="OIN26" s="212"/>
      <c r="OIO26" s="212"/>
      <c r="OIP26" s="212"/>
      <c r="OIQ26" s="212"/>
      <c r="OIR26" s="212"/>
      <c r="OIS26" s="212"/>
      <c r="OIT26" s="212"/>
      <c r="OIU26" s="212"/>
      <c r="OIV26" s="212"/>
      <c r="OIW26" s="212"/>
      <c r="OIX26" s="212"/>
      <c r="OIY26" s="212"/>
      <c r="OIZ26" s="212"/>
      <c r="OJA26" s="212"/>
      <c r="OJB26" s="212"/>
      <c r="OJC26" s="212"/>
      <c r="OJD26" s="212"/>
      <c r="OJE26" s="212"/>
      <c r="OJF26" s="212"/>
      <c r="OJG26" s="212"/>
      <c r="OJH26" s="212"/>
      <c r="OJI26" s="212"/>
      <c r="OJJ26" s="212"/>
      <c r="OJK26" s="212"/>
      <c r="OJL26" s="212"/>
      <c r="OJM26" s="212"/>
      <c r="OJN26" s="212"/>
      <c r="OJO26" s="212"/>
      <c r="OJP26" s="212"/>
      <c r="OJQ26" s="212"/>
      <c r="OJR26" s="212"/>
      <c r="OJS26" s="212"/>
      <c r="OJT26" s="212"/>
      <c r="OJU26" s="212"/>
      <c r="OJV26" s="212"/>
      <c r="OJW26" s="212"/>
      <c r="OJX26" s="212"/>
      <c r="OJY26" s="212"/>
      <c r="OJZ26" s="212"/>
      <c r="OKA26" s="212"/>
      <c r="OKB26" s="212"/>
      <c r="OKC26" s="212"/>
      <c r="OKD26" s="212"/>
      <c r="OKE26" s="212"/>
      <c r="OKF26" s="212"/>
      <c r="OKG26" s="212"/>
      <c r="OKH26" s="212"/>
      <c r="OKI26" s="212"/>
      <c r="OKJ26" s="212"/>
      <c r="OKK26" s="212"/>
      <c r="OKL26" s="212"/>
      <c r="OKM26" s="212"/>
      <c r="OKN26" s="212"/>
      <c r="OKO26" s="212"/>
      <c r="OKP26" s="212"/>
      <c r="OKQ26" s="212"/>
      <c r="OKR26" s="212"/>
      <c r="OKS26" s="212"/>
      <c r="OKT26" s="212"/>
      <c r="OKU26" s="212"/>
      <c r="OKV26" s="212"/>
      <c r="OKW26" s="212"/>
      <c r="OKX26" s="212"/>
      <c r="OKY26" s="212"/>
      <c r="OKZ26" s="212"/>
      <c r="OLA26" s="212"/>
      <c r="OLB26" s="212"/>
      <c r="OLC26" s="212"/>
      <c r="OLD26" s="212"/>
      <c r="OLE26" s="212"/>
      <c r="OLF26" s="212"/>
      <c r="OLG26" s="212"/>
      <c r="OLH26" s="212"/>
      <c r="OLI26" s="212"/>
      <c r="OLJ26" s="212"/>
      <c r="OLK26" s="212"/>
      <c r="OLL26" s="212"/>
      <c r="OLM26" s="212"/>
      <c r="OLN26" s="212"/>
      <c r="OLO26" s="212"/>
      <c r="OLP26" s="212"/>
      <c r="OLQ26" s="212"/>
      <c r="OLR26" s="212"/>
      <c r="OLS26" s="212"/>
      <c r="OLT26" s="212"/>
      <c r="OLU26" s="212"/>
      <c r="OLV26" s="212"/>
      <c r="OLW26" s="212"/>
      <c r="OLX26" s="212"/>
      <c r="OLY26" s="212"/>
      <c r="OLZ26" s="212"/>
      <c r="OMA26" s="212"/>
      <c r="OMB26" s="212"/>
      <c r="OMC26" s="212"/>
      <c r="OMD26" s="212"/>
      <c r="OME26" s="212"/>
      <c r="OMF26" s="212"/>
      <c r="OMG26" s="212"/>
      <c r="OMH26" s="212"/>
      <c r="OMI26" s="212"/>
      <c r="OMJ26" s="212"/>
      <c r="OMK26" s="212"/>
      <c r="OML26" s="212"/>
      <c r="OMM26" s="212"/>
      <c r="OMN26" s="212"/>
      <c r="OMO26" s="212"/>
      <c r="OMP26" s="212"/>
      <c r="OMQ26" s="212"/>
      <c r="OMR26" s="212"/>
      <c r="OMS26" s="212"/>
      <c r="OMT26" s="212"/>
      <c r="OMU26" s="212"/>
      <c r="OMV26" s="212"/>
      <c r="OMW26" s="212"/>
      <c r="OMX26" s="212"/>
      <c r="OMY26" s="212"/>
      <c r="OMZ26" s="212"/>
      <c r="ONA26" s="212"/>
      <c r="ONB26" s="212"/>
      <c r="ONC26" s="212"/>
      <c r="OND26" s="212"/>
      <c r="ONE26" s="212"/>
      <c r="ONF26" s="212"/>
      <c r="ONG26" s="212"/>
      <c r="ONH26" s="212"/>
      <c r="ONI26" s="212"/>
      <c r="ONJ26" s="212"/>
      <c r="ONK26" s="212"/>
      <c r="ONL26" s="212"/>
      <c r="ONM26" s="212"/>
      <c r="ONN26" s="212"/>
      <c r="ONO26" s="212"/>
      <c r="ONP26" s="212"/>
      <c r="ONQ26" s="212"/>
      <c r="ONR26" s="212"/>
      <c r="ONS26" s="212"/>
      <c r="ONT26" s="212"/>
      <c r="ONU26" s="212"/>
      <c r="ONV26" s="212"/>
      <c r="ONW26" s="212"/>
      <c r="ONX26" s="212"/>
      <c r="ONY26" s="212"/>
      <c r="ONZ26" s="212"/>
      <c r="OOA26" s="212"/>
      <c r="OOB26" s="212"/>
      <c r="OOC26" s="212"/>
      <c r="OOD26" s="212"/>
      <c r="OOE26" s="212"/>
      <c r="OOF26" s="212"/>
      <c r="OOG26" s="212"/>
      <c r="OOH26" s="212"/>
      <c r="OOI26" s="212"/>
      <c r="OOJ26" s="212"/>
      <c r="OOK26" s="212"/>
      <c r="OOL26" s="212"/>
      <c r="OOM26" s="212"/>
      <c r="OON26" s="212"/>
      <c r="OOO26" s="212"/>
      <c r="OOP26" s="212"/>
      <c r="OOQ26" s="212"/>
      <c r="OOR26" s="212"/>
      <c r="OOS26" s="212"/>
      <c r="OOT26" s="212"/>
      <c r="OOU26" s="212"/>
      <c r="OOV26" s="212"/>
      <c r="OOW26" s="212"/>
      <c r="OOX26" s="212"/>
      <c r="OOY26" s="212"/>
      <c r="OOZ26" s="212"/>
      <c r="OPA26" s="212"/>
      <c r="OPB26" s="212"/>
      <c r="OPC26" s="212"/>
      <c r="OPD26" s="212"/>
      <c r="OPE26" s="212"/>
      <c r="OPF26" s="212"/>
      <c r="OPG26" s="212"/>
      <c r="OPH26" s="212"/>
      <c r="OPI26" s="212"/>
      <c r="OPJ26" s="212"/>
      <c r="OPK26" s="212"/>
      <c r="OPL26" s="212"/>
      <c r="OPM26" s="212"/>
      <c r="OPN26" s="212"/>
      <c r="OPO26" s="212"/>
      <c r="OPP26" s="212"/>
      <c r="OPQ26" s="212"/>
      <c r="OPR26" s="212"/>
      <c r="OPS26" s="212"/>
      <c r="OPT26" s="212"/>
      <c r="OPU26" s="212"/>
      <c r="OPV26" s="212"/>
      <c r="OPW26" s="212"/>
      <c r="OPX26" s="212"/>
      <c r="OPY26" s="212"/>
      <c r="OPZ26" s="212"/>
      <c r="OQA26" s="212"/>
      <c r="OQB26" s="212"/>
      <c r="OQC26" s="212"/>
      <c r="OQD26" s="212"/>
      <c r="OQE26" s="212"/>
      <c r="OQF26" s="212"/>
      <c r="OQG26" s="212"/>
      <c r="OQH26" s="212"/>
      <c r="OQI26" s="212"/>
      <c r="OQJ26" s="212"/>
      <c r="OQK26" s="212"/>
      <c r="OQL26" s="212"/>
      <c r="OQM26" s="212"/>
      <c r="OQN26" s="212"/>
      <c r="OQO26" s="212"/>
      <c r="OQP26" s="212"/>
      <c r="OQQ26" s="212"/>
      <c r="OQR26" s="212"/>
      <c r="OQS26" s="212"/>
      <c r="OQT26" s="212"/>
      <c r="OQU26" s="212"/>
      <c r="OQV26" s="212"/>
      <c r="OQW26" s="212"/>
      <c r="OQX26" s="212"/>
      <c r="OQY26" s="212"/>
      <c r="OQZ26" s="212"/>
      <c r="ORA26" s="212"/>
      <c r="ORB26" s="212"/>
      <c r="ORC26" s="212"/>
      <c r="ORD26" s="212"/>
      <c r="ORE26" s="212"/>
      <c r="ORF26" s="212"/>
      <c r="ORG26" s="212"/>
      <c r="ORH26" s="212"/>
      <c r="ORI26" s="212"/>
      <c r="ORJ26" s="212"/>
      <c r="ORK26" s="212"/>
      <c r="ORL26" s="212"/>
      <c r="ORM26" s="212"/>
      <c r="ORN26" s="212"/>
      <c r="ORO26" s="212"/>
      <c r="ORP26" s="212"/>
      <c r="ORQ26" s="212"/>
      <c r="ORR26" s="212"/>
      <c r="ORS26" s="212"/>
      <c r="ORT26" s="212"/>
      <c r="ORU26" s="212"/>
      <c r="ORV26" s="212"/>
      <c r="ORW26" s="212"/>
      <c r="ORX26" s="212"/>
      <c r="ORY26" s="212"/>
      <c r="ORZ26" s="212"/>
      <c r="OSA26" s="212"/>
      <c r="OSB26" s="212"/>
      <c r="OSC26" s="212"/>
      <c r="OSD26" s="212"/>
      <c r="OSE26" s="212"/>
      <c r="OSF26" s="212"/>
      <c r="OSG26" s="212"/>
      <c r="OSH26" s="212"/>
      <c r="OSI26" s="212"/>
      <c r="OSJ26" s="212"/>
      <c r="OSK26" s="212"/>
      <c r="OSL26" s="212"/>
      <c r="OSM26" s="212"/>
      <c r="OSN26" s="212"/>
      <c r="OSO26" s="212"/>
      <c r="OSP26" s="212"/>
      <c r="OSQ26" s="212"/>
      <c r="OSR26" s="212"/>
      <c r="OSS26" s="212"/>
      <c r="OST26" s="212"/>
      <c r="OSU26" s="212"/>
      <c r="OSV26" s="212"/>
      <c r="OSW26" s="212"/>
      <c r="OSX26" s="212"/>
      <c r="OSY26" s="212"/>
      <c r="OSZ26" s="212"/>
      <c r="OTA26" s="212"/>
      <c r="OTB26" s="212"/>
      <c r="OTC26" s="212"/>
      <c r="OTD26" s="212"/>
      <c r="OTE26" s="212"/>
      <c r="OTF26" s="212"/>
      <c r="OTG26" s="212"/>
      <c r="OTH26" s="212"/>
      <c r="OTI26" s="212"/>
      <c r="OTJ26" s="212"/>
      <c r="OTK26" s="212"/>
      <c r="OTL26" s="212"/>
      <c r="OTM26" s="212"/>
      <c r="OTN26" s="212"/>
      <c r="OTO26" s="212"/>
      <c r="OTP26" s="212"/>
      <c r="OTQ26" s="212"/>
      <c r="OTR26" s="212"/>
      <c r="OTS26" s="212"/>
      <c r="OTT26" s="212"/>
      <c r="OTU26" s="212"/>
      <c r="OTV26" s="212"/>
      <c r="OTW26" s="212"/>
      <c r="OTX26" s="212"/>
      <c r="OTY26" s="212"/>
      <c r="OTZ26" s="212"/>
      <c r="OUA26" s="212"/>
      <c r="OUB26" s="212"/>
      <c r="OUC26" s="212"/>
      <c r="OUD26" s="212"/>
      <c r="OUE26" s="212"/>
      <c r="OUF26" s="212"/>
      <c r="OUG26" s="212"/>
      <c r="OUH26" s="212"/>
      <c r="OUI26" s="212"/>
      <c r="OUJ26" s="212"/>
      <c r="OUK26" s="212"/>
      <c r="OUL26" s="212"/>
      <c r="OUM26" s="212"/>
      <c r="OUN26" s="212"/>
      <c r="OUO26" s="212"/>
      <c r="OUP26" s="212"/>
      <c r="OUQ26" s="212"/>
      <c r="OUR26" s="212"/>
      <c r="OUS26" s="212"/>
      <c r="OUT26" s="212"/>
      <c r="OUU26" s="212"/>
      <c r="OUV26" s="212"/>
      <c r="OUW26" s="212"/>
      <c r="OUX26" s="212"/>
      <c r="OUY26" s="212"/>
      <c r="OUZ26" s="212"/>
      <c r="OVA26" s="212"/>
      <c r="OVB26" s="212"/>
      <c r="OVC26" s="212"/>
      <c r="OVD26" s="212"/>
      <c r="OVE26" s="212"/>
      <c r="OVF26" s="212"/>
      <c r="OVG26" s="212"/>
      <c r="OVH26" s="212"/>
      <c r="OVI26" s="212"/>
      <c r="OVJ26" s="212"/>
      <c r="OVK26" s="212"/>
      <c r="OVL26" s="212"/>
      <c r="OVM26" s="212"/>
      <c r="OVN26" s="212"/>
      <c r="OVO26" s="212"/>
      <c r="OVP26" s="212"/>
      <c r="OVQ26" s="212"/>
      <c r="OVR26" s="212"/>
      <c r="OVS26" s="212"/>
      <c r="OVT26" s="212"/>
      <c r="OVU26" s="212"/>
      <c r="OVV26" s="212"/>
      <c r="OVW26" s="212"/>
      <c r="OVX26" s="212"/>
      <c r="OVY26" s="212"/>
      <c r="OVZ26" s="212"/>
      <c r="OWA26" s="212"/>
      <c r="OWB26" s="212"/>
      <c r="OWC26" s="212"/>
      <c r="OWD26" s="212"/>
      <c r="OWE26" s="212"/>
      <c r="OWF26" s="212"/>
      <c r="OWG26" s="212"/>
      <c r="OWH26" s="212"/>
      <c r="OWI26" s="212"/>
      <c r="OWJ26" s="212"/>
      <c r="OWK26" s="212"/>
      <c r="OWL26" s="212"/>
      <c r="OWM26" s="212"/>
      <c r="OWN26" s="212"/>
      <c r="OWO26" s="212"/>
      <c r="OWP26" s="212"/>
      <c r="OWQ26" s="212"/>
      <c r="OWR26" s="212"/>
      <c r="OWS26" s="212"/>
      <c r="OWT26" s="212"/>
      <c r="OWU26" s="212"/>
      <c r="OWV26" s="212"/>
      <c r="OWW26" s="212"/>
      <c r="OWX26" s="212"/>
      <c r="OWY26" s="212"/>
      <c r="OWZ26" s="212"/>
      <c r="OXA26" s="212"/>
      <c r="OXB26" s="212"/>
      <c r="OXC26" s="212"/>
      <c r="OXD26" s="212"/>
      <c r="OXE26" s="212"/>
      <c r="OXF26" s="212"/>
      <c r="OXG26" s="212"/>
      <c r="OXH26" s="212"/>
      <c r="OXI26" s="212"/>
      <c r="OXJ26" s="212"/>
      <c r="OXK26" s="212"/>
      <c r="OXL26" s="212"/>
      <c r="OXM26" s="212"/>
      <c r="OXN26" s="212"/>
      <c r="OXO26" s="212"/>
      <c r="OXP26" s="212"/>
      <c r="OXQ26" s="212"/>
      <c r="OXR26" s="212"/>
      <c r="OXS26" s="212"/>
      <c r="OXT26" s="212"/>
      <c r="OXU26" s="212"/>
      <c r="OXV26" s="212"/>
      <c r="OXW26" s="212"/>
      <c r="OXX26" s="212"/>
      <c r="OXY26" s="212"/>
      <c r="OXZ26" s="212"/>
      <c r="OYA26" s="212"/>
      <c r="OYB26" s="212"/>
      <c r="OYC26" s="212"/>
      <c r="OYD26" s="212"/>
      <c r="OYE26" s="212"/>
      <c r="OYF26" s="212"/>
      <c r="OYG26" s="212"/>
      <c r="OYH26" s="212"/>
      <c r="OYI26" s="212"/>
      <c r="OYJ26" s="212"/>
      <c r="OYK26" s="212"/>
      <c r="OYL26" s="212"/>
      <c r="OYM26" s="212"/>
      <c r="OYN26" s="212"/>
      <c r="OYO26" s="212"/>
      <c r="OYP26" s="212"/>
      <c r="OYQ26" s="212"/>
      <c r="OYR26" s="212"/>
      <c r="OYS26" s="212"/>
      <c r="OYT26" s="212"/>
      <c r="OYU26" s="212"/>
      <c r="OYV26" s="212"/>
      <c r="OYW26" s="212"/>
      <c r="OYX26" s="212"/>
      <c r="OYY26" s="212"/>
      <c r="OYZ26" s="212"/>
      <c r="OZA26" s="212"/>
      <c r="OZB26" s="212"/>
      <c r="OZC26" s="212"/>
      <c r="OZD26" s="212"/>
      <c r="OZE26" s="212"/>
      <c r="OZF26" s="212"/>
      <c r="OZG26" s="212"/>
      <c r="OZH26" s="212"/>
      <c r="OZI26" s="212"/>
      <c r="OZJ26" s="212"/>
      <c r="OZK26" s="212"/>
      <c r="OZL26" s="212"/>
      <c r="OZM26" s="212"/>
      <c r="OZN26" s="212"/>
      <c r="OZO26" s="212"/>
      <c r="OZP26" s="212"/>
      <c r="OZQ26" s="212"/>
      <c r="OZR26" s="212"/>
      <c r="OZS26" s="212"/>
      <c r="OZT26" s="212"/>
      <c r="OZU26" s="212"/>
      <c r="OZV26" s="212"/>
      <c r="OZW26" s="212"/>
      <c r="OZX26" s="212"/>
      <c r="OZY26" s="212"/>
      <c r="OZZ26" s="212"/>
      <c r="PAA26" s="212"/>
      <c r="PAB26" s="212"/>
      <c r="PAC26" s="212"/>
      <c r="PAD26" s="212"/>
      <c r="PAE26" s="212"/>
      <c r="PAF26" s="212"/>
      <c r="PAG26" s="212"/>
      <c r="PAH26" s="212"/>
      <c r="PAI26" s="212"/>
      <c r="PAJ26" s="212"/>
      <c r="PAK26" s="212"/>
      <c r="PAL26" s="212"/>
      <c r="PAM26" s="212"/>
      <c r="PAN26" s="212"/>
      <c r="PAO26" s="212"/>
      <c r="PAP26" s="212"/>
      <c r="PAQ26" s="212"/>
      <c r="PAR26" s="212"/>
      <c r="PAS26" s="212"/>
      <c r="PAT26" s="212"/>
      <c r="PAU26" s="212"/>
      <c r="PAV26" s="212"/>
      <c r="PAW26" s="212"/>
      <c r="PAX26" s="212"/>
      <c r="PAY26" s="212"/>
      <c r="PAZ26" s="212"/>
      <c r="PBA26" s="212"/>
      <c r="PBB26" s="212"/>
      <c r="PBC26" s="212"/>
      <c r="PBD26" s="212"/>
      <c r="PBE26" s="212"/>
      <c r="PBF26" s="212"/>
      <c r="PBG26" s="212"/>
      <c r="PBH26" s="212"/>
      <c r="PBI26" s="212"/>
      <c r="PBJ26" s="212"/>
      <c r="PBK26" s="212"/>
      <c r="PBL26" s="212"/>
      <c r="PBM26" s="212"/>
      <c r="PBN26" s="212"/>
      <c r="PBO26" s="212"/>
      <c r="PBP26" s="212"/>
      <c r="PBQ26" s="212"/>
      <c r="PBR26" s="212"/>
      <c r="PBS26" s="212"/>
      <c r="PBT26" s="212"/>
      <c r="PBU26" s="212"/>
      <c r="PBV26" s="212"/>
      <c r="PBW26" s="212"/>
      <c r="PBX26" s="212"/>
      <c r="PBY26" s="212"/>
      <c r="PBZ26" s="212"/>
      <c r="PCA26" s="212"/>
      <c r="PCB26" s="212"/>
      <c r="PCC26" s="212"/>
      <c r="PCD26" s="212"/>
      <c r="PCE26" s="212"/>
      <c r="PCF26" s="212"/>
      <c r="PCG26" s="212"/>
      <c r="PCH26" s="212"/>
      <c r="PCI26" s="212"/>
      <c r="PCJ26" s="212"/>
      <c r="PCK26" s="212"/>
      <c r="PCL26" s="212"/>
      <c r="PCM26" s="212"/>
      <c r="PCN26" s="212"/>
      <c r="PCO26" s="212"/>
      <c r="PCP26" s="212"/>
      <c r="PCQ26" s="212"/>
      <c r="PCR26" s="212"/>
      <c r="PCS26" s="212"/>
      <c r="PCT26" s="212"/>
      <c r="PCU26" s="212"/>
      <c r="PCV26" s="212"/>
      <c r="PCW26" s="212"/>
      <c r="PCX26" s="212"/>
      <c r="PCY26" s="212"/>
      <c r="PCZ26" s="212"/>
      <c r="PDA26" s="212"/>
      <c r="PDB26" s="212"/>
      <c r="PDC26" s="212"/>
      <c r="PDD26" s="212"/>
      <c r="PDE26" s="212"/>
      <c r="PDF26" s="212"/>
      <c r="PDG26" s="212"/>
      <c r="PDH26" s="212"/>
      <c r="PDI26" s="212"/>
      <c r="PDJ26" s="212"/>
      <c r="PDK26" s="212"/>
      <c r="PDL26" s="212"/>
      <c r="PDM26" s="212"/>
      <c r="PDN26" s="212"/>
      <c r="PDO26" s="212"/>
      <c r="PDP26" s="212"/>
      <c r="PDQ26" s="212"/>
      <c r="PDR26" s="212"/>
      <c r="PDS26" s="212"/>
      <c r="PDT26" s="212"/>
      <c r="PDU26" s="212"/>
      <c r="PDV26" s="212"/>
      <c r="PDW26" s="212"/>
      <c r="PDX26" s="212"/>
      <c r="PDY26" s="212"/>
      <c r="PDZ26" s="212"/>
      <c r="PEA26" s="212"/>
      <c r="PEB26" s="212"/>
      <c r="PEC26" s="212"/>
      <c r="PED26" s="212"/>
      <c r="PEE26" s="212"/>
      <c r="PEF26" s="212"/>
      <c r="PEG26" s="212"/>
      <c r="PEH26" s="212"/>
      <c r="PEI26" s="212"/>
      <c r="PEJ26" s="212"/>
      <c r="PEK26" s="212"/>
      <c r="PEL26" s="212"/>
      <c r="PEM26" s="212"/>
      <c r="PEN26" s="212"/>
      <c r="PEO26" s="212"/>
      <c r="PEP26" s="212"/>
      <c r="PEQ26" s="212"/>
      <c r="PER26" s="212"/>
      <c r="PES26" s="212"/>
      <c r="PET26" s="212"/>
      <c r="PEU26" s="212"/>
      <c r="PEV26" s="212"/>
      <c r="PEW26" s="212"/>
      <c r="PEX26" s="212"/>
      <c r="PEY26" s="212"/>
      <c r="PEZ26" s="212"/>
      <c r="PFA26" s="212"/>
      <c r="PFB26" s="212"/>
      <c r="PFC26" s="212"/>
      <c r="PFD26" s="212"/>
      <c r="PFE26" s="212"/>
      <c r="PFF26" s="212"/>
      <c r="PFG26" s="212"/>
      <c r="PFH26" s="212"/>
      <c r="PFI26" s="212"/>
      <c r="PFJ26" s="212"/>
      <c r="PFK26" s="212"/>
      <c r="PFL26" s="212"/>
      <c r="PFM26" s="212"/>
      <c r="PFN26" s="212"/>
      <c r="PFO26" s="212"/>
      <c r="PFP26" s="212"/>
      <c r="PFQ26" s="212"/>
      <c r="PFR26" s="212"/>
      <c r="PFS26" s="212"/>
      <c r="PFT26" s="212"/>
      <c r="PFU26" s="212"/>
      <c r="PFV26" s="212"/>
      <c r="PFW26" s="212"/>
      <c r="PFX26" s="212"/>
      <c r="PFY26" s="212"/>
      <c r="PFZ26" s="212"/>
      <c r="PGA26" s="212"/>
      <c r="PGB26" s="212"/>
      <c r="PGC26" s="212"/>
      <c r="PGD26" s="212"/>
      <c r="PGE26" s="212"/>
      <c r="PGF26" s="212"/>
      <c r="PGG26" s="212"/>
      <c r="PGH26" s="212"/>
      <c r="PGI26" s="212"/>
      <c r="PGJ26" s="212"/>
      <c r="PGK26" s="212"/>
      <c r="PGL26" s="212"/>
      <c r="PGM26" s="212"/>
      <c r="PGN26" s="212"/>
      <c r="PGO26" s="212"/>
      <c r="PGP26" s="212"/>
      <c r="PGQ26" s="212"/>
      <c r="PGR26" s="212"/>
      <c r="PGS26" s="212"/>
      <c r="PGT26" s="212"/>
      <c r="PGU26" s="212"/>
      <c r="PGV26" s="212"/>
      <c r="PGW26" s="212"/>
      <c r="PGX26" s="212"/>
      <c r="PGY26" s="212"/>
      <c r="PGZ26" s="212"/>
      <c r="PHA26" s="212"/>
      <c r="PHB26" s="212"/>
      <c r="PHC26" s="212"/>
      <c r="PHD26" s="212"/>
      <c r="PHE26" s="212"/>
      <c r="PHF26" s="212"/>
      <c r="PHG26" s="212"/>
      <c r="PHH26" s="212"/>
      <c r="PHI26" s="212"/>
      <c r="PHJ26" s="212"/>
      <c r="PHK26" s="212"/>
      <c r="PHL26" s="212"/>
      <c r="PHM26" s="212"/>
      <c r="PHN26" s="212"/>
      <c r="PHO26" s="212"/>
      <c r="PHP26" s="212"/>
      <c r="PHQ26" s="212"/>
      <c r="PHR26" s="212"/>
      <c r="PHS26" s="212"/>
      <c r="PHT26" s="212"/>
      <c r="PHU26" s="212"/>
      <c r="PHV26" s="212"/>
      <c r="PHW26" s="212"/>
      <c r="PHX26" s="212"/>
      <c r="PHY26" s="212"/>
      <c r="PHZ26" s="212"/>
      <c r="PIA26" s="212"/>
      <c r="PIB26" s="212"/>
      <c r="PIC26" s="212"/>
      <c r="PID26" s="212"/>
      <c r="PIE26" s="212"/>
      <c r="PIF26" s="212"/>
      <c r="PIG26" s="212"/>
      <c r="PIH26" s="212"/>
      <c r="PII26" s="212"/>
      <c r="PIJ26" s="212"/>
      <c r="PIK26" s="212"/>
      <c r="PIL26" s="212"/>
      <c r="PIM26" s="212"/>
      <c r="PIN26" s="212"/>
      <c r="PIO26" s="212"/>
      <c r="PIP26" s="212"/>
      <c r="PIQ26" s="212"/>
      <c r="PIR26" s="212"/>
      <c r="PIS26" s="212"/>
      <c r="PIT26" s="212"/>
      <c r="PIU26" s="212"/>
      <c r="PIV26" s="212"/>
      <c r="PIW26" s="212"/>
      <c r="PIX26" s="212"/>
      <c r="PIY26" s="212"/>
      <c r="PIZ26" s="212"/>
      <c r="PJA26" s="212"/>
      <c r="PJB26" s="212"/>
      <c r="PJC26" s="212"/>
      <c r="PJD26" s="212"/>
      <c r="PJE26" s="212"/>
      <c r="PJF26" s="212"/>
      <c r="PJG26" s="212"/>
      <c r="PJH26" s="212"/>
      <c r="PJI26" s="212"/>
      <c r="PJJ26" s="212"/>
      <c r="PJK26" s="212"/>
      <c r="PJL26" s="212"/>
      <c r="PJM26" s="212"/>
      <c r="PJN26" s="212"/>
      <c r="PJO26" s="212"/>
      <c r="PJP26" s="212"/>
      <c r="PJQ26" s="212"/>
      <c r="PJR26" s="212"/>
      <c r="PJS26" s="212"/>
      <c r="PJT26" s="212"/>
      <c r="PJU26" s="212"/>
      <c r="PJV26" s="212"/>
      <c r="PJW26" s="212"/>
      <c r="PJX26" s="212"/>
      <c r="PJY26" s="212"/>
      <c r="PJZ26" s="212"/>
      <c r="PKA26" s="212"/>
      <c r="PKB26" s="212"/>
      <c r="PKC26" s="212"/>
      <c r="PKD26" s="212"/>
      <c r="PKE26" s="212"/>
      <c r="PKF26" s="212"/>
      <c r="PKG26" s="212"/>
      <c r="PKH26" s="212"/>
      <c r="PKI26" s="212"/>
      <c r="PKJ26" s="212"/>
      <c r="PKK26" s="212"/>
      <c r="PKL26" s="212"/>
      <c r="PKM26" s="212"/>
      <c r="PKN26" s="212"/>
      <c r="PKO26" s="212"/>
      <c r="PKP26" s="212"/>
      <c r="PKQ26" s="212"/>
      <c r="PKR26" s="212"/>
      <c r="PKS26" s="212"/>
      <c r="PKT26" s="212"/>
      <c r="PKU26" s="212"/>
      <c r="PKV26" s="212"/>
      <c r="PKW26" s="212"/>
      <c r="PKX26" s="212"/>
      <c r="PKY26" s="212"/>
      <c r="PKZ26" s="212"/>
      <c r="PLA26" s="212"/>
      <c r="PLB26" s="212"/>
      <c r="PLC26" s="212"/>
      <c r="PLD26" s="212"/>
      <c r="PLE26" s="212"/>
      <c r="PLF26" s="212"/>
      <c r="PLG26" s="212"/>
      <c r="PLH26" s="212"/>
      <c r="PLI26" s="212"/>
      <c r="PLJ26" s="212"/>
      <c r="PLK26" s="212"/>
      <c r="PLL26" s="212"/>
      <c r="PLM26" s="212"/>
      <c r="PLN26" s="212"/>
      <c r="PLO26" s="212"/>
      <c r="PLP26" s="212"/>
      <c r="PLQ26" s="212"/>
      <c r="PLR26" s="212"/>
      <c r="PLS26" s="212"/>
      <c r="PLT26" s="212"/>
      <c r="PLU26" s="212"/>
      <c r="PLV26" s="212"/>
      <c r="PLW26" s="212"/>
      <c r="PLX26" s="212"/>
      <c r="PLY26" s="212"/>
      <c r="PLZ26" s="212"/>
      <c r="PMA26" s="212"/>
      <c r="PMB26" s="212"/>
      <c r="PMC26" s="212"/>
      <c r="PMD26" s="212"/>
      <c r="PME26" s="212"/>
      <c r="PMF26" s="212"/>
      <c r="PMG26" s="212"/>
      <c r="PMH26" s="212"/>
      <c r="PMI26" s="212"/>
      <c r="PMJ26" s="212"/>
      <c r="PMK26" s="212"/>
      <c r="PML26" s="212"/>
      <c r="PMM26" s="212"/>
      <c r="PMN26" s="212"/>
      <c r="PMO26" s="212"/>
      <c r="PMP26" s="212"/>
      <c r="PMQ26" s="212"/>
      <c r="PMR26" s="212"/>
      <c r="PMS26" s="212"/>
      <c r="PMT26" s="212"/>
      <c r="PMU26" s="212"/>
      <c r="PMV26" s="212"/>
      <c r="PMW26" s="212"/>
      <c r="PMX26" s="212"/>
      <c r="PMY26" s="212"/>
      <c r="PMZ26" s="212"/>
      <c r="PNA26" s="212"/>
      <c r="PNB26" s="212"/>
      <c r="PNC26" s="212"/>
      <c r="PND26" s="212"/>
      <c r="PNE26" s="212"/>
      <c r="PNF26" s="212"/>
      <c r="PNG26" s="212"/>
      <c r="PNH26" s="212"/>
      <c r="PNI26" s="212"/>
      <c r="PNJ26" s="212"/>
      <c r="PNK26" s="212"/>
      <c r="PNL26" s="212"/>
      <c r="PNM26" s="212"/>
      <c r="PNN26" s="212"/>
      <c r="PNO26" s="212"/>
      <c r="PNP26" s="212"/>
      <c r="PNQ26" s="212"/>
      <c r="PNR26" s="212"/>
      <c r="PNS26" s="212"/>
      <c r="PNT26" s="212"/>
      <c r="PNU26" s="212"/>
      <c r="PNV26" s="212"/>
      <c r="PNW26" s="212"/>
      <c r="PNX26" s="212"/>
      <c r="PNY26" s="212"/>
      <c r="PNZ26" s="212"/>
      <c r="POA26" s="212"/>
      <c r="POB26" s="212"/>
      <c r="POC26" s="212"/>
      <c r="POD26" s="212"/>
      <c r="POE26" s="212"/>
      <c r="POF26" s="212"/>
      <c r="POG26" s="212"/>
      <c r="POH26" s="212"/>
      <c r="POI26" s="212"/>
      <c r="POJ26" s="212"/>
      <c r="POK26" s="212"/>
      <c r="POL26" s="212"/>
      <c r="POM26" s="212"/>
      <c r="PON26" s="212"/>
      <c r="POO26" s="212"/>
      <c r="POP26" s="212"/>
      <c r="POQ26" s="212"/>
      <c r="POR26" s="212"/>
      <c r="POS26" s="212"/>
      <c r="POT26" s="212"/>
      <c r="POU26" s="212"/>
      <c r="POV26" s="212"/>
      <c r="POW26" s="212"/>
      <c r="POX26" s="212"/>
      <c r="POY26" s="212"/>
      <c r="POZ26" s="212"/>
      <c r="PPA26" s="212"/>
      <c r="PPB26" s="212"/>
      <c r="PPC26" s="212"/>
      <c r="PPD26" s="212"/>
      <c r="PPE26" s="212"/>
      <c r="PPF26" s="212"/>
      <c r="PPG26" s="212"/>
      <c r="PPH26" s="212"/>
      <c r="PPI26" s="212"/>
      <c r="PPJ26" s="212"/>
      <c r="PPK26" s="212"/>
      <c r="PPL26" s="212"/>
      <c r="PPM26" s="212"/>
      <c r="PPN26" s="212"/>
      <c r="PPO26" s="212"/>
      <c r="PPP26" s="212"/>
      <c r="PPQ26" s="212"/>
      <c r="PPR26" s="212"/>
      <c r="PPS26" s="212"/>
      <c r="PPT26" s="212"/>
      <c r="PPU26" s="212"/>
      <c r="PPV26" s="212"/>
      <c r="PPW26" s="212"/>
      <c r="PPX26" s="212"/>
      <c r="PPY26" s="212"/>
      <c r="PPZ26" s="212"/>
      <c r="PQA26" s="212"/>
      <c r="PQB26" s="212"/>
      <c r="PQC26" s="212"/>
      <c r="PQD26" s="212"/>
      <c r="PQE26" s="212"/>
      <c r="PQF26" s="212"/>
      <c r="PQG26" s="212"/>
      <c r="PQH26" s="212"/>
      <c r="PQI26" s="212"/>
      <c r="PQJ26" s="212"/>
      <c r="PQK26" s="212"/>
      <c r="PQL26" s="212"/>
      <c r="PQM26" s="212"/>
      <c r="PQN26" s="212"/>
      <c r="PQO26" s="212"/>
      <c r="PQP26" s="212"/>
      <c r="PQQ26" s="212"/>
      <c r="PQR26" s="212"/>
      <c r="PQS26" s="212"/>
      <c r="PQT26" s="212"/>
      <c r="PQU26" s="212"/>
      <c r="PQV26" s="212"/>
      <c r="PQW26" s="212"/>
      <c r="PQX26" s="212"/>
      <c r="PQY26" s="212"/>
      <c r="PQZ26" s="212"/>
      <c r="PRA26" s="212"/>
      <c r="PRB26" s="212"/>
      <c r="PRC26" s="212"/>
      <c r="PRD26" s="212"/>
      <c r="PRE26" s="212"/>
      <c r="PRF26" s="212"/>
      <c r="PRG26" s="212"/>
      <c r="PRH26" s="212"/>
      <c r="PRI26" s="212"/>
      <c r="PRJ26" s="212"/>
      <c r="PRK26" s="212"/>
      <c r="PRL26" s="212"/>
      <c r="PRM26" s="212"/>
      <c r="PRN26" s="212"/>
      <c r="PRO26" s="212"/>
      <c r="PRP26" s="212"/>
      <c r="PRQ26" s="212"/>
      <c r="PRR26" s="212"/>
      <c r="PRS26" s="212"/>
      <c r="PRT26" s="212"/>
      <c r="PRU26" s="212"/>
      <c r="PRV26" s="212"/>
      <c r="PRW26" s="212"/>
      <c r="PRX26" s="212"/>
      <c r="PRY26" s="212"/>
      <c r="PRZ26" s="212"/>
      <c r="PSA26" s="212"/>
      <c r="PSB26" s="212"/>
      <c r="PSC26" s="212"/>
      <c r="PSD26" s="212"/>
      <c r="PSE26" s="212"/>
      <c r="PSF26" s="212"/>
      <c r="PSG26" s="212"/>
      <c r="PSH26" s="212"/>
      <c r="PSI26" s="212"/>
      <c r="PSJ26" s="212"/>
      <c r="PSK26" s="212"/>
      <c r="PSL26" s="212"/>
      <c r="PSM26" s="212"/>
      <c r="PSN26" s="212"/>
      <c r="PSO26" s="212"/>
      <c r="PSP26" s="212"/>
      <c r="PSQ26" s="212"/>
      <c r="PSR26" s="212"/>
      <c r="PSS26" s="212"/>
      <c r="PST26" s="212"/>
      <c r="PSU26" s="212"/>
      <c r="PSV26" s="212"/>
      <c r="PSW26" s="212"/>
      <c r="PSX26" s="212"/>
      <c r="PSY26" s="212"/>
      <c r="PSZ26" s="212"/>
      <c r="PTA26" s="212"/>
      <c r="PTB26" s="212"/>
      <c r="PTC26" s="212"/>
      <c r="PTD26" s="212"/>
      <c r="PTE26" s="212"/>
      <c r="PTF26" s="212"/>
      <c r="PTG26" s="212"/>
      <c r="PTH26" s="212"/>
      <c r="PTI26" s="212"/>
      <c r="PTJ26" s="212"/>
      <c r="PTK26" s="212"/>
      <c r="PTL26" s="212"/>
      <c r="PTM26" s="212"/>
      <c r="PTN26" s="212"/>
      <c r="PTO26" s="212"/>
      <c r="PTP26" s="212"/>
      <c r="PTQ26" s="212"/>
      <c r="PTR26" s="212"/>
      <c r="PTS26" s="212"/>
      <c r="PTT26" s="212"/>
      <c r="PTU26" s="212"/>
      <c r="PTV26" s="212"/>
      <c r="PTW26" s="212"/>
      <c r="PTX26" s="212"/>
      <c r="PTY26" s="212"/>
      <c r="PTZ26" s="212"/>
      <c r="PUA26" s="212"/>
      <c r="PUB26" s="212"/>
      <c r="PUC26" s="212"/>
      <c r="PUD26" s="212"/>
      <c r="PUE26" s="212"/>
      <c r="PUF26" s="212"/>
      <c r="PUG26" s="212"/>
      <c r="PUH26" s="212"/>
      <c r="PUI26" s="212"/>
      <c r="PUJ26" s="212"/>
      <c r="PUK26" s="212"/>
      <c r="PUL26" s="212"/>
      <c r="PUM26" s="212"/>
      <c r="PUN26" s="212"/>
      <c r="PUO26" s="212"/>
      <c r="PUP26" s="212"/>
      <c r="PUQ26" s="212"/>
      <c r="PUR26" s="212"/>
      <c r="PUS26" s="212"/>
      <c r="PUT26" s="212"/>
      <c r="PUU26" s="212"/>
      <c r="PUV26" s="212"/>
      <c r="PUW26" s="212"/>
      <c r="PUX26" s="212"/>
      <c r="PUY26" s="212"/>
      <c r="PUZ26" s="212"/>
      <c r="PVA26" s="212"/>
      <c r="PVB26" s="212"/>
      <c r="PVC26" s="212"/>
      <c r="PVD26" s="212"/>
      <c r="PVE26" s="212"/>
      <c r="PVF26" s="212"/>
      <c r="PVG26" s="212"/>
      <c r="PVH26" s="212"/>
      <c r="PVI26" s="212"/>
      <c r="PVJ26" s="212"/>
      <c r="PVK26" s="212"/>
      <c r="PVL26" s="212"/>
      <c r="PVM26" s="212"/>
      <c r="PVN26" s="212"/>
      <c r="PVO26" s="212"/>
      <c r="PVP26" s="212"/>
      <c r="PVQ26" s="212"/>
      <c r="PVR26" s="212"/>
      <c r="PVS26" s="212"/>
      <c r="PVT26" s="212"/>
      <c r="PVU26" s="212"/>
      <c r="PVV26" s="212"/>
      <c r="PVW26" s="212"/>
      <c r="PVX26" s="212"/>
      <c r="PVY26" s="212"/>
      <c r="PVZ26" s="212"/>
      <c r="PWA26" s="212"/>
      <c r="PWB26" s="212"/>
      <c r="PWC26" s="212"/>
      <c r="PWD26" s="212"/>
      <c r="PWE26" s="212"/>
      <c r="PWF26" s="212"/>
      <c r="PWG26" s="212"/>
      <c r="PWH26" s="212"/>
      <c r="PWI26" s="212"/>
      <c r="PWJ26" s="212"/>
      <c r="PWK26" s="212"/>
      <c r="PWL26" s="212"/>
      <c r="PWM26" s="212"/>
      <c r="PWN26" s="212"/>
      <c r="PWO26" s="212"/>
      <c r="PWP26" s="212"/>
      <c r="PWQ26" s="212"/>
      <c r="PWR26" s="212"/>
      <c r="PWS26" s="212"/>
      <c r="PWT26" s="212"/>
      <c r="PWU26" s="212"/>
      <c r="PWV26" s="212"/>
      <c r="PWW26" s="212"/>
      <c r="PWX26" s="212"/>
      <c r="PWY26" s="212"/>
      <c r="PWZ26" s="212"/>
      <c r="PXA26" s="212"/>
      <c r="PXB26" s="212"/>
      <c r="PXC26" s="212"/>
      <c r="PXD26" s="212"/>
      <c r="PXE26" s="212"/>
      <c r="PXF26" s="212"/>
      <c r="PXG26" s="212"/>
      <c r="PXH26" s="212"/>
      <c r="PXI26" s="212"/>
      <c r="PXJ26" s="212"/>
      <c r="PXK26" s="212"/>
      <c r="PXL26" s="212"/>
      <c r="PXM26" s="212"/>
      <c r="PXN26" s="212"/>
      <c r="PXO26" s="212"/>
      <c r="PXP26" s="212"/>
      <c r="PXQ26" s="212"/>
      <c r="PXR26" s="212"/>
      <c r="PXS26" s="212"/>
      <c r="PXT26" s="212"/>
      <c r="PXU26" s="212"/>
      <c r="PXV26" s="212"/>
      <c r="PXW26" s="212"/>
      <c r="PXX26" s="212"/>
      <c r="PXY26" s="212"/>
      <c r="PXZ26" s="212"/>
      <c r="PYA26" s="212"/>
      <c r="PYB26" s="212"/>
      <c r="PYC26" s="212"/>
      <c r="PYD26" s="212"/>
      <c r="PYE26" s="212"/>
      <c r="PYF26" s="212"/>
      <c r="PYG26" s="212"/>
      <c r="PYH26" s="212"/>
      <c r="PYI26" s="212"/>
      <c r="PYJ26" s="212"/>
      <c r="PYK26" s="212"/>
      <c r="PYL26" s="212"/>
      <c r="PYM26" s="212"/>
      <c r="PYN26" s="212"/>
      <c r="PYO26" s="212"/>
      <c r="PYP26" s="212"/>
      <c r="PYQ26" s="212"/>
      <c r="PYR26" s="212"/>
      <c r="PYS26" s="212"/>
      <c r="PYT26" s="212"/>
      <c r="PYU26" s="212"/>
      <c r="PYV26" s="212"/>
      <c r="PYW26" s="212"/>
      <c r="PYX26" s="212"/>
      <c r="PYY26" s="212"/>
      <c r="PYZ26" s="212"/>
      <c r="PZA26" s="212"/>
      <c r="PZB26" s="212"/>
      <c r="PZC26" s="212"/>
      <c r="PZD26" s="212"/>
      <c r="PZE26" s="212"/>
      <c r="PZF26" s="212"/>
      <c r="PZG26" s="212"/>
      <c r="PZH26" s="212"/>
      <c r="PZI26" s="212"/>
      <c r="PZJ26" s="212"/>
      <c r="PZK26" s="212"/>
      <c r="PZL26" s="212"/>
      <c r="PZM26" s="212"/>
      <c r="PZN26" s="212"/>
      <c r="PZO26" s="212"/>
      <c r="PZP26" s="212"/>
      <c r="PZQ26" s="212"/>
      <c r="PZR26" s="212"/>
      <c r="PZS26" s="212"/>
      <c r="PZT26" s="212"/>
      <c r="PZU26" s="212"/>
      <c r="PZV26" s="212"/>
      <c r="PZW26" s="212"/>
      <c r="PZX26" s="212"/>
      <c r="PZY26" s="212"/>
      <c r="PZZ26" s="212"/>
      <c r="QAA26" s="212"/>
      <c r="QAB26" s="212"/>
      <c r="QAC26" s="212"/>
      <c r="QAD26" s="212"/>
      <c r="QAE26" s="212"/>
      <c r="QAF26" s="212"/>
      <c r="QAG26" s="212"/>
      <c r="QAH26" s="212"/>
      <c r="QAI26" s="212"/>
      <c r="QAJ26" s="212"/>
      <c r="QAK26" s="212"/>
      <c r="QAL26" s="212"/>
      <c r="QAM26" s="212"/>
      <c r="QAN26" s="212"/>
      <c r="QAO26" s="212"/>
      <c r="QAP26" s="212"/>
      <c r="QAQ26" s="212"/>
      <c r="QAR26" s="212"/>
      <c r="QAS26" s="212"/>
      <c r="QAT26" s="212"/>
      <c r="QAU26" s="212"/>
      <c r="QAV26" s="212"/>
      <c r="QAW26" s="212"/>
      <c r="QAX26" s="212"/>
      <c r="QAY26" s="212"/>
      <c r="QAZ26" s="212"/>
      <c r="QBA26" s="212"/>
      <c r="QBB26" s="212"/>
      <c r="QBC26" s="212"/>
      <c r="QBD26" s="212"/>
      <c r="QBE26" s="212"/>
      <c r="QBF26" s="212"/>
      <c r="QBG26" s="212"/>
      <c r="QBH26" s="212"/>
      <c r="QBI26" s="212"/>
      <c r="QBJ26" s="212"/>
      <c r="QBK26" s="212"/>
      <c r="QBL26" s="212"/>
      <c r="QBM26" s="212"/>
      <c r="QBN26" s="212"/>
      <c r="QBO26" s="212"/>
      <c r="QBP26" s="212"/>
      <c r="QBQ26" s="212"/>
      <c r="QBR26" s="212"/>
      <c r="QBS26" s="212"/>
      <c r="QBT26" s="212"/>
      <c r="QBU26" s="212"/>
      <c r="QBV26" s="212"/>
      <c r="QBW26" s="212"/>
      <c r="QBX26" s="212"/>
      <c r="QBY26" s="212"/>
      <c r="QBZ26" s="212"/>
      <c r="QCA26" s="212"/>
      <c r="QCB26" s="212"/>
      <c r="QCC26" s="212"/>
      <c r="QCD26" s="212"/>
      <c r="QCE26" s="212"/>
      <c r="QCF26" s="212"/>
      <c r="QCG26" s="212"/>
      <c r="QCH26" s="212"/>
      <c r="QCI26" s="212"/>
      <c r="QCJ26" s="212"/>
      <c r="QCK26" s="212"/>
      <c r="QCL26" s="212"/>
      <c r="QCM26" s="212"/>
      <c r="QCN26" s="212"/>
      <c r="QCO26" s="212"/>
      <c r="QCP26" s="212"/>
      <c r="QCQ26" s="212"/>
      <c r="QCR26" s="212"/>
      <c r="QCS26" s="212"/>
      <c r="QCT26" s="212"/>
      <c r="QCU26" s="212"/>
      <c r="QCV26" s="212"/>
      <c r="QCW26" s="212"/>
      <c r="QCX26" s="212"/>
      <c r="QCY26" s="212"/>
      <c r="QCZ26" s="212"/>
      <c r="QDA26" s="212"/>
      <c r="QDB26" s="212"/>
      <c r="QDC26" s="212"/>
      <c r="QDD26" s="212"/>
      <c r="QDE26" s="212"/>
      <c r="QDF26" s="212"/>
      <c r="QDG26" s="212"/>
      <c r="QDH26" s="212"/>
      <c r="QDI26" s="212"/>
      <c r="QDJ26" s="212"/>
      <c r="QDK26" s="212"/>
      <c r="QDL26" s="212"/>
      <c r="QDM26" s="212"/>
      <c r="QDN26" s="212"/>
      <c r="QDO26" s="212"/>
      <c r="QDP26" s="212"/>
      <c r="QDQ26" s="212"/>
      <c r="QDR26" s="212"/>
      <c r="QDS26" s="212"/>
      <c r="QDT26" s="212"/>
      <c r="QDU26" s="212"/>
      <c r="QDV26" s="212"/>
      <c r="QDW26" s="212"/>
      <c r="QDX26" s="212"/>
      <c r="QDY26" s="212"/>
      <c r="QDZ26" s="212"/>
      <c r="QEA26" s="212"/>
      <c r="QEB26" s="212"/>
      <c r="QEC26" s="212"/>
      <c r="QED26" s="212"/>
      <c r="QEE26" s="212"/>
      <c r="QEF26" s="212"/>
      <c r="QEG26" s="212"/>
      <c r="QEH26" s="212"/>
      <c r="QEI26" s="212"/>
      <c r="QEJ26" s="212"/>
      <c r="QEK26" s="212"/>
      <c r="QEL26" s="212"/>
      <c r="QEM26" s="212"/>
      <c r="QEN26" s="212"/>
      <c r="QEO26" s="212"/>
      <c r="QEP26" s="212"/>
      <c r="QEQ26" s="212"/>
      <c r="QER26" s="212"/>
      <c r="QES26" s="212"/>
      <c r="QET26" s="212"/>
      <c r="QEU26" s="212"/>
      <c r="QEV26" s="212"/>
      <c r="QEW26" s="212"/>
      <c r="QEX26" s="212"/>
      <c r="QEY26" s="212"/>
      <c r="QEZ26" s="212"/>
      <c r="QFA26" s="212"/>
      <c r="QFB26" s="212"/>
      <c r="QFC26" s="212"/>
      <c r="QFD26" s="212"/>
      <c r="QFE26" s="212"/>
      <c r="QFF26" s="212"/>
      <c r="QFG26" s="212"/>
      <c r="QFH26" s="212"/>
      <c r="QFI26" s="212"/>
      <c r="QFJ26" s="212"/>
      <c r="QFK26" s="212"/>
      <c r="QFL26" s="212"/>
      <c r="QFM26" s="212"/>
      <c r="QFN26" s="212"/>
      <c r="QFO26" s="212"/>
      <c r="QFP26" s="212"/>
      <c r="QFQ26" s="212"/>
      <c r="QFR26" s="212"/>
      <c r="QFS26" s="212"/>
      <c r="QFT26" s="212"/>
      <c r="QFU26" s="212"/>
      <c r="QFV26" s="212"/>
      <c r="QFW26" s="212"/>
      <c r="QFX26" s="212"/>
      <c r="QFY26" s="212"/>
      <c r="QFZ26" s="212"/>
      <c r="QGA26" s="212"/>
      <c r="QGB26" s="212"/>
      <c r="QGC26" s="212"/>
      <c r="QGD26" s="212"/>
      <c r="QGE26" s="212"/>
      <c r="QGF26" s="212"/>
      <c r="QGG26" s="212"/>
      <c r="QGH26" s="212"/>
      <c r="QGI26" s="212"/>
      <c r="QGJ26" s="212"/>
      <c r="QGK26" s="212"/>
      <c r="QGL26" s="212"/>
      <c r="QGM26" s="212"/>
      <c r="QGN26" s="212"/>
      <c r="QGO26" s="212"/>
      <c r="QGP26" s="212"/>
      <c r="QGQ26" s="212"/>
      <c r="QGR26" s="212"/>
      <c r="QGS26" s="212"/>
      <c r="QGT26" s="212"/>
      <c r="QGU26" s="212"/>
      <c r="QGV26" s="212"/>
      <c r="QGW26" s="212"/>
      <c r="QGX26" s="212"/>
      <c r="QGY26" s="212"/>
      <c r="QGZ26" s="212"/>
      <c r="QHA26" s="212"/>
      <c r="QHB26" s="212"/>
      <c r="QHC26" s="212"/>
      <c r="QHD26" s="212"/>
      <c r="QHE26" s="212"/>
      <c r="QHF26" s="212"/>
      <c r="QHG26" s="212"/>
      <c r="QHH26" s="212"/>
      <c r="QHI26" s="212"/>
      <c r="QHJ26" s="212"/>
      <c r="QHK26" s="212"/>
      <c r="QHL26" s="212"/>
      <c r="QHM26" s="212"/>
      <c r="QHN26" s="212"/>
      <c r="QHO26" s="212"/>
      <c r="QHP26" s="212"/>
      <c r="QHQ26" s="212"/>
      <c r="QHR26" s="212"/>
      <c r="QHS26" s="212"/>
      <c r="QHT26" s="212"/>
      <c r="QHU26" s="212"/>
      <c r="QHV26" s="212"/>
      <c r="QHW26" s="212"/>
      <c r="QHX26" s="212"/>
      <c r="QHY26" s="212"/>
      <c r="QHZ26" s="212"/>
      <c r="QIA26" s="212"/>
      <c r="QIB26" s="212"/>
      <c r="QIC26" s="212"/>
      <c r="QID26" s="212"/>
      <c r="QIE26" s="212"/>
      <c r="QIF26" s="212"/>
      <c r="QIG26" s="212"/>
      <c r="QIH26" s="212"/>
      <c r="QII26" s="212"/>
      <c r="QIJ26" s="212"/>
      <c r="QIK26" s="212"/>
      <c r="QIL26" s="212"/>
      <c r="QIM26" s="212"/>
      <c r="QIN26" s="212"/>
      <c r="QIO26" s="212"/>
      <c r="QIP26" s="212"/>
      <c r="QIQ26" s="212"/>
      <c r="QIR26" s="212"/>
      <c r="QIS26" s="212"/>
      <c r="QIT26" s="212"/>
      <c r="QIU26" s="212"/>
      <c r="QIV26" s="212"/>
      <c r="QIW26" s="212"/>
      <c r="QIX26" s="212"/>
      <c r="QIY26" s="212"/>
      <c r="QIZ26" s="212"/>
      <c r="QJA26" s="212"/>
      <c r="QJB26" s="212"/>
      <c r="QJC26" s="212"/>
      <c r="QJD26" s="212"/>
      <c r="QJE26" s="212"/>
      <c r="QJF26" s="212"/>
      <c r="QJG26" s="212"/>
      <c r="QJH26" s="212"/>
      <c r="QJI26" s="212"/>
      <c r="QJJ26" s="212"/>
      <c r="QJK26" s="212"/>
      <c r="QJL26" s="212"/>
      <c r="QJM26" s="212"/>
      <c r="QJN26" s="212"/>
      <c r="QJO26" s="212"/>
      <c r="QJP26" s="212"/>
      <c r="QJQ26" s="212"/>
      <c r="QJR26" s="212"/>
      <c r="QJS26" s="212"/>
      <c r="QJT26" s="212"/>
      <c r="QJU26" s="212"/>
      <c r="QJV26" s="212"/>
      <c r="QJW26" s="212"/>
      <c r="QJX26" s="212"/>
      <c r="QJY26" s="212"/>
      <c r="QJZ26" s="212"/>
      <c r="QKA26" s="212"/>
      <c r="QKB26" s="212"/>
      <c r="QKC26" s="212"/>
      <c r="QKD26" s="212"/>
      <c r="QKE26" s="212"/>
      <c r="QKF26" s="212"/>
      <c r="QKG26" s="212"/>
      <c r="QKH26" s="212"/>
      <c r="QKI26" s="212"/>
      <c r="QKJ26" s="212"/>
      <c r="QKK26" s="212"/>
      <c r="QKL26" s="212"/>
      <c r="QKM26" s="212"/>
      <c r="QKN26" s="212"/>
      <c r="QKO26" s="212"/>
      <c r="QKP26" s="212"/>
      <c r="QKQ26" s="212"/>
      <c r="QKR26" s="212"/>
      <c r="QKS26" s="212"/>
      <c r="QKT26" s="212"/>
      <c r="QKU26" s="212"/>
      <c r="QKV26" s="212"/>
      <c r="QKW26" s="212"/>
      <c r="QKX26" s="212"/>
      <c r="QKY26" s="212"/>
      <c r="QKZ26" s="212"/>
      <c r="QLA26" s="212"/>
      <c r="QLB26" s="212"/>
      <c r="QLC26" s="212"/>
      <c r="QLD26" s="212"/>
      <c r="QLE26" s="212"/>
      <c r="QLF26" s="212"/>
      <c r="QLG26" s="212"/>
      <c r="QLH26" s="212"/>
      <c r="QLI26" s="212"/>
      <c r="QLJ26" s="212"/>
      <c r="QLK26" s="212"/>
      <c r="QLL26" s="212"/>
      <c r="QLM26" s="212"/>
      <c r="QLN26" s="212"/>
      <c r="QLO26" s="212"/>
      <c r="QLP26" s="212"/>
      <c r="QLQ26" s="212"/>
      <c r="QLR26" s="212"/>
      <c r="QLS26" s="212"/>
      <c r="QLT26" s="212"/>
      <c r="QLU26" s="212"/>
      <c r="QLV26" s="212"/>
      <c r="QLW26" s="212"/>
      <c r="QLX26" s="212"/>
      <c r="QLY26" s="212"/>
      <c r="QLZ26" s="212"/>
      <c r="QMA26" s="212"/>
      <c r="QMB26" s="212"/>
      <c r="QMC26" s="212"/>
      <c r="QMD26" s="212"/>
      <c r="QME26" s="212"/>
      <c r="QMF26" s="212"/>
      <c r="QMG26" s="212"/>
      <c r="QMH26" s="212"/>
      <c r="QMI26" s="212"/>
      <c r="QMJ26" s="212"/>
      <c r="QMK26" s="212"/>
      <c r="QML26" s="212"/>
      <c r="QMM26" s="212"/>
      <c r="QMN26" s="212"/>
      <c r="QMO26" s="212"/>
      <c r="QMP26" s="212"/>
      <c r="QMQ26" s="212"/>
      <c r="QMR26" s="212"/>
      <c r="QMS26" s="212"/>
      <c r="QMT26" s="212"/>
      <c r="QMU26" s="212"/>
      <c r="QMV26" s="212"/>
      <c r="QMW26" s="212"/>
      <c r="QMX26" s="212"/>
      <c r="QMY26" s="212"/>
      <c r="QMZ26" s="212"/>
      <c r="QNA26" s="212"/>
      <c r="QNB26" s="212"/>
      <c r="QNC26" s="212"/>
      <c r="QND26" s="212"/>
      <c r="QNE26" s="212"/>
      <c r="QNF26" s="212"/>
      <c r="QNG26" s="212"/>
      <c r="QNH26" s="212"/>
      <c r="QNI26" s="212"/>
      <c r="QNJ26" s="212"/>
      <c r="QNK26" s="212"/>
      <c r="QNL26" s="212"/>
      <c r="QNM26" s="212"/>
      <c r="QNN26" s="212"/>
      <c r="QNO26" s="212"/>
      <c r="QNP26" s="212"/>
      <c r="QNQ26" s="212"/>
      <c r="QNR26" s="212"/>
      <c r="QNS26" s="212"/>
      <c r="QNT26" s="212"/>
      <c r="QNU26" s="212"/>
      <c r="QNV26" s="212"/>
      <c r="QNW26" s="212"/>
      <c r="QNX26" s="212"/>
      <c r="QNY26" s="212"/>
      <c r="QNZ26" s="212"/>
      <c r="QOA26" s="212"/>
      <c r="QOB26" s="212"/>
      <c r="QOC26" s="212"/>
      <c r="QOD26" s="212"/>
      <c r="QOE26" s="212"/>
      <c r="QOF26" s="212"/>
      <c r="QOG26" s="212"/>
      <c r="QOH26" s="212"/>
      <c r="QOI26" s="212"/>
      <c r="QOJ26" s="212"/>
      <c r="QOK26" s="212"/>
      <c r="QOL26" s="212"/>
      <c r="QOM26" s="212"/>
      <c r="QON26" s="212"/>
      <c r="QOO26" s="212"/>
      <c r="QOP26" s="212"/>
      <c r="QOQ26" s="212"/>
      <c r="QOR26" s="212"/>
      <c r="QOS26" s="212"/>
      <c r="QOT26" s="212"/>
      <c r="QOU26" s="212"/>
      <c r="QOV26" s="212"/>
      <c r="QOW26" s="212"/>
      <c r="QOX26" s="212"/>
      <c r="QOY26" s="212"/>
      <c r="QOZ26" s="212"/>
      <c r="QPA26" s="212"/>
      <c r="QPB26" s="212"/>
      <c r="QPC26" s="212"/>
      <c r="QPD26" s="212"/>
      <c r="QPE26" s="212"/>
      <c r="QPF26" s="212"/>
      <c r="QPG26" s="212"/>
      <c r="QPH26" s="212"/>
      <c r="QPI26" s="212"/>
      <c r="QPJ26" s="212"/>
      <c r="QPK26" s="212"/>
      <c r="QPL26" s="212"/>
      <c r="QPM26" s="212"/>
      <c r="QPN26" s="212"/>
      <c r="QPO26" s="212"/>
      <c r="QPP26" s="212"/>
      <c r="QPQ26" s="212"/>
      <c r="QPR26" s="212"/>
      <c r="QPS26" s="212"/>
      <c r="QPT26" s="212"/>
      <c r="QPU26" s="212"/>
      <c r="QPV26" s="212"/>
      <c r="QPW26" s="212"/>
      <c r="QPX26" s="212"/>
      <c r="QPY26" s="212"/>
      <c r="QPZ26" s="212"/>
      <c r="QQA26" s="212"/>
      <c r="QQB26" s="212"/>
      <c r="QQC26" s="212"/>
      <c r="QQD26" s="212"/>
      <c r="QQE26" s="212"/>
      <c r="QQF26" s="212"/>
      <c r="QQG26" s="212"/>
      <c r="QQH26" s="212"/>
      <c r="QQI26" s="212"/>
      <c r="QQJ26" s="212"/>
      <c r="QQK26" s="212"/>
      <c r="QQL26" s="212"/>
      <c r="QQM26" s="212"/>
      <c r="QQN26" s="212"/>
      <c r="QQO26" s="212"/>
      <c r="QQP26" s="212"/>
      <c r="QQQ26" s="212"/>
      <c r="QQR26" s="212"/>
      <c r="QQS26" s="212"/>
      <c r="QQT26" s="212"/>
      <c r="QQU26" s="212"/>
      <c r="QQV26" s="212"/>
      <c r="QQW26" s="212"/>
      <c r="QQX26" s="212"/>
      <c r="QQY26" s="212"/>
      <c r="QQZ26" s="212"/>
      <c r="QRA26" s="212"/>
      <c r="QRB26" s="212"/>
      <c r="QRC26" s="212"/>
      <c r="QRD26" s="212"/>
      <c r="QRE26" s="212"/>
      <c r="QRF26" s="212"/>
      <c r="QRG26" s="212"/>
      <c r="QRH26" s="212"/>
      <c r="QRI26" s="212"/>
      <c r="QRJ26" s="212"/>
      <c r="QRK26" s="212"/>
      <c r="QRL26" s="212"/>
      <c r="QRM26" s="212"/>
      <c r="QRN26" s="212"/>
      <c r="QRO26" s="212"/>
      <c r="QRP26" s="212"/>
      <c r="QRQ26" s="212"/>
      <c r="QRR26" s="212"/>
      <c r="QRS26" s="212"/>
      <c r="QRT26" s="212"/>
      <c r="QRU26" s="212"/>
      <c r="QRV26" s="212"/>
      <c r="QRW26" s="212"/>
      <c r="QRX26" s="212"/>
      <c r="QRY26" s="212"/>
      <c r="QRZ26" s="212"/>
      <c r="QSA26" s="212"/>
      <c r="QSB26" s="212"/>
      <c r="QSC26" s="212"/>
      <c r="QSD26" s="212"/>
      <c r="QSE26" s="212"/>
      <c r="QSF26" s="212"/>
      <c r="QSG26" s="212"/>
      <c r="QSH26" s="212"/>
      <c r="QSI26" s="212"/>
      <c r="QSJ26" s="212"/>
      <c r="QSK26" s="212"/>
      <c r="QSL26" s="212"/>
      <c r="QSM26" s="212"/>
      <c r="QSN26" s="212"/>
      <c r="QSO26" s="212"/>
      <c r="QSP26" s="212"/>
      <c r="QSQ26" s="212"/>
      <c r="QSR26" s="212"/>
      <c r="QSS26" s="212"/>
      <c r="QST26" s="212"/>
      <c r="QSU26" s="212"/>
      <c r="QSV26" s="212"/>
      <c r="QSW26" s="212"/>
      <c r="QSX26" s="212"/>
      <c r="QSY26" s="212"/>
      <c r="QSZ26" s="212"/>
      <c r="QTA26" s="212"/>
      <c r="QTB26" s="212"/>
      <c r="QTC26" s="212"/>
      <c r="QTD26" s="212"/>
      <c r="QTE26" s="212"/>
      <c r="QTF26" s="212"/>
      <c r="QTG26" s="212"/>
      <c r="QTH26" s="212"/>
      <c r="QTI26" s="212"/>
      <c r="QTJ26" s="212"/>
      <c r="QTK26" s="212"/>
      <c r="QTL26" s="212"/>
      <c r="QTM26" s="212"/>
      <c r="QTN26" s="212"/>
      <c r="QTO26" s="212"/>
      <c r="QTP26" s="212"/>
      <c r="QTQ26" s="212"/>
      <c r="QTR26" s="212"/>
      <c r="QTS26" s="212"/>
      <c r="QTT26" s="212"/>
      <c r="QTU26" s="212"/>
      <c r="QTV26" s="212"/>
      <c r="QTW26" s="212"/>
      <c r="QTX26" s="212"/>
      <c r="QTY26" s="212"/>
      <c r="QTZ26" s="212"/>
      <c r="QUA26" s="212"/>
      <c r="QUB26" s="212"/>
      <c r="QUC26" s="212"/>
      <c r="QUD26" s="212"/>
      <c r="QUE26" s="212"/>
      <c r="QUF26" s="212"/>
      <c r="QUG26" s="212"/>
      <c r="QUH26" s="212"/>
      <c r="QUI26" s="212"/>
      <c r="QUJ26" s="212"/>
      <c r="QUK26" s="212"/>
      <c r="QUL26" s="212"/>
      <c r="QUM26" s="212"/>
      <c r="QUN26" s="212"/>
      <c r="QUO26" s="212"/>
      <c r="QUP26" s="212"/>
      <c r="QUQ26" s="212"/>
      <c r="QUR26" s="212"/>
      <c r="QUS26" s="212"/>
      <c r="QUT26" s="212"/>
      <c r="QUU26" s="212"/>
      <c r="QUV26" s="212"/>
      <c r="QUW26" s="212"/>
      <c r="QUX26" s="212"/>
      <c r="QUY26" s="212"/>
      <c r="QUZ26" s="212"/>
      <c r="QVA26" s="212"/>
      <c r="QVB26" s="212"/>
      <c r="QVC26" s="212"/>
      <c r="QVD26" s="212"/>
      <c r="QVE26" s="212"/>
      <c r="QVF26" s="212"/>
      <c r="QVG26" s="212"/>
      <c r="QVH26" s="212"/>
      <c r="QVI26" s="212"/>
      <c r="QVJ26" s="212"/>
      <c r="QVK26" s="212"/>
      <c r="QVL26" s="212"/>
      <c r="QVM26" s="212"/>
      <c r="QVN26" s="212"/>
      <c r="QVO26" s="212"/>
      <c r="QVP26" s="212"/>
      <c r="QVQ26" s="212"/>
      <c r="QVR26" s="212"/>
      <c r="QVS26" s="212"/>
      <c r="QVT26" s="212"/>
      <c r="QVU26" s="212"/>
      <c r="QVV26" s="212"/>
      <c r="QVW26" s="212"/>
      <c r="QVX26" s="212"/>
      <c r="QVY26" s="212"/>
      <c r="QVZ26" s="212"/>
      <c r="QWA26" s="212"/>
      <c r="QWB26" s="212"/>
      <c r="QWC26" s="212"/>
      <c r="QWD26" s="212"/>
      <c r="QWE26" s="212"/>
      <c r="QWF26" s="212"/>
      <c r="QWG26" s="212"/>
      <c r="QWH26" s="212"/>
      <c r="QWI26" s="212"/>
      <c r="QWJ26" s="212"/>
      <c r="QWK26" s="212"/>
      <c r="QWL26" s="212"/>
      <c r="QWM26" s="212"/>
      <c r="QWN26" s="212"/>
      <c r="QWO26" s="212"/>
      <c r="QWP26" s="212"/>
      <c r="QWQ26" s="212"/>
      <c r="QWR26" s="212"/>
      <c r="QWS26" s="212"/>
      <c r="QWT26" s="212"/>
      <c r="QWU26" s="212"/>
      <c r="QWV26" s="212"/>
      <c r="QWW26" s="212"/>
      <c r="QWX26" s="212"/>
      <c r="QWY26" s="212"/>
      <c r="QWZ26" s="212"/>
      <c r="QXA26" s="212"/>
      <c r="QXB26" s="212"/>
      <c r="QXC26" s="212"/>
      <c r="QXD26" s="212"/>
      <c r="QXE26" s="212"/>
      <c r="QXF26" s="212"/>
      <c r="QXG26" s="212"/>
      <c r="QXH26" s="212"/>
      <c r="QXI26" s="212"/>
      <c r="QXJ26" s="212"/>
      <c r="QXK26" s="212"/>
      <c r="QXL26" s="212"/>
      <c r="QXM26" s="212"/>
      <c r="QXN26" s="212"/>
      <c r="QXO26" s="212"/>
      <c r="QXP26" s="212"/>
      <c r="QXQ26" s="212"/>
      <c r="QXR26" s="212"/>
      <c r="QXS26" s="212"/>
      <c r="QXT26" s="212"/>
      <c r="QXU26" s="212"/>
      <c r="QXV26" s="212"/>
      <c r="QXW26" s="212"/>
      <c r="QXX26" s="212"/>
      <c r="QXY26" s="212"/>
      <c r="QXZ26" s="212"/>
      <c r="QYA26" s="212"/>
      <c r="QYB26" s="212"/>
      <c r="QYC26" s="212"/>
      <c r="QYD26" s="212"/>
      <c r="QYE26" s="212"/>
      <c r="QYF26" s="212"/>
      <c r="QYG26" s="212"/>
      <c r="QYH26" s="212"/>
      <c r="QYI26" s="212"/>
      <c r="QYJ26" s="212"/>
      <c r="QYK26" s="212"/>
      <c r="QYL26" s="212"/>
      <c r="QYM26" s="212"/>
      <c r="QYN26" s="212"/>
      <c r="QYO26" s="212"/>
      <c r="QYP26" s="212"/>
      <c r="QYQ26" s="212"/>
      <c r="QYR26" s="212"/>
      <c r="QYS26" s="212"/>
      <c r="QYT26" s="212"/>
      <c r="QYU26" s="212"/>
      <c r="QYV26" s="212"/>
      <c r="QYW26" s="212"/>
      <c r="QYX26" s="212"/>
      <c r="QYY26" s="212"/>
      <c r="QYZ26" s="212"/>
      <c r="QZA26" s="212"/>
      <c r="QZB26" s="212"/>
      <c r="QZC26" s="212"/>
      <c r="QZD26" s="212"/>
      <c r="QZE26" s="212"/>
      <c r="QZF26" s="212"/>
      <c r="QZG26" s="212"/>
      <c r="QZH26" s="212"/>
      <c r="QZI26" s="212"/>
      <c r="QZJ26" s="212"/>
      <c r="QZK26" s="212"/>
      <c r="QZL26" s="212"/>
      <c r="QZM26" s="212"/>
      <c r="QZN26" s="212"/>
      <c r="QZO26" s="212"/>
      <c r="QZP26" s="212"/>
      <c r="QZQ26" s="212"/>
      <c r="QZR26" s="212"/>
      <c r="QZS26" s="212"/>
      <c r="QZT26" s="212"/>
      <c r="QZU26" s="212"/>
      <c r="QZV26" s="212"/>
      <c r="QZW26" s="212"/>
      <c r="QZX26" s="212"/>
      <c r="QZY26" s="212"/>
      <c r="QZZ26" s="212"/>
      <c r="RAA26" s="212"/>
      <c r="RAB26" s="212"/>
      <c r="RAC26" s="212"/>
      <c r="RAD26" s="212"/>
      <c r="RAE26" s="212"/>
      <c r="RAF26" s="212"/>
      <c r="RAG26" s="212"/>
      <c r="RAH26" s="212"/>
      <c r="RAI26" s="212"/>
      <c r="RAJ26" s="212"/>
      <c r="RAK26" s="212"/>
      <c r="RAL26" s="212"/>
      <c r="RAM26" s="212"/>
      <c r="RAN26" s="212"/>
      <c r="RAO26" s="212"/>
      <c r="RAP26" s="212"/>
      <c r="RAQ26" s="212"/>
      <c r="RAR26" s="212"/>
      <c r="RAS26" s="212"/>
      <c r="RAT26" s="212"/>
      <c r="RAU26" s="212"/>
      <c r="RAV26" s="212"/>
      <c r="RAW26" s="212"/>
      <c r="RAX26" s="212"/>
      <c r="RAY26" s="212"/>
      <c r="RAZ26" s="212"/>
      <c r="RBA26" s="212"/>
      <c r="RBB26" s="212"/>
      <c r="RBC26" s="212"/>
      <c r="RBD26" s="212"/>
      <c r="RBE26" s="212"/>
      <c r="RBF26" s="212"/>
      <c r="RBG26" s="212"/>
      <c r="RBH26" s="212"/>
      <c r="RBI26" s="212"/>
      <c r="RBJ26" s="212"/>
      <c r="RBK26" s="212"/>
      <c r="RBL26" s="212"/>
      <c r="RBM26" s="212"/>
      <c r="RBN26" s="212"/>
      <c r="RBO26" s="212"/>
      <c r="RBP26" s="212"/>
      <c r="RBQ26" s="212"/>
      <c r="RBR26" s="212"/>
      <c r="RBS26" s="212"/>
      <c r="RBT26" s="212"/>
      <c r="RBU26" s="212"/>
      <c r="RBV26" s="212"/>
      <c r="RBW26" s="212"/>
      <c r="RBX26" s="212"/>
      <c r="RBY26" s="212"/>
      <c r="RBZ26" s="212"/>
      <c r="RCA26" s="212"/>
      <c r="RCB26" s="212"/>
      <c r="RCC26" s="212"/>
      <c r="RCD26" s="212"/>
      <c r="RCE26" s="212"/>
      <c r="RCF26" s="212"/>
      <c r="RCG26" s="212"/>
      <c r="RCH26" s="212"/>
      <c r="RCI26" s="212"/>
      <c r="RCJ26" s="212"/>
      <c r="RCK26" s="212"/>
      <c r="RCL26" s="212"/>
      <c r="RCM26" s="212"/>
      <c r="RCN26" s="212"/>
      <c r="RCO26" s="212"/>
      <c r="RCP26" s="212"/>
      <c r="RCQ26" s="212"/>
      <c r="RCR26" s="212"/>
      <c r="RCS26" s="212"/>
      <c r="RCT26" s="212"/>
      <c r="RCU26" s="212"/>
      <c r="RCV26" s="212"/>
      <c r="RCW26" s="212"/>
      <c r="RCX26" s="212"/>
      <c r="RCY26" s="212"/>
      <c r="RCZ26" s="212"/>
      <c r="RDA26" s="212"/>
      <c r="RDB26" s="212"/>
      <c r="RDC26" s="212"/>
      <c r="RDD26" s="212"/>
      <c r="RDE26" s="212"/>
      <c r="RDF26" s="212"/>
      <c r="RDG26" s="212"/>
      <c r="RDH26" s="212"/>
      <c r="RDI26" s="212"/>
      <c r="RDJ26" s="212"/>
      <c r="RDK26" s="212"/>
      <c r="RDL26" s="212"/>
      <c r="RDM26" s="212"/>
      <c r="RDN26" s="212"/>
      <c r="RDO26" s="212"/>
      <c r="RDP26" s="212"/>
      <c r="RDQ26" s="212"/>
      <c r="RDR26" s="212"/>
      <c r="RDS26" s="212"/>
      <c r="RDT26" s="212"/>
      <c r="RDU26" s="212"/>
      <c r="RDV26" s="212"/>
      <c r="RDW26" s="212"/>
      <c r="RDX26" s="212"/>
      <c r="RDY26" s="212"/>
      <c r="RDZ26" s="212"/>
      <c r="REA26" s="212"/>
      <c r="REB26" s="212"/>
      <c r="REC26" s="212"/>
      <c r="RED26" s="212"/>
      <c r="REE26" s="212"/>
      <c r="REF26" s="212"/>
      <c r="REG26" s="212"/>
      <c r="REH26" s="212"/>
      <c r="REI26" s="212"/>
      <c r="REJ26" s="212"/>
      <c r="REK26" s="212"/>
      <c r="REL26" s="212"/>
      <c r="REM26" s="212"/>
      <c r="REN26" s="212"/>
      <c r="REO26" s="212"/>
      <c r="REP26" s="212"/>
      <c r="REQ26" s="212"/>
      <c r="RER26" s="212"/>
      <c r="RES26" s="212"/>
      <c r="RET26" s="212"/>
      <c r="REU26" s="212"/>
      <c r="REV26" s="212"/>
      <c r="REW26" s="212"/>
      <c r="REX26" s="212"/>
      <c r="REY26" s="212"/>
      <c r="REZ26" s="212"/>
      <c r="RFA26" s="212"/>
      <c r="RFB26" s="212"/>
      <c r="RFC26" s="212"/>
      <c r="RFD26" s="212"/>
      <c r="RFE26" s="212"/>
      <c r="RFF26" s="212"/>
      <c r="RFG26" s="212"/>
      <c r="RFH26" s="212"/>
      <c r="RFI26" s="212"/>
      <c r="RFJ26" s="212"/>
      <c r="RFK26" s="212"/>
      <c r="RFL26" s="212"/>
      <c r="RFM26" s="212"/>
      <c r="RFN26" s="212"/>
      <c r="RFO26" s="212"/>
      <c r="RFP26" s="212"/>
      <c r="RFQ26" s="212"/>
      <c r="RFR26" s="212"/>
      <c r="RFS26" s="212"/>
      <c r="RFT26" s="212"/>
      <c r="RFU26" s="212"/>
      <c r="RFV26" s="212"/>
      <c r="RFW26" s="212"/>
      <c r="RFX26" s="212"/>
      <c r="RFY26" s="212"/>
      <c r="RFZ26" s="212"/>
      <c r="RGA26" s="212"/>
      <c r="RGB26" s="212"/>
      <c r="RGC26" s="212"/>
      <c r="RGD26" s="212"/>
      <c r="RGE26" s="212"/>
      <c r="RGF26" s="212"/>
      <c r="RGG26" s="212"/>
      <c r="RGH26" s="212"/>
      <c r="RGI26" s="212"/>
      <c r="RGJ26" s="212"/>
      <c r="RGK26" s="212"/>
      <c r="RGL26" s="212"/>
      <c r="RGM26" s="212"/>
      <c r="RGN26" s="212"/>
      <c r="RGO26" s="212"/>
      <c r="RGP26" s="212"/>
      <c r="RGQ26" s="212"/>
      <c r="RGR26" s="212"/>
      <c r="RGS26" s="212"/>
      <c r="RGT26" s="212"/>
      <c r="RGU26" s="212"/>
      <c r="RGV26" s="212"/>
      <c r="RGW26" s="212"/>
      <c r="RGX26" s="212"/>
      <c r="RGY26" s="212"/>
      <c r="RGZ26" s="212"/>
      <c r="RHA26" s="212"/>
      <c r="RHB26" s="212"/>
      <c r="RHC26" s="212"/>
      <c r="RHD26" s="212"/>
      <c r="RHE26" s="212"/>
      <c r="RHF26" s="212"/>
      <c r="RHG26" s="212"/>
      <c r="RHH26" s="212"/>
      <c r="RHI26" s="212"/>
      <c r="RHJ26" s="212"/>
      <c r="RHK26" s="212"/>
      <c r="RHL26" s="212"/>
      <c r="RHM26" s="212"/>
      <c r="RHN26" s="212"/>
      <c r="RHO26" s="212"/>
      <c r="RHP26" s="212"/>
      <c r="RHQ26" s="212"/>
      <c r="RHR26" s="212"/>
      <c r="RHS26" s="212"/>
      <c r="RHT26" s="212"/>
      <c r="RHU26" s="212"/>
      <c r="RHV26" s="212"/>
      <c r="RHW26" s="212"/>
      <c r="RHX26" s="212"/>
      <c r="RHY26" s="212"/>
      <c r="RHZ26" s="212"/>
      <c r="RIA26" s="212"/>
      <c r="RIB26" s="212"/>
      <c r="RIC26" s="212"/>
      <c r="RID26" s="212"/>
      <c r="RIE26" s="212"/>
      <c r="RIF26" s="212"/>
      <c r="RIG26" s="212"/>
      <c r="RIH26" s="212"/>
      <c r="RII26" s="212"/>
      <c r="RIJ26" s="212"/>
      <c r="RIK26" s="212"/>
      <c r="RIL26" s="212"/>
      <c r="RIM26" s="212"/>
      <c r="RIN26" s="212"/>
      <c r="RIO26" s="212"/>
      <c r="RIP26" s="212"/>
      <c r="RIQ26" s="212"/>
      <c r="RIR26" s="212"/>
      <c r="RIS26" s="212"/>
      <c r="RIT26" s="212"/>
      <c r="RIU26" s="212"/>
      <c r="RIV26" s="212"/>
      <c r="RIW26" s="212"/>
      <c r="RIX26" s="212"/>
      <c r="RIY26" s="212"/>
      <c r="RIZ26" s="212"/>
      <c r="RJA26" s="212"/>
      <c r="RJB26" s="212"/>
      <c r="RJC26" s="212"/>
      <c r="RJD26" s="212"/>
      <c r="RJE26" s="212"/>
      <c r="RJF26" s="212"/>
      <c r="RJG26" s="212"/>
      <c r="RJH26" s="212"/>
      <c r="RJI26" s="212"/>
      <c r="RJJ26" s="212"/>
      <c r="RJK26" s="212"/>
      <c r="RJL26" s="212"/>
      <c r="RJM26" s="212"/>
      <c r="RJN26" s="212"/>
      <c r="RJO26" s="212"/>
      <c r="RJP26" s="212"/>
      <c r="RJQ26" s="212"/>
      <c r="RJR26" s="212"/>
      <c r="RJS26" s="212"/>
      <c r="RJT26" s="212"/>
      <c r="RJU26" s="212"/>
      <c r="RJV26" s="212"/>
      <c r="RJW26" s="212"/>
      <c r="RJX26" s="212"/>
      <c r="RJY26" s="212"/>
      <c r="RJZ26" s="212"/>
      <c r="RKA26" s="212"/>
      <c r="RKB26" s="212"/>
      <c r="RKC26" s="212"/>
      <c r="RKD26" s="212"/>
      <c r="RKE26" s="212"/>
      <c r="RKF26" s="212"/>
      <c r="RKG26" s="212"/>
      <c r="RKH26" s="212"/>
      <c r="RKI26" s="212"/>
      <c r="RKJ26" s="212"/>
      <c r="RKK26" s="212"/>
      <c r="RKL26" s="212"/>
      <c r="RKM26" s="212"/>
      <c r="RKN26" s="212"/>
      <c r="RKO26" s="212"/>
      <c r="RKP26" s="212"/>
      <c r="RKQ26" s="212"/>
      <c r="RKR26" s="212"/>
      <c r="RKS26" s="212"/>
      <c r="RKT26" s="212"/>
      <c r="RKU26" s="212"/>
      <c r="RKV26" s="212"/>
      <c r="RKW26" s="212"/>
      <c r="RKX26" s="212"/>
      <c r="RKY26" s="212"/>
      <c r="RKZ26" s="212"/>
      <c r="RLA26" s="212"/>
      <c r="RLB26" s="212"/>
      <c r="RLC26" s="212"/>
      <c r="RLD26" s="212"/>
      <c r="RLE26" s="212"/>
      <c r="RLF26" s="212"/>
      <c r="RLG26" s="212"/>
      <c r="RLH26" s="212"/>
      <c r="RLI26" s="212"/>
      <c r="RLJ26" s="212"/>
      <c r="RLK26" s="212"/>
      <c r="RLL26" s="212"/>
      <c r="RLM26" s="212"/>
      <c r="RLN26" s="212"/>
      <c r="RLO26" s="212"/>
      <c r="RLP26" s="212"/>
      <c r="RLQ26" s="212"/>
      <c r="RLR26" s="212"/>
      <c r="RLS26" s="212"/>
      <c r="RLT26" s="212"/>
      <c r="RLU26" s="212"/>
      <c r="RLV26" s="212"/>
      <c r="RLW26" s="212"/>
      <c r="RLX26" s="212"/>
      <c r="RLY26" s="212"/>
      <c r="RLZ26" s="212"/>
      <c r="RMA26" s="212"/>
      <c r="RMB26" s="212"/>
      <c r="RMC26" s="212"/>
      <c r="RMD26" s="212"/>
      <c r="RME26" s="212"/>
      <c r="RMF26" s="212"/>
      <c r="RMG26" s="212"/>
      <c r="RMH26" s="212"/>
      <c r="RMI26" s="212"/>
      <c r="RMJ26" s="212"/>
      <c r="RMK26" s="212"/>
      <c r="RML26" s="212"/>
      <c r="RMM26" s="212"/>
      <c r="RMN26" s="212"/>
      <c r="RMO26" s="212"/>
      <c r="RMP26" s="212"/>
      <c r="RMQ26" s="212"/>
      <c r="RMR26" s="212"/>
      <c r="RMS26" s="212"/>
      <c r="RMT26" s="212"/>
      <c r="RMU26" s="212"/>
      <c r="RMV26" s="212"/>
      <c r="RMW26" s="212"/>
      <c r="RMX26" s="212"/>
      <c r="RMY26" s="212"/>
      <c r="RMZ26" s="212"/>
      <c r="RNA26" s="212"/>
      <c r="RNB26" s="212"/>
      <c r="RNC26" s="212"/>
      <c r="RND26" s="212"/>
      <c r="RNE26" s="212"/>
      <c r="RNF26" s="212"/>
      <c r="RNG26" s="212"/>
      <c r="RNH26" s="212"/>
      <c r="RNI26" s="212"/>
      <c r="RNJ26" s="212"/>
      <c r="RNK26" s="212"/>
      <c r="RNL26" s="212"/>
      <c r="RNM26" s="212"/>
      <c r="RNN26" s="212"/>
      <c r="RNO26" s="212"/>
      <c r="RNP26" s="212"/>
      <c r="RNQ26" s="212"/>
      <c r="RNR26" s="212"/>
      <c r="RNS26" s="212"/>
      <c r="RNT26" s="212"/>
      <c r="RNU26" s="212"/>
      <c r="RNV26" s="212"/>
      <c r="RNW26" s="212"/>
      <c r="RNX26" s="212"/>
      <c r="RNY26" s="212"/>
      <c r="RNZ26" s="212"/>
      <c r="ROA26" s="212"/>
      <c r="ROB26" s="212"/>
      <c r="ROC26" s="212"/>
      <c r="ROD26" s="212"/>
      <c r="ROE26" s="212"/>
      <c r="ROF26" s="212"/>
      <c r="ROG26" s="212"/>
      <c r="ROH26" s="212"/>
      <c r="ROI26" s="212"/>
      <c r="ROJ26" s="212"/>
      <c r="ROK26" s="212"/>
      <c r="ROL26" s="212"/>
      <c r="ROM26" s="212"/>
      <c r="RON26" s="212"/>
      <c r="ROO26" s="212"/>
      <c r="ROP26" s="212"/>
      <c r="ROQ26" s="212"/>
      <c r="ROR26" s="212"/>
      <c r="ROS26" s="212"/>
      <c r="ROT26" s="212"/>
      <c r="ROU26" s="212"/>
      <c r="ROV26" s="212"/>
      <c r="ROW26" s="212"/>
      <c r="ROX26" s="212"/>
      <c r="ROY26" s="212"/>
      <c r="ROZ26" s="212"/>
      <c r="RPA26" s="212"/>
      <c r="RPB26" s="212"/>
      <c r="RPC26" s="212"/>
      <c r="RPD26" s="212"/>
      <c r="RPE26" s="212"/>
      <c r="RPF26" s="212"/>
      <c r="RPG26" s="212"/>
      <c r="RPH26" s="212"/>
      <c r="RPI26" s="212"/>
      <c r="RPJ26" s="212"/>
      <c r="RPK26" s="212"/>
      <c r="RPL26" s="212"/>
      <c r="RPM26" s="212"/>
      <c r="RPN26" s="212"/>
      <c r="RPO26" s="212"/>
      <c r="RPP26" s="212"/>
      <c r="RPQ26" s="212"/>
      <c r="RPR26" s="212"/>
      <c r="RPS26" s="212"/>
      <c r="RPT26" s="212"/>
      <c r="RPU26" s="212"/>
      <c r="RPV26" s="212"/>
      <c r="RPW26" s="212"/>
      <c r="RPX26" s="212"/>
      <c r="RPY26" s="212"/>
      <c r="RPZ26" s="212"/>
      <c r="RQA26" s="212"/>
      <c r="RQB26" s="212"/>
      <c r="RQC26" s="212"/>
      <c r="RQD26" s="212"/>
      <c r="RQE26" s="212"/>
      <c r="RQF26" s="212"/>
      <c r="RQG26" s="212"/>
      <c r="RQH26" s="212"/>
      <c r="RQI26" s="212"/>
      <c r="RQJ26" s="212"/>
      <c r="RQK26" s="212"/>
      <c r="RQL26" s="212"/>
      <c r="RQM26" s="212"/>
      <c r="RQN26" s="212"/>
      <c r="RQO26" s="212"/>
      <c r="RQP26" s="212"/>
      <c r="RQQ26" s="212"/>
      <c r="RQR26" s="212"/>
      <c r="RQS26" s="212"/>
      <c r="RQT26" s="212"/>
      <c r="RQU26" s="212"/>
      <c r="RQV26" s="212"/>
      <c r="RQW26" s="212"/>
      <c r="RQX26" s="212"/>
      <c r="RQY26" s="212"/>
      <c r="RQZ26" s="212"/>
      <c r="RRA26" s="212"/>
      <c r="RRB26" s="212"/>
      <c r="RRC26" s="212"/>
      <c r="RRD26" s="212"/>
      <c r="RRE26" s="212"/>
      <c r="RRF26" s="212"/>
      <c r="RRG26" s="212"/>
      <c r="RRH26" s="212"/>
      <c r="RRI26" s="212"/>
      <c r="RRJ26" s="212"/>
      <c r="RRK26" s="212"/>
      <c r="RRL26" s="212"/>
      <c r="RRM26" s="212"/>
      <c r="RRN26" s="212"/>
      <c r="RRO26" s="212"/>
      <c r="RRP26" s="212"/>
      <c r="RRQ26" s="212"/>
      <c r="RRR26" s="212"/>
      <c r="RRS26" s="212"/>
      <c r="RRT26" s="212"/>
      <c r="RRU26" s="212"/>
      <c r="RRV26" s="212"/>
      <c r="RRW26" s="212"/>
      <c r="RRX26" s="212"/>
      <c r="RRY26" s="212"/>
      <c r="RRZ26" s="212"/>
      <c r="RSA26" s="212"/>
      <c r="RSB26" s="212"/>
      <c r="RSC26" s="212"/>
      <c r="RSD26" s="212"/>
      <c r="RSE26" s="212"/>
      <c r="RSF26" s="212"/>
      <c r="RSG26" s="212"/>
      <c r="RSH26" s="212"/>
      <c r="RSI26" s="212"/>
      <c r="RSJ26" s="212"/>
      <c r="RSK26" s="212"/>
      <c r="RSL26" s="212"/>
      <c r="RSM26" s="212"/>
      <c r="RSN26" s="212"/>
      <c r="RSO26" s="212"/>
      <c r="RSP26" s="212"/>
      <c r="RSQ26" s="212"/>
      <c r="RSR26" s="212"/>
      <c r="RSS26" s="212"/>
      <c r="RST26" s="212"/>
      <c r="RSU26" s="212"/>
      <c r="RSV26" s="212"/>
      <c r="RSW26" s="212"/>
      <c r="RSX26" s="212"/>
      <c r="RSY26" s="212"/>
      <c r="RSZ26" s="212"/>
      <c r="RTA26" s="212"/>
      <c r="RTB26" s="212"/>
      <c r="RTC26" s="212"/>
      <c r="RTD26" s="212"/>
      <c r="RTE26" s="212"/>
      <c r="RTF26" s="212"/>
      <c r="RTG26" s="212"/>
      <c r="RTH26" s="212"/>
      <c r="RTI26" s="212"/>
      <c r="RTJ26" s="212"/>
      <c r="RTK26" s="212"/>
      <c r="RTL26" s="212"/>
      <c r="RTM26" s="212"/>
      <c r="RTN26" s="212"/>
      <c r="RTO26" s="212"/>
      <c r="RTP26" s="212"/>
      <c r="RTQ26" s="212"/>
      <c r="RTR26" s="212"/>
      <c r="RTS26" s="212"/>
      <c r="RTT26" s="212"/>
      <c r="RTU26" s="212"/>
      <c r="RTV26" s="212"/>
      <c r="RTW26" s="212"/>
      <c r="RTX26" s="212"/>
      <c r="RTY26" s="212"/>
      <c r="RTZ26" s="212"/>
      <c r="RUA26" s="212"/>
      <c r="RUB26" s="212"/>
      <c r="RUC26" s="212"/>
      <c r="RUD26" s="212"/>
      <c r="RUE26" s="212"/>
      <c r="RUF26" s="212"/>
      <c r="RUG26" s="212"/>
      <c r="RUH26" s="212"/>
      <c r="RUI26" s="212"/>
      <c r="RUJ26" s="212"/>
      <c r="RUK26" s="212"/>
      <c r="RUL26" s="212"/>
      <c r="RUM26" s="212"/>
      <c r="RUN26" s="212"/>
      <c r="RUO26" s="212"/>
      <c r="RUP26" s="212"/>
      <c r="RUQ26" s="212"/>
      <c r="RUR26" s="212"/>
      <c r="RUS26" s="212"/>
      <c r="RUT26" s="212"/>
      <c r="RUU26" s="212"/>
      <c r="RUV26" s="212"/>
      <c r="RUW26" s="212"/>
      <c r="RUX26" s="212"/>
      <c r="RUY26" s="212"/>
      <c r="RUZ26" s="212"/>
      <c r="RVA26" s="212"/>
      <c r="RVB26" s="212"/>
      <c r="RVC26" s="212"/>
      <c r="RVD26" s="212"/>
      <c r="RVE26" s="212"/>
      <c r="RVF26" s="212"/>
      <c r="RVG26" s="212"/>
      <c r="RVH26" s="212"/>
      <c r="RVI26" s="212"/>
      <c r="RVJ26" s="212"/>
      <c r="RVK26" s="212"/>
      <c r="RVL26" s="212"/>
      <c r="RVM26" s="212"/>
      <c r="RVN26" s="212"/>
      <c r="RVO26" s="212"/>
      <c r="RVP26" s="212"/>
      <c r="RVQ26" s="212"/>
      <c r="RVR26" s="212"/>
      <c r="RVS26" s="212"/>
      <c r="RVT26" s="212"/>
      <c r="RVU26" s="212"/>
      <c r="RVV26" s="212"/>
      <c r="RVW26" s="212"/>
      <c r="RVX26" s="212"/>
      <c r="RVY26" s="212"/>
      <c r="RVZ26" s="212"/>
      <c r="RWA26" s="212"/>
      <c r="RWB26" s="212"/>
      <c r="RWC26" s="212"/>
      <c r="RWD26" s="212"/>
      <c r="RWE26" s="212"/>
      <c r="RWF26" s="212"/>
      <c r="RWG26" s="212"/>
      <c r="RWH26" s="212"/>
      <c r="RWI26" s="212"/>
      <c r="RWJ26" s="212"/>
      <c r="RWK26" s="212"/>
      <c r="RWL26" s="212"/>
      <c r="RWM26" s="212"/>
      <c r="RWN26" s="212"/>
      <c r="RWO26" s="212"/>
      <c r="RWP26" s="212"/>
      <c r="RWQ26" s="212"/>
      <c r="RWR26" s="212"/>
      <c r="RWS26" s="212"/>
      <c r="RWT26" s="212"/>
      <c r="RWU26" s="212"/>
      <c r="RWV26" s="212"/>
      <c r="RWW26" s="212"/>
      <c r="RWX26" s="212"/>
      <c r="RWY26" s="212"/>
      <c r="RWZ26" s="212"/>
      <c r="RXA26" s="212"/>
      <c r="RXB26" s="212"/>
      <c r="RXC26" s="212"/>
      <c r="RXD26" s="212"/>
      <c r="RXE26" s="212"/>
      <c r="RXF26" s="212"/>
      <c r="RXG26" s="212"/>
      <c r="RXH26" s="212"/>
      <c r="RXI26" s="212"/>
      <c r="RXJ26" s="212"/>
      <c r="RXK26" s="212"/>
      <c r="RXL26" s="212"/>
      <c r="RXM26" s="212"/>
      <c r="RXN26" s="212"/>
      <c r="RXO26" s="212"/>
      <c r="RXP26" s="212"/>
      <c r="RXQ26" s="212"/>
      <c r="RXR26" s="212"/>
      <c r="RXS26" s="212"/>
      <c r="RXT26" s="212"/>
      <c r="RXU26" s="212"/>
      <c r="RXV26" s="212"/>
      <c r="RXW26" s="212"/>
      <c r="RXX26" s="212"/>
      <c r="RXY26" s="212"/>
      <c r="RXZ26" s="212"/>
      <c r="RYA26" s="212"/>
      <c r="RYB26" s="212"/>
      <c r="RYC26" s="212"/>
      <c r="RYD26" s="212"/>
      <c r="RYE26" s="212"/>
      <c r="RYF26" s="212"/>
      <c r="RYG26" s="212"/>
      <c r="RYH26" s="212"/>
      <c r="RYI26" s="212"/>
      <c r="RYJ26" s="212"/>
      <c r="RYK26" s="212"/>
      <c r="RYL26" s="212"/>
      <c r="RYM26" s="212"/>
      <c r="RYN26" s="212"/>
      <c r="RYO26" s="212"/>
      <c r="RYP26" s="212"/>
      <c r="RYQ26" s="212"/>
      <c r="RYR26" s="212"/>
      <c r="RYS26" s="212"/>
      <c r="RYT26" s="212"/>
      <c r="RYU26" s="212"/>
      <c r="RYV26" s="212"/>
      <c r="RYW26" s="212"/>
      <c r="RYX26" s="212"/>
      <c r="RYY26" s="212"/>
      <c r="RYZ26" s="212"/>
      <c r="RZA26" s="212"/>
      <c r="RZB26" s="212"/>
      <c r="RZC26" s="212"/>
      <c r="RZD26" s="212"/>
      <c r="RZE26" s="212"/>
      <c r="RZF26" s="212"/>
      <c r="RZG26" s="212"/>
      <c r="RZH26" s="212"/>
      <c r="RZI26" s="212"/>
      <c r="RZJ26" s="212"/>
      <c r="RZK26" s="212"/>
      <c r="RZL26" s="212"/>
      <c r="RZM26" s="212"/>
      <c r="RZN26" s="212"/>
      <c r="RZO26" s="212"/>
      <c r="RZP26" s="212"/>
      <c r="RZQ26" s="212"/>
      <c r="RZR26" s="212"/>
      <c r="RZS26" s="212"/>
      <c r="RZT26" s="212"/>
      <c r="RZU26" s="212"/>
      <c r="RZV26" s="212"/>
      <c r="RZW26" s="212"/>
      <c r="RZX26" s="212"/>
      <c r="RZY26" s="212"/>
      <c r="RZZ26" s="212"/>
      <c r="SAA26" s="212"/>
      <c r="SAB26" s="212"/>
      <c r="SAC26" s="212"/>
      <c r="SAD26" s="212"/>
      <c r="SAE26" s="212"/>
      <c r="SAF26" s="212"/>
      <c r="SAG26" s="212"/>
      <c r="SAH26" s="212"/>
      <c r="SAI26" s="212"/>
      <c r="SAJ26" s="212"/>
      <c r="SAK26" s="212"/>
      <c r="SAL26" s="212"/>
      <c r="SAM26" s="212"/>
      <c r="SAN26" s="212"/>
      <c r="SAO26" s="212"/>
      <c r="SAP26" s="212"/>
      <c r="SAQ26" s="212"/>
      <c r="SAR26" s="212"/>
      <c r="SAS26" s="212"/>
      <c r="SAT26" s="212"/>
      <c r="SAU26" s="212"/>
      <c r="SAV26" s="212"/>
      <c r="SAW26" s="212"/>
      <c r="SAX26" s="212"/>
      <c r="SAY26" s="212"/>
      <c r="SAZ26" s="212"/>
      <c r="SBA26" s="212"/>
      <c r="SBB26" s="212"/>
      <c r="SBC26" s="212"/>
      <c r="SBD26" s="212"/>
      <c r="SBE26" s="212"/>
      <c r="SBF26" s="212"/>
      <c r="SBG26" s="212"/>
      <c r="SBH26" s="212"/>
      <c r="SBI26" s="212"/>
      <c r="SBJ26" s="212"/>
      <c r="SBK26" s="212"/>
      <c r="SBL26" s="212"/>
      <c r="SBM26" s="212"/>
      <c r="SBN26" s="212"/>
      <c r="SBO26" s="212"/>
      <c r="SBP26" s="212"/>
      <c r="SBQ26" s="212"/>
      <c r="SBR26" s="212"/>
      <c r="SBS26" s="212"/>
      <c r="SBT26" s="212"/>
      <c r="SBU26" s="212"/>
      <c r="SBV26" s="212"/>
      <c r="SBW26" s="212"/>
      <c r="SBX26" s="212"/>
      <c r="SBY26" s="212"/>
      <c r="SBZ26" s="212"/>
      <c r="SCA26" s="212"/>
      <c r="SCB26" s="212"/>
      <c r="SCC26" s="212"/>
      <c r="SCD26" s="212"/>
      <c r="SCE26" s="212"/>
      <c r="SCF26" s="212"/>
      <c r="SCG26" s="212"/>
      <c r="SCH26" s="212"/>
      <c r="SCI26" s="212"/>
      <c r="SCJ26" s="212"/>
      <c r="SCK26" s="212"/>
      <c r="SCL26" s="212"/>
      <c r="SCM26" s="212"/>
      <c r="SCN26" s="212"/>
      <c r="SCO26" s="212"/>
      <c r="SCP26" s="212"/>
      <c r="SCQ26" s="212"/>
      <c r="SCR26" s="212"/>
      <c r="SCS26" s="212"/>
      <c r="SCT26" s="212"/>
      <c r="SCU26" s="212"/>
      <c r="SCV26" s="212"/>
      <c r="SCW26" s="212"/>
      <c r="SCX26" s="212"/>
      <c r="SCY26" s="212"/>
      <c r="SCZ26" s="212"/>
      <c r="SDA26" s="212"/>
      <c r="SDB26" s="212"/>
      <c r="SDC26" s="212"/>
      <c r="SDD26" s="212"/>
      <c r="SDE26" s="212"/>
      <c r="SDF26" s="212"/>
      <c r="SDG26" s="212"/>
      <c r="SDH26" s="212"/>
      <c r="SDI26" s="212"/>
      <c r="SDJ26" s="212"/>
      <c r="SDK26" s="212"/>
      <c r="SDL26" s="212"/>
      <c r="SDM26" s="212"/>
      <c r="SDN26" s="212"/>
      <c r="SDO26" s="212"/>
      <c r="SDP26" s="212"/>
      <c r="SDQ26" s="212"/>
      <c r="SDR26" s="212"/>
      <c r="SDS26" s="212"/>
      <c r="SDT26" s="212"/>
      <c r="SDU26" s="212"/>
      <c r="SDV26" s="212"/>
      <c r="SDW26" s="212"/>
      <c r="SDX26" s="212"/>
      <c r="SDY26" s="212"/>
      <c r="SDZ26" s="212"/>
      <c r="SEA26" s="212"/>
      <c r="SEB26" s="212"/>
      <c r="SEC26" s="212"/>
      <c r="SED26" s="212"/>
      <c r="SEE26" s="212"/>
      <c r="SEF26" s="212"/>
      <c r="SEG26" s="212"/>
      <c r="SEH26" s="212"/>
      <c r="SEI26" s="212"/>
      <c r="SEJ26" s="212"/>
      <c r="SEK26" s="212"/>
      <c r="SEL26" s="212"/>
      <c r="SEM26" s="212"/>
      <c r="SEN26" s="212"/>
      <c r="SEO26" s="212"/>
      <c r="SEP26" s="212"/>
      <c r="SEQ26" s="212"/>
      <c r="SER26" s="212"/>
      <c r="SES26" s="212"/>
      <c r="SET26" s="212"/>
      <c r="SEU26" s="212"/>
      <c r="SEV26" s="212"/>
      <c r="SEW26" s="212"/>
      <c r="SEX26" s="212"/>
      <c r="SEY26" s="212"/>
      <c r="SEZ26" s="212"/>
      <c r="SFA26" s="212"/>
      <c r="SFB26" s="212"/>
      <c r="SFC26" s="212"/>
      <c r="SFD26" s="212"/>
      <c r="SFE26" s="212"/>
      <c r="SFF26" s="212"/>
      <c r="SFG26" s="212"/>
      <c r="SFH26" s="212"/>
      <c r="SFI26" s="212"/>
      <c r="SFJ26" s="212"/>
      <c r="SFK26" s="212"/>
      <c r="SFL26" s="212"/>
      <c r="SFM26" s="212"/>
      <c r="SFN26" s="212"/>
      <c r="SFO26" s="212"/>
      <c r="SFP26" s="212"/>
      <c r="SFQ26" s="212"/>
      <c r="SFR26" s="212"/>
      <c r="SFS26" s="212"/>
      <c r="SFT26" s="212"/>
      <c r="SFU26" s="212"/>
      <c r="SFV26" s="212"/>
      <c r="SFW26" s="212"/>
      <c r="SFX26" s="212"/>
      <c r="SFY26" s="212"/>
      <c r="SFZ26" s="212"/>
      <c r="SGA26" s="212"/>
      <c r="SGB26" s="212"/>
      <c r="SGC26" s="212"/>
      <c r="SGD26" s="212"/>
      <c r="SGE26" s="212"/>
      <c r="SGF26" s="212"/>
      <c r="SGG26" s="212"/>
      <c r="SGH26" s="212"/>
      <c r="SGI26" s="212"/>
      <c r="SGJ26" s="212"/>
      <c r="SGK26" s="212"/>
      <c r="SGL26" s="212"/>
      <c r="SGM26" s="212"/>
      <c r="SGN26" s="212"/>
      <c r="SGO26" s="212"/>
      <c r="SGP26" s="212"/>
      <c r="SGQ26" s="212"/>
      <c r="SGR26" s="212"/>
      <c r="SGS26" s="212"/>
      <c r="SGT26" s="212"/>
      <c r="SGU26" s="212"/>
      <c r="SGV26" s="212"/>
      <c r="SGW26" s="212"/>
      <c r="SGX26" s="212"/>
      <c r="SGY26" s="212"/>
      <c r="SGZ26" s="212"/>
      <c r="SHA26" s="212"/>
      <c r="SHB26" s="212"/>
      <c r="SHC26" s="212"/>
      <c r="SHD26" s="212"/>
      <c r="SHE26" s="212"/>
      <c r="SHF26" s="212"/>
      <c r="SHG26" s="212"/>
      <c r="SHH26" s="212"/>
      <c r="SHI26" s="212"/>
      <c r="SHJ26" s="212"/>
      <c r="SHK26" s="212"/>
      <c r="SHL26" s="212"/>
      <c r="SHM26" s="212"/>
      <c r="SHN26" s="212"/>
      <c r="SHO26" s="212"/>
      <c r="SHP26" s="212"/>
      <c r="SHQ26" s="212"/>
      <c r="SHR26" s="212"/>
      <c r="SHS26" s="212"/>
      <c r="SHT26" s="212"/>
      <c r="SHU26" s="212"/>
      <c r="SHV26" s="212"/>
      <c r="SHW26" s="212"/>
      <c r="SHX26" s="212"/>
      <c r="SHY26" s="212"/>
      <c r="SHZ26" s="212"/>
      <c r="SIA26" s="212"/>
      <c r="SIB26" s="212"/>
      <c r="SIC26" s="212"/>
      <c r="SID26" s="212"/>
      <c r="SIE26" s="212"/>
      <c r="SIF26" s="212"/>
      <c r="SIG26" s="212"/>
      <c r="SIH26" s="212"/>
      <c r="SII26" s="212"/>
      <c r="SIJ26" s="212"/>
      <c r="SIK26" s="212"/>
      <c r="SIL26" s="212"/>
      <c r="SIM26" s="212"/>
      <c r="SIN26" s="212"/>
      <c r="SIO26" s="212"/>
      <c r="SIP26" s="212"/>
      <c r="SIQ26" s="212"/>
      <c r="SIR26" s="212"/>
      <c r="SIS26" s="212"/>
      <c r="SIT26" s="212"/>
      <c r="SIU26" s="212"/>
      <c r="SIV26" s="212"/>
      <c r="SIW26" s="212"/>
      <c r="SIX26" s="212"/>
      <c r="SIY26" s="212"/>
      <c r="SIZ26" s="212"/>
      <c r="SJA26" s="212"/>
      <c r="SJB26" s="212"/>
      <c r="SJC26" s="212"/>
      <c r="SJD26" s="212"/>
      <c r="SJE26" s="212"/>
      <c r="SJF26" s="212"/>
      <c r="SJG26" s="212"/>
      <c r="SJH26" s="212"/>
      <c r="SJI26" s="212"/>
      <c r="SJJ26" s="212"/>
      <c r="SJK26" s="212"/>
      <c r="SJL26" s="212"/>
      <c r="SJM26" s="212"/>
      <c r="SJN26" s="212"/>
      <c r="SJO26" s="212"/>
      <c r="SJP26" s="212"/>
      <c r="SJQ26" s="212"/>
      <c r="SJR26" s="212"/>
      <c r="SJS26" s="212"/>
      <c r="SJT26" s="212"/>
      <c r="SJU26" s="212"/>
      <c r="SJV26" s="212"/>
      <c r="SJW26" s="212"/>
      <c r="SJX26" s="212"/>
      <c r="SJY26" s="212"/>
      <c r="SJZ26" s="212"/>
      <c r="SKA26" s="212"/>
      <c r="SKB26" s="212"/>
      <c r="SKC26" s="212"/>
      <c r="SKD26" s="212"/>
      <c r="SKE26" s="212"/>
      <c r="SKF26" s="212"/>
      <c r="SKG26" s="212"/>
      <c r="SKH26" s="212"/>
      <c r="SKI26" s="212"/>
      <c r="SKJ26" s="212"/>
      <c r="SKK26" s="212"/>
      <c r="SKL26" s="212"/>
      <c r="SKM26" s="212"/>
      <c r="SKN26" s="212"/>
      <c r="SKO26" s="212"/>
      <c r="SKP26" s="212"/>
      <c r="SKQ26" s="212"/>
      <c r="SKR26" s="212"/>
      <c r="SKS26" s="212"/>
      <c r="SKT26" s="212"/>
      <c r="SKU26" s="212"/>
      <c r="SKV26" s="212"/>
      <c r="SKW26" s="212"/>
      <c r="SKX26" s="212"/>
      <c r="SKY26" s="212"/>
      <c r="SKZ26" s="212"/>
      <c r="SLA26" s="212"/>
      <c r="SLB26" s="212"/>
      <c r="SLC26" s="212"/>
      <c r="SLD26" s="212"/>
      <c r="SLE26" s="212"/>
      <c r="SLF26" s="212"/>
      <c r="SLG26" s="212"/>
      <c r="SLH26" s="212"/>
      <c r="SLI26" s="212"/>
      <c r="SLJ26" s="212"/>
      <c r="SLK26" s="212"/>
      <c r="SLL26" s="212"/>
      <c r="SLM26" s="212"/>
      <c r="SLN26" s="212"/>
      <c r="SLO26" s="212"/>
      <c r="SLP26" s="212"/>
      <c r="SLQ26" s="212"/>
      <c r="SLR26" s="212"/>
      <c r="SLS26" s="212"/>
      <c r="SLT26" s="212"/>
      <c r="SLU26" s="212"/>
      <c r="SLV26" s="212"/>
      <c r="SLW26" s="212"/>
      <c r="SLX26" s="212"/>
      <c r="SLY26" s="212"/>
      <c r="SLZ26" s="212"/>
      <c r="SMA26" s="212"/>
      <c r="SMB26" s="212"/>
      <c r="SMC26" s="212"/>
      <c r="SMD26" s="212"/>
      <c r="SME26" s="212"/>
      <c r="SMF26" s="212"/>
      <c r="SMG26" s="212"/>
      <c r="SMH26" s="212"/>
      <c r="SMI26" s="212"/>
      <c r="SMJ26" s="212"/>
      <c r="SMK26" s="212"/>
      <c r="SML26" s="212"/>
      <c r="SMM26" s="212"/>
      <c r="SMN26" s="212"/>
      <c r="SMO26" s="212"/>
      <c r="SMP26" s="212"/>
      <c r="SMQ26" s="212"/>
      <c r="SMR26" s="212"/>
      <c r="SMS26" s="212"/>
      <c r="SMT26" s="212"/>
      <c r="SMU26" s="212"/>
      <c r="SMV26" s="212"/>
      <c r="SMW26" s="212"/>
      <c r="SMX26" s="212"/>
      <c r="SMY26" s="212"/>
      <c r="SMZ26" s="212"/>
      <c r="SNA26" s="212"/>
      <c r="SNB26" s="212"/>
      <c r="SNC26" s="212"/>
      <c r="SND26" s="212"/>
      <c r="SNE26" s="212"/>
      <c r="SNF26" s="212"/>
      <c r="SNG26" s="212"/>
      <c r="SNH26" s="212"/>
      <c r="SNI26" s="212"/>
      <c r="SNJ26" s="212"/>
      <c r="SNK26" s="212"/>
      <c r="SNL26" s="212"/>
      <c r="SNM26" s="212"/>
      <c r="SNN26" s="212"/>
      <c r="SNO26" s="212"/>
      <c r="SNP26" s="212"/>
      <c r="SNQ26" s="212"/>
      <c r="SNR26" s="212"/>
      <c r="SNS26" s="212"/>
      <c r="SNT26" s="212"/>
      <c r="SNU26" s="212"/>
      <c r="SNV26" s="212"/>
      <c r="SNW26" s="212"/>
      <c r="SNX26" s="212"/>
      <c r="SNY26" s="212"/>
      <c r="SNZ26" s="212"/>
      <c r="SOA26" s="212"/>
      <c r="SOB26" s="212"/>
      <c r="SOC26" s="212"/>
      <c r="SOD26" s="212"/>
      <c r="SOE26" s="212"/>
      <c r="SOF26" s="212"/>
      <c r="SOG26" s="212"/>
      <c r="SOH26" s="212"/>
      <c r="SOI26" s="212"/>
      <c r="SOJ26" s="212"/>
      <c r="SOK26" s="212"/>
      <c r="SOL26" s="212"/>
      <c r="SOM26" s="212"/>
      <c r="SON26" s="212"/>
      <c r="SOO26" s="212"/>
      <c r="SOP26" s="212"/>
      <c r="SOQ26" s="212"/>
      <c r="SOR26" s="212"/>
      <c r="SOS26" s="212"/>
      <c r="SOT26" s="212"/>
      <c r="SOU26" s="212"/>
      <c r="SOV26" s="212"/>
      <c r="SOW26" s="212"/>
      <c r="SOX26" s="212"/>
      <c r="SOY26" s="212"/>
      <c r="SOZ26" s="212"/>
      <c r="SPA26" s="212"/>
      <c r="SPB26" s="212"/>
      <c r="SPC26" s="212"/>
      <c r="SPD26" s="212"/>
      <c r="SPE26" s="212"/>
      <c r="SPF26" s="212"/>
      <c r="SPG26" s="212"/>
      <c r="SPH26" s="212"/>
      <c r="SPI26" s="212"/>
      <c r="SPJ26" s="212"/>
      <c r="SPK26" s="212"/>
      <c r="SPL26" s="212"/>
      <c r="SPM26" s="212"/>
      <c r="SPN26" s="212"/>
      <c r="SPO26" s="212"/>
      <c r="SPP26" s="212"/>
      <c r="SPQ26" s="212"/>
      <c r="SPR26" s="212"/>
      <c r="SPS26" s="212"/>
      <c r="SPT26" s="212"/>
      <c r="SPU26" s="212"/>
      <c r="SPV26" s="212"/>
      <c r="SPW26" s="212"/>
      <c r="SPX26" s="212"/>
      <c r="SPY26" s="212"/>
      <c r="SPZ26" s="212"/>
      <c r="SQA26" s="212"/>
      <c r="SQB26" s="212"/>
      <c r="SQC26" s="212"/>
      <c r="SQD26" s="212"/>
      <c r="SQE26" s="212"/>
      <c r="SQF26" s="212"/>
      <c r="SQG26" s="212"/>
      <c r="SQH26" s="212"/>
      <c r="SQI26" s="212"/>
      <c r="SQJ26" s="212"/>
      <c r="SQK26" s="212"/>
      <c r="SQL26" s="212"/>
      <c r="SQM26" s="212"/>
      <c r="SQN26" s="212"/>
      <c r="SQO26" s="212"/>
      <c r="SQP26" s="212"/>
      <c r="SQQ26" s="212"/>
      <c r="SQR26" s="212"/>
      <c r="SQS26" s="212"/>
      <c r="SQT26" s="212"/>
      <c r="SQU26" s="212"/>
      <c r="SQV26" s="212"/>
      <c r="SQW26" s="212"/>
      <c r="SQX26" s="212"/>
      <c r="SQY26" s="212"/>
      <c r="SQZ26" s="212"/>
      <c r="SRA26" s="212"/>
      <c r="SRB26" s="212"/>
      <c r="SRC26" s="212"/>
      <c r="SRD26" s="212"/>
      <c r="SRE26" s="212"/>
      <c r="SRF26" s="212"/>
      <c r="SRG26" s="212"/>
      <c r="SRH26" s="212"/>
      <c r="SRI26" s="212"/>
      <c r="SRJ26" s="212"/>
      <c r="SRK26" s="212"/>
      <c r="SRL26" s="212"/>
      <c r="SRM26" s="212"/>
      <c r="SRN26" s="212"/>
      <c r="SRO26" s="212"/>
      <c r="SRP26" s="212"/>
      <c r="SRQ26" s="212"/>
      <c r="SRR26" s="212"/>
      <c r="SRS26" s="212"/>
      <c r="SRT26" s="212"/>
      <c r="SRU26" s="212"/>
      <c r="SRV26" s="212"/>
      <c r="SRW26" s="212"/>
      <c r="SRX26" s="212"/>
      <c r="SRY26" s="212"/>
      <c r="SRZ26" s="212"/>
      <c r="SSA26" s="212"/>
      <c r="SSB26" s="212"/>
      <c r="SSC26" s="212"/>
      <c r="SSD26" s="212"/>
      <c r="SSE26" s="212"/>
      <c r="SSF26" s="212"/>
      <c r="SSG26" s="212"/>
      <c r="SSH26" s="212"/>
      <c r="SSI26" s="212"/>
      <c r="SSJ26" s="212"/>
      <c r="SSK26" s="212"/>
      <c r="SSL26" s="212"/>
      <c r="SSM26" s="212"/>
      <c r="SSN26" s="212"/>
      <c r="SSO26" s="212"/>
      <c r="SSP26" s="212"/>
      <c r="SSQ26" s="212"/>
      <c r="SSR26" s="212"/>
      <c r="SSS26" s="212"/>
      <c r="SST26" s="212"/>
      <c r="SSU26" s="212"/>
      <c r="SSV26" s="212"/>
      <c r="SSW26" s="212"/>
      <c r="SSX26" s="212"/>
      <c r="SSY26" s="212"/>
      <c r="SSZ26" s="212"/>
      <c r="STA26" s="212"/>
      <c r="STB26" s="212"/>
      <c r="STC26" s="212"/>
      <c r="STD26" s="212"/>
      <c r="STE26" s="212"/>
      <c r="STF26" s="212"/>
      <c r="STG26" s="212"/>
      <c r="STH26" s="212"/>
      <c r="STI26" s="212"/>
      <c r="STJ26" s="212"/>
      <c r="STK26" s="212"/>
      <c r="STL26" s="212"/>
      <c r="STM26" s="212"/>
      <c r="STN26" s="212"/>
      <c r="STO26" s="212"/>
      <c r="STP26" s="212"/>
      <c r="STQ26" s="212"/>
      <c r="STR26" s="212"/>
      <c r="STS26" s="212"/>
      <c r="STT26" s="212"/>
      <c r="STU26" s="212"/>
      <c r="STV26" s="212"/>
      <c r="STW26" s="212"/>
      <c r="STX26" s="212"/>
      <c r="STY26" s="212"/>
      <c r="STZ26" s="212"/>
      <c r="SUA26" s="212"/>
      <c r="SUB26" s="212"/>
      <c r="SUC26" s="212"/>
      <c r="SUD26" s="212"/>
      <c r="SUE26" s="212"/>
      <c r="SUF26" s="212"/>
      <c r="SUG26" s="212"/>
      <c r="SUH26" s="212"/>
      <c r="SUI26" s="212"/>
      <c r="SUJ26" s="212"/>
      <c r="SUK26" s="212"/>
      <c r="SUL26" s="212"/>
      <c r="SUM26" s="212"/>
      <c r="SUN26" s="212"/>
      <c r="SUO26" s="212"/>
      <c r="SUP26" s="212"/>
      <c r="SUQ26" s="212"/>
      <c r="SUR26" s="212"/>
      <c r="SUS26" s="212"/>
      <c r="SUT26" s="212"/>
      <c r="SUU26" s="212"/>
      <c r="SUV26" s="212"/>
      <c r="SUW26" s="212"/>
      <c r="SUX26" s="212"/>
      <c r="SUY26" s="212"/>
      <c r="SUZ26" s="212"/>
      <c r="SVA26" s="212"/>
      <c r="SVB26" s="212"/>
      <c r="SVC26" s="212"/>
      <c r="SVD26" s="212"/>
      <c r="SVE26" s="212"/>
      <c r="SVF26" s="212"/>
      <c r="SVG26" s="212"/>
      <c r="SVH26" s="212"/>
      <c r="SVI26" s="212"/>
      <c r="SVJ26" s="212"/>
      <c r="SVK26" s="212"/>
      <c r="SVL26" s="212"/>
      <c r="SVM26" s="212"/>
      <c r="SVN26" s="212"/>
      <c r="SVO26" s="212"/>
      <c r="SVP26" s="212"/>
      <c r="SVQ26" s="212"/>
      <c r="SVR26" s="212"/>
      <c r="SVS26" s="212"/>
      <c r="SVT26" s="212"/>
      <c r="SVU26" s="212"/>
      <c r="SVV26" s="212"/>
      <c r="SVW26" s="212"/>
      <c r="SVX26" s="212"/>
      <c r="SVY26" s="212"/>
      <c r="SVZ26" s="212"/>
      <c r="SWA26" s="212"/>
      <c r="SWB26" s="212"/>
      <c r="SWC26" s="212"/>
      <c r="SWD26" s="212"/>
      <c r="SWE26" s="212"/>
      <c r="SWF26" s="212"/>
      <c r="SWG26" s="212"/>
      <c r="SWH26" s="212"/>
      <c r="SWI26" s="212"/>
      <c r="SWJ26" s="212"/>
      <c r="SWK26" s="212"/>
      <c r="SWL26" s="212"/>
      <c r="SWM26" s="212"/>
      <c r="SWN26" s="212"/>
      <c r="SWO26" s="212"/>
      <c r="SWP26" s="212"/>
      <c r="SWQ26" s="212"/>
      <c r="SWR26" s="212"/>
      <c r="SWS26" s="212"/>
      <c r="SWT26" s="212"/>
      <c r="SWU26" s="212"/>
      <c r="SWV26" s="212"/>
      <c r="SWW26" s="212"/>
      <c r="SWX26" s="212"/>
      <c r="SWY26" s="212"/>
      <c r="SWZ26" s="212"/>
      <c r="SXA26" s="212"/>
      <c r="SXB26" s="212"/>
      <c r="SXC26" s="212"/>
      <c r="SXD26" s="212"/>
      <c r="SXE26" s="212"/>
      <c r="SXF26" s="212"/>
      <c r="SXG26" s="212"/>
      <c r="SXH26" s="212"/>
      <c r="SXI26" s="212"/>
      <c r="SXJ26" s="212"/>
      <c r="SXK26" s="212"/>
      <c r="SXL26" s="212"/>
      <c r="SXM26" s="212"/>
      <c r="SXN26" s="212"/>
      <c r="SXO26" s="212"/>
      <c r="SXP26" s="212"/>
      <c r="SXQ26" s="212"/>
      <c r="SXR26" s="212"/>
      <c r="SXS26" s="212"/>
      <c r="SXT26" s="212"/>
      <c r="SXU26" s="212"/>
      <c r="SXV26" s="212"/>
      <c r="SXW26" s="212"/>
      <c r="SXX26" s="212"/>
      <c r="SXY26" s="212"/>
      <c r="SXZ26" s="212"/>
      <c r="SYA26" s="212"/>
      <c r="SYB26" s="212"/>
      <c r="SYC26" s="212"/>
      <c r="SYD26" s="212"/>
      <c r="SYE26" s="212"/>
      <c r="SYF26" s="212"/>
      <c r="SYG26" s="212"/>
      <c r="SYH26" s="212"/>
      <c r="SYI26" s="212"/>
      <c r="SYJ26" s="212"/>
      <c r="SYK26" s="212"/>
      <c r="SYL26" s="212"/>
      <c r="SYM26" s="212"/>
      <c r="SYN26" s="212"/>
      <c r="SYO26" s="212"/>
      <c r="SYP26" s="212"/>
      <c r="SYQ26" s="212"/>
      <c r="SYR26" s="212"/>
      <c r="SYS26" s="212"/>
      <c r="SYT26" s="212"/>
      <c r="SYU26" s="212"/>
      <c r="SYV26" s="212"/>
      <c r="SYW26" s="212"/>
      <c r="SYX26" s="212"/>
      <c r="SYY26" s="212"/>
      <c r="SYZ26" s="212"/>
      <c r="SZA26" s="212"/>
      <c r="SZB26" s="212"/>
      <c r="SZC26" s="212"/>
      <c r="SZD26" s="212"/>
      <c r="SZE26" s="212"/>
      <c r="SZF26" s="212"/>
      <c r="SZG26" s="212"/>
      <c r="SZH26" s="212"/>
      <c r="SZI26" s="212"/>
      <c r="SZJ26" s="212"/>
      <c r="SZK26" s="212"/>
      <c r="SZL26" s="212"/>
      <c r="SZM26" s="212"/>
      <c r="SZN26" s="212"/>
      <c r="SZO26" s="212"/>
      <c r="SZP26" s="212"/>
      <c r="SZQ26" s="212"/>
      <c r="SZR26" s="212"/>
      <c r="SZS26" s="212"/>
      <c r="SZT26" s="212"/>
      <c r="SZU26" s="212"/>
      <c r="SZV26" s="212"/>
      <c r="SZW26" s="212"/>
      <c r="SZX26" s="212"/>
      <c r="SZY26" s="212"/>
      <c r="SZZ26" s="212"/>
      <c r="TAA26" s="212"/>
      <c r="TAB26" s="212"/>
      <c r="TAC26" s="212"/>
      <c r="TAD26" s="212"/>
      <c r="TAE26" s="212"/>
      <c r="TAF26" s="212"/>
      <c r="TAG26" s="212"/>
      <c r="TAH26" s="212"/>
      <c r="TAI26" s="212"/>
      <c r="TAJ26" s="212"/>
      <c r="TAK26" s="212"/>
      <c r="TAL26" s="212"/>
      <c r="TAM26" s="212"/>
      <c r="TAN26" s="212"/>
      <c r="TAO26" s="212"/>
      <c r="TAP26" s="212"/>
      <c r="TAQ26" s="212"/>
      <c r="TAR26" s="212"/>
      <c r="TAS26" s="212"/>
      <c r="TAT26" s="212"/>
      <c r="TAU26" s="212"/>
      <c r="TAV26" s="212"/>
      <c r="TAW26" s="212"/>
      <c r="TAX26" s="212"/>
      <c r="TAY26" s="212"/>
      <c r="TAZ26" s="212"/>
      <c r="TBA26" s="212"/>
      <c r="TBB26" s="212"/>
      <c r="TBC26" s="212"/>
      <c r="TBD26" s="212"/>
      <c r="TBE26" s="212"/>
      <c r="TBF26" s="212"/>
      <c r="TBG26" s="212"/>
      <c r="TBH26" s="212"/>
      <c r="TBI26" s="212"/>
      <c r="TBJ26" s="212"/>
      <c r="TBK26" s="212"/>
      <c r="TBL26" s="212"/>
      <c r="TBM26" s="212"/>
      <c r="TBN26" s="212"/>
      <c r="TBO26" s="212"/>
      <c r="TBP26" s="212"/>
      <c r="TBQ26" s="212"/>
      <c r="TBR26" s="212"/>
      <c r="TBS26" s="212"/>
      <c r="TBT26" s="212"/>
      <c r="TBU26" s="212"/>
      <c r="TBV26" s="212"/>
      <c r="TBW26" s="212"/>
      <c r="TBX26" s="212"/>
      <c r="TBY26" s="212"/>
      <c r="TBZ26" s="212"/>
      <c r="TCA26" s="212"/>
      <c r="TCB26" s="212"/>
      <c r="TCC26" s="212"/>
      <c r="TCD26" s="212"/>
      <c r="TCE26" s="212"/>
      <c r="TCF26" s="212"/>
      <c r="TCG26" s="212"/>
      <c r="TCH26" s="212"/>
      <c r="TCI26" s="212"/>
      <c r="TCJ26" s="212"/>
      <c r="TCK26" s="212"/>
      <c r="TCL26" s="212"/>
      <c r="TCM26" s="212"/>
      <c r="TCN26" s="212"/>
      <c r="TCO26" s="212"/>
      <c r="TCP26" s="212"/>
      <c r="TCQ26" s="212"/>
      <c r="TCR26" s="212"/>
      <c r="TCS26" s="212"/>
      <c r="TCT26" s="212"/>
      <c r="TCU26" s="212"/>
      <c r="TCV26" s="212"/>
      <c r="TCW26" s="212"/>
      <c r="TCX26" s="212"/>
      <c r="TCY26" s="212"/>
      <c r="TCZ26" s="212"/>
      <c r="TDA26" s="212"/>
      <c r="TDB26" s="212"/>
      <c r="TDC26" s="212"/>
      <c r="TDD26" s="212"/>
      <c r="TDE26" s="212"/>
      <c r="TDF26" s="212"/>
      <c r="TDG26" s="212"/>
      <c r="TDH26" s="212"/>
      <c r="TDI26" s="212"/>
      <c r="TDJ26" s="212"/>
      <c r="TDK26" s="212"/>
      <c r="TDL26" s="212"/>
      <c r="TDM26" s="212"/>
      <c r="TDN26" s="212"/>
      <c r="TDO26" s="212"/>
      <c r="TDP26" s="212"/>
      <c r="TDQ26" s="212"/>
      <c r="TDR26" s="212"/>
      <c r="TDS26" s="212"/>
      <c r="TDT26" s="212"/>
      <c r="TDU26" s="212"/>
      <c r="TDV26" s="212"/>
      <c r="TDW26" s="212"/>
      <c r="TDX26" s="212"/>
      <c r="TDY26" s="212"/>
      <c r="TDZ26" s="212"/>
      <c r="TEA26" s="212"/>
      <c r="TEB26" s="212"/>
      <c r="TEC26" s="212"/>
      <c r="TED26" s="212"/>
      <c r="TEE26" s="212"/>
      <c r="TEF26" s="212"/>
      <c r="TEG26" s="212"/>
      <c r="TEH26" s="212"/>
      <c r="TEI26" s="212"/>
      <c r="TEJ26" s="212"/>
      <c r="TEK26" s="212"/>
      <c r="TEL26" s="212"/>
      <c r="TEM26" s="212"/>
      <c r="TEN26" s="212"/>
      <c r="TEO26" s="212"/>
      <c r="TEP26" s="212"/>
      <c r="TEQ26" s="212"/>
      <c r="TER26" s="212"/>
      <c r="TES26" s="212"/>
      <c r="TET26" s="212"/>
      <c r="TEU26" s="212"/>
      <c r="TEV26" s="212"/>
      <c r="TEW26" s="212"/>
      <c r="TEX26" s="212"/>
      <c r="TEY26" s="212"/>
      <c r="TEZ26" s="212"/>
      <c r="TFA26" s="212"/>
      <c r="TFB26" s="212"/>
      <c r="TFC26" s="212"/>
      <c r="TFD26" s="212"/>
      <c r="TFE26" s="212"/>
      <c r="TFF26" s="212"/>
      <c r="TFG26" s="212"/>
      <c r="TFH26" s="212"/>
      <c r="TFI26" s="212"/>
      <c r="TFJ26" s="212"/>
      <c r="TFK26" s="212"/>
      <c r="TFL26" s="212"/>
      <c r="TFM26" s="212"/>
      <c r="TFN26" s="212"/>
      <c r="TFO26" s="212"/>
      <c r="TFP26" s="212"/>
      <c r="TFQ26" s="212"/>
      <c r="TFR26" s="212"/>
      <c r="TFS26" s="212"/>
      <c r="TFT26" s="212"/>
      <c r="TFU26" s="212"/>
      <c r="TFV26" s="212"/>
      <c r="TFW26" s="212"/>
      <c r="TFX26" s="212"/>
      <c r="TFY26" s="212"/>
      <c r="TFZ26" s="212"/>
      <c r="TGA26" s="212"/>
      <c r="TGB26" s="212"/>
      <c r="TGC26" s="212"/>
      <c r="TGD26" s="212"/>
      <c r="TGE26" s="212"/>
      <c r="TGF26" s="212"/>
      <c r="TGG26" s="212"/>
      <c r="TGH26" s="212"/>
      <c r="TGI26" s="212"/>
      <c r="TGJ26" s="212"/>
      <c r="TGK26" s="212"/>
      <c r="TGL26" s="212"/>
      <c r="TGM26" s="212"/>
      <c r="TGN26" s="212"/>
      <c r="TGO26" s="212"/>
      <c r="TGP26" s="212"/>
      <c r="TGQ26" s="212"/>
      <c r="TGR26" s="212"/>
      <c r="TGS26" s="212"/>
      <c r="TGT26" s="212"/>
      <c r="TGU26" s="212"/>
      <c r="TGV26" s="212"/>
      <c r="TGW26" s="212"/>
      <c r="TGX26" s="212"/>
      <c r="TGY26" s="212"/>
      <c r="TGZ26" s="212"/>
      <c r="THA26" s="212"/>
      <c r="THB26" s="212"/>
      <c r="THC26" s="212"/>
      <c r="THD26" s="212"/>
      <c r="THE26" s="212"/>
      <c r="THF26" s="212"/>
      <c r="THG26" s="212"/>
      <c r="THH26" s="212"/>
      <c r="THI26" s="212"/>
      <c r="THJ26" s="212"/>
      <c r="THK26" s="212"/>
      <c r="THL26" s="212"/>
      <c r="THM26" s="212"/>
      <c r="THN26" s="212"/>
      <c r="THO26" s="212"/>
      <c r="THP26" s="212"/>
      <c r="THQ26" s="212"/>
      <c r="THR26" s="212"/>
      <c r="THS26" s="212"/>
      <c r="THT26" s="212"/>
      <c r="THU26" s="212"/>
      <c r="THV26" s="212"/>
      <c r="THW26" s="212"/>
      <c r="THX26" s="212"/>
      <c r="THY26" s="212"/>
      <c r="THZ26" s="212"/>
      <c r="TIA26" s="212"/>
      <c r="TIB26" s="212"/>
      <c r="TIC26" s="212"/>
      <c r="TID26" s="212"/>
      <c r="TIE26" s="212"/>
      <c r="TIF26" s="212"/>
      <c r="TIG26" s="212"/>
      <c r="TIH26" s="212"/>
      <c r="TII26" s="212"/>
      <c r="TIJ26" s="212"/>
      <c r="TIK26" s="212"/>
      <c r="TIL26" s="212"/>
      <c r="TIM26" s="212"/>
      <c r="TIN26" s="212"/>
      <c r="TIO26" s="212"/>
      <c r="TIP26" s="212"/>
      <c r="TIQ26" s="212"/>
      <c r="TIR26" s="212"/>
      <c r="TIS26" s="212"/>
      <c r="TIT26" s="212"/>
      <c r="TIU26" s="212"/>
      <c r="TIV26" s="212"/>
      <c r="TIW26" s="212"/>
      <c r="TIX26" s="212"/>
      <c r="TIY26" s="212"/>
      <c r="TIZ26" s="212"/>
      <c r="TJA26" s="212"/>
      <c r="TJB26" s="212"/>
      <c r="TJC26" s="212"/>
      <c r="TJD26" s="212"/>
      <c r="TJE26" s="212"/>
      <c r="TJF26" s="212"/>
      <c r="TJG26" s="212"/>
      <c r="TJH26" s="212"/>
      <c r="TJI26" s="212"/>
      <c r="TJJ26" s="212"/>
      <c r="TJK26" s="212"/>
      <c r="TJL26" s="212"/>
      <c r="TJM26" s="212"/>
      <c r="TJN26" s="212"/>
      <c r="TJO26" s="212"/>
      <c r="TJP26" s="212"/>
      <c r="TJQ26" s="212"/>
      <c r="TJR26" s="212"/>
      <c r="TJS26" s="212"/>
      <c r="TJT26" s="212"/>
      <c r="TJU26" s="212"/>
      <c r="TJV26" s="212"/>
      <c r="TJW26" s="212"/>
      <c r="TJX26" s="212"/>
      <c r="TJY26" s="212"/>
      <c r="TJZ26" s="212"/>
      <c r="TKA26" s="212"/>
      <c r="TKB26" s="212"/>
      <c r="TKC26" s="212"/>
      <c r="TKD26" s="212"/>
      <c r="TKE26" s="212"/>
      <c r="TKF26" s="212"/>
      <c r="TKG26" s="212"/>
      <c r="TKH26" s="212"/>
      <c r="TKI26" s="212"/>
      <c r="TKJ26" s="212"/>
      <c r="TKK26" s="212"/>
      <c r="TKL26" s="212"/>
      <c r="TKM26" s="212"/>
      <c r="TKN26" s="212"/>
      <c r="TKO26" s="212"/>
      <c r="TKP26" s="212"/>
      <c r="TKQ26" s="212"/>
      <c r="TKR26" s="212"/>
      <c r="TKS26" s="212"/>
      <c r="TKT26" s="212"/>
      <c r="TKU26" s="212"/>
      <c r="TKV26" s="212"/>
      <c r="TKW26" s="212"/>
      <c r="TKX26" s="212"/>
      <c r="TKY26" s="212"/>
      <c r="TKZ26" s="212"/>
      <c r="TLA26" s="212"/>
      <c r="TLB26" s="212"/>
      <c r="TLC26" s="212"/>
      <c r="TLD26" s="212"/>
      <c r="TLE26" s="212"/>
      <c r="TLF26" s="212"/>
      <c r="TLG26" s="212"/>
      <c r="TLH26" s="212"/>
      <c r="TLI26" s="212"/>
      <c r="TLJ26" s="212"/>
      <c r="TLK26" s="212"/>
      <c r="TLL26" s="212"/>
      <c r="TLM26" s="212"/>
      <c r="TLN26" s="212"/>
      <c r="TLO26" s="212"/>
      <c r="TLP26" s="212"/>
      <c r="TLQ26" s="212"/>
      <c r="TLR26" s="212"/>
      <c r="TLS26" s="212"/>
      <c r="TLT26" s="212"/>
      <c r="TLU26" s="212"/>
      <c r="TLV26" s="212"/>
      <c r="TLW26" s="212"/>
      <c r="TLX26" s="212"/>
      <c r="TLY26" s="212"/>
      <c r="TLZ26" s="212"/>
      <c r="TMA26" s="212"/>
      <c r="TMB26" s="212"/>
      <c r="TMC26" s="212"/>
      <c r="TMD26" s="212"/>
      <c r="TME26" s="212"/>
      <c r="TMF26" s="212"/>
      <c r="TMG26" s="212"/>
      <c r="TMH26" s="212"/>
      <c r="TMI26" s="212"/>
      <c r="TMJ26" s="212"/>
      <c r="TMK26" s="212"/>
      <c r="TML26" s="212"/>
      <c r="TMM26" s="212"/>
      <c r="TMN26" s="212"/>
      <c r="TMO26" s="212"/>
      <c r="TMP26" s="212"/>
      <c r="TMQ26" s="212"/>
      <c r="TMR26" s="212"/>
      <c r="TMS26" s="212"/>
      <c r="TMT26" s="212"/>
      <c r="TMU26" s="212"/>
      <c r="TMV26" s="212"/>
      <c r="TMW26" s="212"/>
      <c r="TMX26" s="212"/>
      <c r="TMY26" s="212"/>
      <c r="TMZ26" s="212"/>
      <c r="TNA26" s="212"/>
      <c r="TNB26" s="212"/>
      <c r="TNC26" s="212"/>
      <c r="TND26" s="212"/>
      <c r="TNE26" s="212"/>
      <c r="TNF26" s="212"/>
      <c r="TNG26" s="212"/>
      <c r="TNH26" s="212"/>
      <c r="TNI26" s="212"/>
      <c r="TNJ26" s="212"/>
      <c r="TNK26" s="212"/>
      <c r="TNL26" s="212"/>
      <c r="TNM26" s="212"/>
      <c r="TNN26" s="212"/>
      <c r="TNO26" s="212"/>
      <c r="TNP26" s="212"/>
      <c r="TNQ26" s="212"/>
      <c r="TNR26" s="212"/>
      <c r="TNS26" s="212"/>
      <c r="TNT26" s="212"/>
      <c r="TNU26" s="212"/>
      <c r="TNV26" s="212"/>
      <c r="TNW26" s="212"/>
      <c r="TNX26" s="212"/>
      <c r="TNY26" s="212"/>
      <c r="TNZ26" s="212"/>
      <c r="TOA26" s="212"/>
      <c r="TOB26" s="212"/>
      <c r="TOC26" s="212"/>
      <c r="TOD26" s="212"/>
      <c r="TOE26" s="212"/>
      <c r="TOF26" s="212"/>
      <c r="TOG26" s="212"/>
      <c r="TOH26" s="212"/>
      <c r="TOI26" s="212"/>
      <c r="TOJ26" s="212"/>
      <c r="TOK26" s="212"/>
      <c r="TOL26" s="212"/>
      <c r="TOM26" s="212"/>
      <c r="TON26" s="212"/>
      <c r="TOO26" s="212"/>
      <c r="TOP26" s="212"/>
      <c r="TOQ26" s="212"/>
      <c r="TOR26" s="212"/>
      <c r="TOS26" s="212"/>
      <c r="TOT26" s="212"/>
      <c r="TOU26" s="212"/>
      <c r="TOV26" s="212"/>
      <c r="TOW26" s="212"/>
      <c r="TOX26" s="212"/>
      <c r="TOY26" s="212"/>
      <c r="TOZ26" s="212"/>
      <c r="TPA26" s="212"/>
      <c r="TPB26" s="212"/>
      <c r="TPC26" s="212"/>
      <c r="TPD26" s="212"/>
      <c r="TPE26" s="212"/>
      <c r="TPF26" s="212"/>
      <c r="TPG26" s="212"/>
      <c r="TPH26" s="212"/>
      <c r="TPI26" s="212"/>
      <c r="TPJ26" s="212"/>
      <c r="TPK26" s="212"/>
      <c r="TPL26" s="212"/>
      <c r="TPM26" s="212"/>
      <c r="TPN26" s="212"/>
      <c r="TPO26" s="212"/>
      <c r="TPP26" s="212"/>
      <c r="TPQ26" s="212"/>
      <c r="TPR26" s="212"/>
      <c r="TPS26" s="212"/>
      <c r="TPT26" s="212"/>
      <c r="TPU26" s="212"/>
      <c r="TPV26" s="212"/>
      <c r="TPW26" s="212"/>
      <c r="TPX26" s="212"/>
      <c r="TPY26" s="212"/>
      <c r="TPZ26" s="212"/>
      <c r="TQA26" s="212"/>
      <c r="TQB26" s="212"/>
      <c r="TQC26" s="212"/>
      <c r="TQD26" s="212"/>
      <c r="TQE26" s="212"/>
      <c r="TQF26" s="212"/>
      <c r="TQG26" s="212"/>
      <c r="TQH26" s="212"/>
      <c r="TQI26" s="212"/>
      <c r="TQJ26" s="212"/>
      <c r="TQK26" s="212"/>
      <c r="TQL26" s="212"/>
      <c r="TQM26" s="212"/>
      <c r="TQN26" s="212"/>
      <c r="TQO26" s="212"/>
      <c r="TQP26" s="212"/>
      <c r="TQQ26" s="212"/>
      <c r="TQR26" s="212"/>
      <c r="TQS26" s="212"/>
      <c r="TQT26" s="212"/>
      <c r="TQU26" s="212"/>
      <c r="TQV26" s="212"/>
      <c r="TQW26" s="212"/>
      <c r="TQX26" s="212"/>
      <c r="TQY26" s="212"/>
      <c r="TQZ26" s="212"/>
      <c r="TRA26" s="212"/>
      <c r="TRB26" s="212"/>
      <c r="TRC26" s="212"/>
      <c r="TRD26" s="212"/>
      <c r="TRE26" s="212"/>
      <c r="TRF26" s="212"/>
      <c r="TRG26" s="212"/>
      <c r="TRH26" s="212"/>
      <c r="TRI26" s="212"/>
      <c r="TRJ26" s="212"/>
      <c r="TRK26" s="212"/>
      <c r="TRL26" s="212"/>
      <c r="TRM26" s="212"/>
      <c r="TRN26" s="212"/>
      <c r="TRO26" s="212"/>
      <c r="TRP26" s="212"/>
      <c r="TRQ26" s="212"/>
      <c r="TRR26" s="212"/>
      <c r="TRS26" s="212"/>
      <c r="TRT26" s="212"/>
      <c r="TRU26" s="212"/>
      <c r="TRV26" s="212"/>
      <c r="TRW26" s="212"/>
      <c r="TRX26" s="212"/>
      <c r="TRY26" s="212"/>
      <c r="TRZ26" s="212"/>
      <c r="TSA26" s="212"/>
      <c r="TSB26" s="212"/>
      <c r="TSC26" s="212"/>
      <c r="TSD26" s="212"/>
      <c r="TSE26" s="212"/>
      <c r="TSF26" s="212"/>
      <c r="TSG26" s="212"/>
      <c r="TSH26" s="212"/>
      <c r="TSI26" s="212"/>
      <c r="TSJ26" s="212"/>
      <c r="TSK26" s="212"/>
      <c r="TSL26" s="212"/>
      <c r="TSM26" s="212"/>
      <c r="TSN26" s="212"/>
      <c r="TSO26" s="212"/>
      <c r="TSP26" s="212"/>
      <c r="TSQ26" s="212"/>
      <c r="TSR26" s="212"/>
      <c r="TSS26" s="212"/>
      <c r="TST26" s="212"/>
      <c r="TSU26" s="212"/>
      <c r="TSV26" s="212"/>
      <c r="TSW26" s="212"/>
      <c r="TSX26" s="212"/>
      <c r="TSY26" s="212"/>
      <c r="TSZ26" s="212"/>
      <c r="TTA26" s="212"/>
      <c r="TTB26" s="212"/>
      <c r="TTC26" s="212"/>
      <c r="TTD26" s="212"/>
      <c r="TTE26" s="212"/>
      <c r="TTF26" s="212"/>
      <c r="TTG26" s="212"/>
      <c r="TTH26" s="212"/>
      <c r="TTI26" s="212"/>
      <c r="TTJ26" s="212"/>
      <c r="TTK26" s="212"/>
      <c r="TTL26" s="212"/>
      <c r="TTM26" s="212"/>
      <c r="TTN26" s="212"/>
      <c r="TTO26" s="212"/>
      <c r="TTP26" s="212"/>
      <c r="TTQ26" s="212"/>
      <c r="TTR26" s="212"/>
      <c r="TTS26" s="212"/>
      <c r="TTT26" s="212"/>
      <c r="TTU26" s="212"/>
      <c r="TTV26" s="212"/>
      <c r="TTW26" s="212"/>
      <c r="TTX26" s="212"/>
      <c r="TTY26" s="212"/>
      <c r="TTZ26" s="212"/>
      <c r="TUA26" s="212"/>
      <c r="TUB26" s="212"/>
      <c r="TUC26" s="212"/>
      <c r="TUD26" s="212"/>
      <c r="TUE26" s="212"/>
      <c r="TUF26" s="212"/>
      <c r="TUG26" s="212"/>
      <c r="TUH26" s="212"/>
      <c r="TUI26" s="212"/>
      <c r="TUJ26" s="212"/>
      <c r="TUK26" s="212"/>
      <c r="TUL26" s="212"/>
      <c r="TUM26" s="212"/>
      <c r="TUN26" s="212"/>
      <c r="TUO26" s="212"/>
      <c r="TUP26" s="212"/>
      <c r="TUQ26" s="212"/>
      <c r="TUR26" s="212"/>
      <c r="TUS26" s="212"/>
      <c r="TUT26" s="212"/>
      <c r="TUU26" s="212"/>
      <c r="TUV26" s="212"/>
      <c r="TUW26" s="212"/>
      <c r="TUX26" s="212"/>
      <c r="TUY26" s="212"/>
      <c r="TUZ26" s="212"/>
      <c r="TVA26" s="212"/>
      <c r="TVB26" s="212"/>
      <c r="TVC26" s="212"/>
      <c r="TVD26" s="212"/>
      <c r="TVE26" s="212"/>
      <c r="TVF26" s="212"/>
      <c r="TVG26" s="212"/>
      <c r="TVH26" s="212"/>
      <c r="TVI26" s="212"/>
      <c r="TVJ26" s="212"/>
      <c r="TVK26" s="212"/>
      <c r="TVL26" s="212"/>
      <c r="TVM26" s="212"/>
      <c r="TVN26" s="212"/>
      <c r="TVO26" s="212"/>
      <c r="TVP26" s="212"/>
      <c r="TVQ26" s="212"/>
      <c r="TVR26" s="212"/>
      <c r="TVS26" s="212"/>
      <c r="TVT26" s="212"/>
      <c r="TVU26" s="212"/>
      <c r="TVV26" s="212"/>
      <c r="TVW26" s="212"/>
      <c r="TVX26" s="212"/>
      <c r="TVY26" s="212"/>
      <c r="TVZ26" s="212"/>
      <c r="TWA26" s="212"/>
      <c r="TWB26" s="212"/>
      <c r="TWC26" s="212"/>
      <c r="TWD26" s="212"/>
      <c r="TWE26" s="212"/>
      <c r="TWF26" s="212"/>
      <c r="TWG26" s="212"/>
      <c r="TWH26" s="212"/>
      <c r="TWI26" s="212"/>
      <c r="TWJ26" s="212"/>
      <c r="TWK26" s="212"/>
      <c r="TWL26" s="212"/>
      <c r="TWM26" s="212"/>
      <c r="TWN26" s="212"/>
      <c r="TWO26" s="212"/>
      <c r="TWP26" s="212"/>
      <c r="TWQ26" s="212"/>
      <c r="TWR26" s="212"/>
      <c r="TWS26" s="212"/>
      <c r="TWT26" s="212"/>
      <c r="TWU26" s="212"/>
      <c r="TWV26" s="212"/>
      <c r="TWW26" s="212"/>
      <c r="TWX26" s="212"/>
      <c r="TWY26" s="212"/>
      <c r="TWZ26" s="212"/>
      <c r="TXA26" s="212"/>
      <c r="TXB26" s="212"/>
      <c r="TXC26" s="212"/>
      <c r="TXD26" s="212"/>
      <c r="TXE26" s="212"/>
      <c r="TXF26" s="212"/>
      <c r="TXG26" s="212"/>
      <c r="TXH26" s="212"/>
      <c r="TXI26" s="212"/>
      <c r="TXJ26" s="212"/>
      <c r="TXK26" s="212"/>
      <c r="TXL26" s="212"/>
      <c r="TXM26" s="212"/>
      <c r="TXN26" s="212"/>
      <c r="TXO26" s="212"/>
      <c r="TXP26" s="212"/>
      <c r="TXQ26" s="212"/>
      <c r="TXR26" s="212"/>
      <c r="TXS26" s="212"/>
      <c r="TXT26" s="212"/>
      <c r="TXU26" s="212"/>
      <c r="TXV26" s="212"/>
      <c r="TXW26" s="212"/>
      <c r="TXX26" s="212"/>
      <c r="TXY26" s="212"/>
      <c r="TXZ26" s="212"/>
      <c r="TYA26" s="212"/>
      <c r="TYB26" s="212"/>
      <c r="TYC26" s="212"/>
      <c r="TYD26" s="212"/>
      <c r="TYE26" s="212"/>
      <c r="TYF26" s="212"/>
      <c r="TYG26" s="212"/>
      <c r="TYH26" s="212"/>
      <c r="TYI26" s="212"/>
      <c r="TYJ26" s="212"/>
      <c r="TYK26" s="212"/>
      <c r="TYL26" s="212"/>
      <c r="TYM26" s="212"/>
      <c r="TYN26" s="212"/>
      <c r="TYO26" s="212"/>
      <c r="TYP26" s="212"/>
      <c r="TYQ26" s="212"/>
      <c r="TYR26" s="212"/>
      <c r="TYS26" s="212"/>
      <c r="TYT26" s="212"/>
      <c r="TYU26" s="212"/>
      <c r="TYV26" s="212"/>
      <c r="TYW26" s="212"/>
      <c r="TYX26" s="212"/>
      <c r="TYY26" s="212"/>
      <c r="TYZ26" s="212"/>
      <c r="TZA26" s="212"/>
      <c r="TZB26" s="212"/>
      <c r="TZC26" s="212"/>
      <c r="TZD26" s="212"/>
      <c r="TZE26" s="212"/>
      <c r="TZF26" s="212"/>
      <c r="TZG26" s="212"/>
      <c r="TZH26" s="212"/>
      <c r="TZI26" s="212"/>
      <c r="TZJ26" s="212"/>
      <c r="TZK26" s="212"/>
      <c r="TZL26" s="212"/>
      <c r="TZM26" s="212"/>
      <c r="TZN26" s="212"/>
      <c r="TZO26" s="212"/>
      <c r="TZP26" s="212"/>
      <c r="TZQ26" s="212"/>
      <c r="TZR26" s="212"/>
      <c r="TZS26" s="212"/>
      <c r="TZT26" s="212"/>
      <c r="TZU26" s="212"/>
      <c r="TZV26" s="212"/>
      <c r="TZW26" s="212"/>
      <c r="TZX26" s="212"/>
      <c r="TZY26" s="212"/>
      <c r="TZZ26" s="212"/>
      <c r="UAA26" s="212"/>
      <c r="UAB26" s="212"/>
      <c r="UAC26" s="212"/>
      <c r="UAD26" s="212"/>
      <c r="UAE26" s="212"/>
      <c r="UAF26" s="212"/>
      <c r="UAG26" s="212"/>
      <c r="UAH26" s="212"/>
      <c r="UAI26" s="212"/>
      <c r="UAJ26" s="212"/>
      <c r="UAK26" s="212"/>
      <c r="UAL26" s="212"/>
      <c r="UAM26" s="212"/>
      <c r="UAN26" s="212"/>
      <c r="UAO26" s="212"/>
      <c r="UAP26" s="212"/>
      <c r="UAQ26" s="212"/>
      <c r="UAR26" s="212"/>
      <c r="UAS26" s="212"/>
      <c r="UAT26" s="212"/>
      <c r="UAU26" s="212"/>
      <c r="UAV26" s="212"/>
      <c r="UAW26" s="212"/>
      <c r="UAX26" s="212"/>
      <c r="UAY26" s="212"/>
      <c r="UAZ26" s="212"/>
      <c r="UBA26" s="212"/>
      <c r="UBB26" s="212"/>
      <c r="UBC26" s="212"/>
      <c r="UBD26" s="212"/>
      <c r="UBE26" s="212"/>
      <c r="UBF26" s="212"/>
      <c r="UBG26" s="212"/>
      <c r="UBH26" s="212"/>
      <c r="UBI26" s="212"/>
      <c r="UBJ26" s="212"/>
      <c r="UBK26" s="212"/>
      <c r="UBL26" s="212"/>
      <c r="UBM26" s="212"/>
      <c r="UBN26" s="212"/>
      <c r="UBO26" s="212"/>
      <c r="UBP26" s="212"/>
      <c r="UBQ26" s="212"/>
      <c r="UBR26" s="212"/>
      <c r="UBS26" s="212"/>
      <c r="UBT26" s="212"/>
      <c r="UBU26" s="212"/>
      <c r="UBV26" s="212"/>
      <c r="UBW26" s="212"/>
      <c r="UBX26" s="212"/>
      <c r="UBY26" s="212"/>
      <c r="UBZ26" s="212"/>
      <c r="UCA26" s="212"/>
      <c r="UCB26" s="212"/>
      <c r="UCC26" s="212"/>
      <c r="UCD26" s="212"/>
      <c r="UCE26" s="212"/>
      <c r="UCF26" s="212"/>
      <c r="UCG26" s="212"/>
      <c r="UCH26" s="212"/>
      <c r="UCI26" s="212"/>
      <c r="UCJ26" s="212"/>
      <c r="UCK26" s="212"/>
      <c r="UCL26" s="212"/>
      <c r="UCM26" s="212"/>
      <c r="UCN26" s="212"/>
      <c r="UCO26" s="212"/>
      <c r="UCP26" s="212"/>
      <c r="UCQ26" s="212"/>
      <c r="UCR26" s="212"/>
      <c r="UCS26" s="212"/>
      <c r="UCT26" s="212"/>
      <c r="UCU26" s="212"/>
      <c r="UCV26" s="212"/>
      <c r="UCW26" s="212"/>
      <c r="UCX26" s="212"/>
      <c r="UCY26" s="212"/>
      <c r="UCZ26" s="212"/>
      <c r="UDA26" s="212"/>
      <c r="UDB26" s="212"/>
      <c r="UDC26" s="212"/>
      <c r="UDD26" s="212"/>
      <c r="UDE26" s="212"/>
      <c r="UDF26" s="212"/>
      <c r="UDG26" s="212"/>
      <c r="UDH26" s="212"/>
      <c r="UDI26" s="212"/>
      <c r="UDJ26" s="212"/>
      <c r="UDK26" s="212"/>
      <c r="UDL26" s="212"/>
      <c r="UDM26" s="212"/>
      <c r="UDN26" s="212"/>
      <c r="UDO26" s="212"/>
      <c r="UDP26" s="212"/>
      <c r="UDQ26" s="212"/>
      <c r="UDR26" s="212"/>
      <c r="UDS26" s="212"/>
      <c r="UDT26" s="212"/>
      <c r="UDU26" s="212"/>
      <c r="UDV26" s="212"/>
      <c r="UDW26" s="212"/>
      <c r="UDX26" s="212"/>
      <c r="UDY26" s="212"/>
      <c r="UDZ26" s="212"/>
      <c r="UEA26" s="212"/>
      <c r="UEB26" s="212"/>
      <c r="UEC26" s="212"/>
      <c r="UED26" s="212"/>
      <c r="UEE26" s="212"/>
      <c r="UEF26" s="212"/>
      <c r="UEG26" s="212"/>
      <c r="UEH26" s="212"/>
      <c r="UEI26" s="212"/>
      <c r="UEJ26" s="212"/>
      <c r="UEK26" s="212"/>
      <c r="UEL26" s="212"/>
      <c r="UEM26" s="212"/>
      <c r="UEN26" s="212"/>
      <c r="UEO26" s="212"/>
      <c r="UEP26" s="212"/>
      <c r="UEQ26" s="212"/>
      <c r="UER26" s="212"/>
      <c r="UES26" s="212"/>
      <c r="UET26" s="212"/>
      <c r="UEU26" s="212"/>
      <c r="UEV26" s="212"/>
      <c r="UEW26" s="212"/>
      <c r="UEX26" s="212"/>
      <c r="UEY26" s="212"/>
      <c r="UEZ26" s="212"/>
      <c r="UFA26" s="212"/>
      <c r="UFB26" s="212"/>
      <c r="UFC26" s="212"/>
      <c r="UFD26" s="212"/>
      <c r="UFE26" s="212"/>
      <c r="UFF26" s="212"/>
      <c r="UFG26" s="212"/>
      <c r="UFH26" s="212"/>
      <c r="UFI26" s="212"/>
      <c r="UFJ26" s="212"/>
      <c r="UFK26" s="212"/>
      <c r="UFL26" s="212"/>
      <c r="UFM26" s="212"/>
      <c r="UFN26" s="212"/>
      <c r="UFO26" s="212"/>
      <c r="UFP26" s="212"/>
      <c r="UFQ26" s="212"/>
      <c r="UFR26" s="212"/>
      <c r="UFS26" s="212"/>
      <c r="UFT26" s="212"/>
      <c r="UFU26" s="212"/>
      <c r="UFV26" s="212"/>
      <c r="UFW26" s="212"/>
      <c r="UFX26" s="212"/>
      <c r="UFY26" s="212"/>
      <c r="UFZ26" s="212"/>
      <c r="UGA26" s="212"/>
      <c r="UGB26" s="212"/>
      <c r="UGC26" s="212"/>
      <c r="UGD26" s="212"/>
      <c r="UGE26" s="212"/>
      <c r="UGF26" s="212"/>
      <c r="UGG26" s="212"/>
      <c r="UGH26" s="212"/>
      <c r="UGI26" s="212"/>
      <c r="UGJ26" s="212"/>
      <c r="UGK26" s="212"/>
      <c r="UGL26" s="212"/>
      <c r="UGM26" s="212"/>
      <c r="UGN26" s="212"/>
      <c r="UGO26" s="212"/>
      <c r="UGP26" s="212"/>
      <c r="UGQ26" s="212"/>
      <c r="UGR26" s="212"/>
      <c r="UGS26" s="212"/>
      <c r="UGT26" s="212"/>
      <c r="UGU26" s="212"/>
      <c r="UGV26" s="212"/>
      <c r="UGW26" s="212"/>
      <c r="UGX26" s="212"/>
      <c r="UGY26" s="212"/>
      <c r="UGZ26" s="212"/>
      <c r="UHA26" s="212"/>
      <c r="UHB26" s="212"/>
      <c r="UHC26" s="212"/>
      <c r="UHD26" s="212"/>
      <c r="UHE26" s="212"/>
      <c r="UHF26" s="212"/>
      <c r="UHG26" s="212"/>
      <c r="UHH26" s="212"/>
      <c r="UHI26" s="212"/>
      <c r="UHJ26" s="212"/>
      <c r="UHK26" s="212"/>
      <c r="UHL26" s="212"/>
      <c r="UHM26" s="212"/>
      <c r="UHN26" s="212"/>
      <c r="UHO26" s="212"/>
      <c r="UHP26" s="212"/>
      <c r="UHQ26" s="212"/>
      <c r="UHR26" s="212"/>
      <c r="UHS26" s="212"/>
      <c r="UHT26" s="212"/>
      <c r="UHU26" s="212"/>
      <c r="UHV26" s="212"/>
      <c r="UHW26" s="212"/>
      <c r="UHX26" s="212"/>
      <c r="UHY26" s="212"/>
      <c r="UHZ26" s="212"/>
      <c r="UIA26" s="212"/>
      <c r="UIB26" s="212"/>
      <c r="UIC26" s="212"/>
      <c r="UID26" s="212"/>
      <c r="UIE26" s="212"/>
      <c r="UIF26" s="212"/>
      <c r="UIG26" s="212"/>
      <c r="UIH26" s="212"/>
      <c r="UII26" s="212"/>
      <c r="UIJ26" s="212"/>
      <c r="UIK26" s="212"/>
      <c r="UIL26" s="212"/>
      <c r="UIM26" s="212"/>
      <c r="UIN26" s="212"/>
      <c r="UIO26" s="212"/>
      <c r="UIP26" s="212"/>
      <c r="UIQ26" s="212"/>
      <c r="UIR26" s="212"/>
      <c r="UIS26" s="212"/>
      <c r="UIT26" s="212"/>
      <c r="UIU26" s="212"/>
      <c r="UIV26" s="212"/>
      <c r="UIW26" s="212"/>
      <c r="UIX26" s="212"/>
      <c r="UIY26" s="212"/>
      <c r="UIZ26" s="212"/>
      <c r="UJA26" s="212"/>
      <c r="UJB26" s="212"/>
      <c r="UJC26" s="212"/>
      <c r="UJD26" s="212"/>
      <c r="UJE26" s="212"/>
      <c r="UJF26" s="212"/>
      <c r="UJG26" s="212"/>
      <c r="UJH26" s="212"/>
      <c r="UJI26" s="212"/>
      <c r="UJJ26" s="212"/>
      <c r="UJK26" s="212"/>
      <c r="UJL26" s="212"/>
      <c r="UJM26" s="212"/>
      <c r="UJN26" s="212"/>
      <c r="UJO26" s="212"/>
      <c r="UJP26" s="212"/>
      <c r="UJQ26" s="212"/>
      <c r="UJR26" s="212"/>
      <c r="UJS26" s="212"/>
      <c r="UJT26" s="212"/>
      <c r="UJU26" s="212"/>
      <c r="UJV26" s="212"/>
      <c r="UJW26" s="212"/>
      <c r="UJX26" s="212"/>
      <c r="UJY26" s="212"/>
      <c r="UJZ26" s="212"/>
      <c r="UKA26" s="212"/>
      <c r="UKB26" s="212"/>
      <c r="UKC26" s="212"/>
      <c r="UKD26" s="212"/>
      <c r="UKE26" s="212"/>
      <c r="UKF26" s="212"/>
      <c r="UKG26" s="212"/>
      <c r="UKH26" s="212"/>
      <c r="UKI26" s="212"/>
      <c r="UKJ26" s="212"/>
      <c r="UKK26" s="212"/>
      <c r="UKL26" s="212"/>
      <c r="UKM26" s="212"/>
      <c r="UKN26" s="212"/>
      <c r="UKO26" s="212"/>
      <c r="UKP26" s="212"/>
      <c r="UKQ26" s="212"/>
      <c r="UKR26" s="212"/>
      <c r="UKS26" s="212"/>
      <c r="UKT26" s="212"/>
      <c r="UKU26" s="212"/>
      <c r="UKV26" s="212"/>
      <c r="UKW26" s="212"/>
      <c r="UKX26" s="212"/>
      <c r="UKY26" s="212"/>
      <c r="UKZ26" s="212"/>
      <c r="ULA26" s="212"/>
      <c r="ULB26" s="212"/>
      <c r="ULC26" s="212"/>
      <c r="ULD26" s="212"/>
      <c r="ULE26" s="212"/>
      <c r="ULF26" s="212"/>
      <c r="ULG26" s="212"/>
      <c r="ULH26" s="212"/>
      <c r="ULI26" s="212"/>
      <c r="ULJ26" s="212"/>
      <c r="ULK26" s="212"/>
      <c r="ULL26" s="212"/>
      <c r="ULM26" s="212"/>
      <c r="ULN26" s="212"/>
      <c r="ULO26" s="212"/>
      <c r="ULP26" s="212"/>
      <c r="ULQ26" s="212"/>
      <c r="ULR26" s="212"/>
      <c r="ULS26" s="212"/>
      <c r="ULT26" s="212"/>
      <c r="ULU26" s="212"/>
      <c r="ULV26" s="212"/>
      <c r="ULW26" s="212"/>
      <c r="ULX26" s="212"/>
      <c r="ULY26" s="212"/>
      <c r="ULZ26" s="212"/>
      <c r="UMA26" s="212"/>
      <c r="UMB26" s="212"/>
      <c r="UMC26" s="212"/>
      <c r="UMD26" s="212"/>
      <c r="UME26" s="212"/>
      <c r="UMF26" s="212"/>
      <c r="UMG26" s="212"/>
      <c r="UMH26" s="212"/>
      <c r="UMI26" s="212"/>
      <c r="UMJ26" s="212"/>
      <c r="UMK26" s="212"/>
      <c r="UML26" s="212"/>
      <c r="UMM26" s="212"/>
      <c r="UMN26" s="212"/>
      <c r="UMO26" s="212"/>
      <c r="UMP26" s="212"/>
      <c r="UMQ26" s="212"/>
      <c r="UMR26" s="212"/>
      <c r="UMS26" s="212"/>
      <c r="UMT26" s="212"/>
      <c r="UMU26" s="212"/>
      <c r="UMV26" s="212"/>
      <c r="UMW26" s="212"/>
      <c r="UMX26" s="212"/>
      <c r="UMY26" s="212"/>
      <c r="UMZ26" s="212"/>
      <c r="UNA26" s="212"/>
      <c r="UNB26" s="212"/>
      <c r="UNC26" s="212"/>
      <c r="UND26" s="212"/>
      <c r="UNE26" s="212"/>
      <c r="UNF26" s="212"/>
      <c r="UNG26" s="212"/>
      <c r="UNH26" s="212"/>
      <c r="UNI26" s="212"/>
      <c r="UNJ26" s="212"/>
      <c r="UNK26" s="212"/>
      <c r="UNL26" s="212"/>
      <c r="UNM26" s="212"/>
      <c r="UNN26" s="212"/>
      <c r="UNO26" s="212"/>
      <c r="UNP26" s="212"/>
      <c r="UNQ26" s="212"/>
      <c r="UNR26" s="212"/>
      <c r="UNS26" s="212"/>
      <c r="UNT26" s="212"/>
      <c r="UNU26" s="212"/>
      <c r="UNV26" s="212"/>
      <c r="UNW26" s="212"/>
      <c r="UNX26" s="212"/>
      <c r="UNY26" s="212"/>
      <c r="UNZ26" s="212"/>
      <c r="UOA26" s="212"/>
      <c r="UOB26" s="212"/>
      <c r="UOC26" s="212"/>
      <c r="UOD26" s="212"/>
      <c r="UOE26" s="212"/>
      <c r="UOF26" s="212"/>
      <c r="UOG26" s="212"/>
      <c r="UOH26" s="212"/>
      <c r="UOI26" s="212"/>
      <c r="UOJ26" s="212"/>
      <c r="UOK26" s="212"/>
      <c r="UOL26" s="212"/>
      <c r="UOM26" s="212"/>
      <c r="UON26" s="212"/>
      <c r="UOO26" s="212"/>
      <c r="UOP26" s="212"/>
      <c r="UOQ26" s="212"/>
      <c r="UOR26" s="212"/>
      <c r="UOS26" s="212"/>
      <c r="UOT26" s="212"/>
      <c r="UOU26" s="212"/>
      <c r="UOV26" s="212"/>
      <c r="UOW26" s="212"/>
      <c r="UOX26" s="212"/>
      <c r="UOY26" s="212"/>
      <c r="UOZ26" s="212"/>
      <c r="UPA26" s="212"/>
      <c r="UPB26" s="212"/>
      <c r="UPC26" s="212"/>
      <c r="UPD26" s="212"/>
      <c r="UPE26" s="212"/>
      <c r="UPF26" s="212"/>
      <c r="UPG26" s="212"/>
      <c r="UPH26" s="212"/>
      <c r="UPI26" s="212"/>
      <c r="UPJ26" s="212"/>
      <c r="UPK26" s="212"/>
      <c r="UPL26" s="212"/>
      <c r="UPM26" s="212"/>
      <c r="UPN26" s="212"/>
      <c r="UPO26" s="212"/>
      <c r="UPP26" s="212"/>
      <c r="UPQ26" s="212"/>
      <c r="UPR26" s="212"/>
      <c r="UPS26" s="212"/>
      <c r="UPT26" s="212"/>
      <c r="UPU26" s="212"/>
      <c r="UPV26" s="212"/>
      <c r="UPW26" s="212"/>
      <c r="UPX26" s="212"/>
      <c r="UPY26" s="212"/>
      <c r="UPZ26" s="212"/>
      <c r="UQA26" s="212"/>
      <c r="UQB26" s="212"/>
      <c r="UQC26" s="212"/>
      <c r="UQD26" s="212"/>
      <c r="UQE26" s="212"/>
      <c r="UQF26" s="212"/>
      <c r="UQG26" s="212"/>
      <c r="UQH26" s="212"/>
      <c r="UQI26" s="212"/>
      <c r="UQJ26" s="212"/>
      <c r="UQK26" s="212"/>
      <c r="UQL26" s="212"/>
      <c r="UQM26" s="212"/>
      <c r="UQN26" s="212"/>
      <c r="UQO26" s="212"/>
      <c r="UQP26" s="212"/>
      <c r="UQQ26" s="212"/>
      <c r="UQR26" s="212"/>
      <c r="UQS26" s="212"/>
      <c r="UQT26" s="212"/>
      <c r="UQU26" s="212"/>
      <c r="UQV26" s="212"/>
      <c r="UQW26" s="212"/>
      <c r="UQX26" s="212"/>
      <c r="UQY26" s="212"/>
      <c r="UQZ26" s="212"/>
      <c r="URA26" s="212"/>
      <c r="URB26" s="212"/>
      <c r="URC26" s="212"/>
      <c r="URD26" s="212"/>
      <c r="URE26" s="212"/>
      <c r="URF26" s="212"/>
      <c r="URG26" s="212"/>
      <c r="URH26" s="212"/>
      <c r="URI26" s="212"/>
      <c r="URJ26" s="212"/>
      <c r="URK26" s="212"/>
      <c r="URL26" s="212"/>
      <c r="URM26" s="212"/>
      <c r="URN26" s="212"/>
      <c r="URO26" s="212"/>
      <c r="URP26" s="212"/>
      <c r="URQ26" s="212"/>
      <c r="URR26" s="212"/>
      <c r="URS26" s="212"/>
      <c r="URT26" s="212"/>
      <c r="URU26" s="212"/>
      <c r="URV26" s="212"/>
      <c r="URW26" s="212"/>
      <c r="URX26" s="212"/>
      <c r="URY26" s="212"/>
      <c r="URZ26" s="212"/>
      <c r="USA26" s="212"/>
      <c r="USB26" s="212"/>
      <c r="USC26" s="212"/>
      <c r="USD26" s="212"/>
      <c r="USE26" s="212"/>
      <c r="USF26" s="212"/>
      <c r="USG26" s="212"/>
      <c r="USH26" s="212"/>
      <c r="USI26" s="212"/>
      <c r="USJ26" s="212"/>
      <c r="USK26" s="212"/>
      <c r="USL26" s="212"/>
      <c r="USM26" s="212"/>
      <c r="USN26" s="212"/>
      <c r="USO26" s="212"/>
      <c r="USP26" s="212"/>
      <c r="USQ26" s="212"/>
      <c r="USR26" s="212"/>
      <c r="USS26" s="212"/>
      <c r="UST26" s="212"/>
      <c r="USU26" s="212"/>
      <c r="USV26" s="212"/>
      <c r="USW26" s="212"/>
      <c r="USX26" s="212"/>
      <c r="USY26" s="212"/>
      <c r="USZ26" s="212"/>
      <c r="UTA26" s="212"/>
      <c r="UTB26" s="212"/>
      <c r="UTC26" s="212"/>
      <c r="UTD26" s="212"/>
      <c r="UTE26" s="212"/>
      <c r="UTF26" s="212"/>
      <c r="UTG26" s="212"/>
      <c r="UTH26" s="212"/>
      <c r="UTI26" s="212"/>
      <c r="UTJ26" s="212"/>
      <c r="UTK26" s="212"/>
      <c r="UTL26" s="212"/>
      <c r="UTM26" s="212"/>
      <c r="UTN26" s="212"/>
      <c r="UTO26" s="212"/>
      <c r="UTP26" s="212"/>
      <c r="UTQ26" s="212"/>
      <c r="UTR26" s="212"/>
      <c r="UTS26" s="212"/>
      <c r="UTT26" s="212"/>
      <c r="UTU26" s="212"/>
      <c r="UTV26" s="212"/>
      <c r="UTW26" s="212"/>
      <c r="UTX26" s="212"/>
      <c r="UTY26" s="212"/>
      <c r="UTZ26" s="212"/>
      <c r="UUA26" s="212"/>
      <c r="UUB26" s="212"/>
      <c r="UUC26" s="212"/>
      <c r="UUD26" s="212"/>
      <c r="UUE26" s="212"/>
      <c r="UUF26" s="212"/>
      <c r="UUG26" s="212"/>
      <c r="UUH26" s="212"/>
      <c r="UUI26" s="212"/>
      <c r="UUJ26" s="212"/>
      <c r="UUK26" s="212"/>
      <c r="UUL26" s="212"/>
      <c r="UUM26" s="212"/>
      <c r="UUN26" s="212"/>
      <c r="UUO26" s="212"/>
      <c r="UUP26" s="212"/>
      <c r="UUQ26" s="212"/>
      <c r="UUR26" s="212"/>
      <c r="UUS26" s="212"/>
      <c r="UUT26" s="212"/>
      <c r="UUU26" s="212"/>
      <c r="UUV26" s="212"/>
      <c r="UUW26" s="212"/>
      <c r="UUX26" s="212"/>
      <c r="UUY26" s="212"/>
      <c r="UUZ26" s="212"/>
      <c r="UVA26" s="212"/>
      <c r="UVB26" s="212"/>
      <c r="UVC26" s="212"/>
      <c r="UVD26" s="212"/>
      <c r="UVE26" s="212"/>
      <c r="UVF26" s="212"/>
      <c r="UVG26" s="212"/>
      <c r="UVH26" s="212"/>
      <c r="UVI26" s="212"/>
      <c r="UVJ26" s="212"/>
      <c r="UVK26" s="212"/>
      <c r="UVL26" s="212"/>
      <c r="UVM26" s="212"/>
      <c r="UVN26" s="212"/>
      <c r="UVO26" s="212"/>
      <c r="UVP26" s="212"/>
      <c r="UVQ26" s="212"/>
      <c r="UVR26" s="212"/>
      <c r="UVS26" s="212"/>
      <c r="UVT26" s="212"/>
      <c r="UVU26" s="212"/>
      <c r="UVV26" s="212"/>
      <c r="UVW26" s="212"/>
      <c r="UVX26" s="212"/>
      <c r="UVY26" s="212"/>
      <c r="UVZ26" s="212"/>
      <c r="UWA26" s="212"/>
      <c r="UWB26" s="212"/>
      <c r="UWC26" s="212"/>
      <c r="UWD26" s="212"/>
      <c r="UWE26" s="212"/>
      <c r="UWF26" s="212"/>
      <c r="UWG26" s="212"/>
      <c r="UWH26" s="212"/>
      <c r="UWI26" s="212"/>
      <c r="UWJ26" s="212"/>
      <c r="UWK26" s="212"/>
      <c r="UWL26" s="212"/>
      <c r="UWM26" s="212"/>
      <c r="UWN26" s="212"/>
      <c r="UWO26" s="212"/>
      <c r="UWP26" s="212"/>
      <c r="UWQ26" s="212"/>
      <c r="UWR26" s="212"/>
      <c r="UWS26" s="212"/>
      <c r="UWT26" s="212"/>
      <c r="UWU26" s="212"/>
      <c r="UWV26" s="212"/>
      <c r="UWW26" s="212"/>
      <c r="UWX26" s="212"/>
      <c r="UWY26" s="212"/>
      <c r="UWZ26" s="212"/>
      <c r="UXA26" s="212"/>
      <c r="UXB26" s="212"/>
      <c r="UXC26" s="212"/>
      <c r="UXD26" s="212"/>
      <c r="UXE26" s="212"/>
      <c r="UXF26" s="212"/>
      <c r="UXG26" s="212"/>
      <c r="UXH26" s="212"/>
      <c r="UXI26" s="212"/>
      <c r="UXJ26" s="212"/>
      <c r="UXK26" s="212"/>
      <c r="UXL26" s="212"/>
      <c r="UXM26" s="212"/>
      <c r="UXN26" s="212"/>
      <c r="UXO26" s="212"/>
      <c r="UXP26" s="212"/>
      <c r="UXQ26" s="212"/>
      <c r="UXR26" s="212"/>
      <c r="UXS26" s="212"/>
      <c r="UXT26" s="212"/>
      <c r="UXU26" s="212"/>
      <c r="UXV26" s="212"/>
      <c r="UXW26" s="212"/>
      <c r="UXX26" s="212"/>
      <c r="UXY26" s="212"/>
      <c r="UXZ26" s="212"/>
      <c r="UYA26" s="212"/>
      <c r="UYB26" s="212"/>
      <c r="UYC26" s="212"/>
      <c r="UYD26" s="212"/>
      <c r="UYE26" s="212"/>
      <c r="UYF26" s="212"/>
      <c r="UYG26" s="212"/>
      <c r="UYH26" s="212"/>
      <c r="UYI26" s="212"/>
      <c r="UYJ26" s="212"/>
      <c r="UYK26" s="212"/>
      <c r="UYL26" s="212"/>
      <c r="UYM26" s="212"/>
      <c r="UYN26" s="212"/>
      <c r="UYO26" s="212"/>
      <c r="UYP26" s="212"/>
      <c r="UYQ26" s="212"/>
      <c r="UYR26" s="212"/>
      <c r="UYS26" s="212"/>
      <c r="UYT26" s="212"/>
      <c r="UYU26" s="212"/>
      <c r="UYV26" s="212"/>
      <c r="UYW26" s="212"/>
      <c r="UYX26" s="212"/>
      <c r="UYY26" s="212"/>
      <c r="UYZ26" s="212"/>
      <c r="UZA26" s="212"/>
      <c r="UZB26" s="212"/>
      <c r="UZC26" s="212"/>
      <c r="UZD26" s="212"/>
      <c r="UZE26" s="212"/>
      <c r="UZF26" s="212"/>
      <c r="UZG26" s="212"/>
      <c r="UZH26" s="212"/>
      <c r="UZI26" s="212"/>
      <c r="UZJ26" s="212"/>
      <c r="UZK26" s="212"/>
      <c r="UZL26" s="212"/>
      <c r="UZM26" s="212"/>
      <c r="UZN26" s="212"/>
      <c r="UZO26" s="212"/>
      <c r="UZP26" s="212"/>
      <c r="UZQ26" s="212"/>
      <c r="UZR26" s="212"/>
      <c r="UZS26" s="212"/>
      <c r="UZT26" s="212"/>
      <c r="UZU26" s="212"/>
      <c r="UZV26" s="212"/>
      <c r="UZW26" s="212"/>
      <c r="UZX26" s="212"/>
      <c r="UZY26" s="212"/>
      <c r="UZZ26" s="212"/>
      <c r="VAA26" s="212"/>
      <c r="VAB26" s="212"/>
      <c r="VAC26" s="212"/>
      <c r="VAD26" s="212"/>
      <c r="VAE26" s="212"/>
      <c r="VAF26" s="212"/>
      <c r="VAG26" s="212"/>
      <c r="VAH26" s="212"/>
      <c r="VAI26" s="212"/>
      <c r="VAJ26" s="212"/>
      <c r="VAK26" s="212"/>
      <c r="VAL26" s="212"/>
      <c r="VAM26" s="212"/>
      <c r="VAN26" s="212"/>
      <c r="VAO26" s="212"/>
      <c r="VAP26" s="212"/>
      <c r="VAQ26" s="212"/>
      <c r="VAR26" s="212"/>
      <c r="VAS26" s="212"/>
      <c r="VAT26" s="212"/>
      <c r="VAU26" s="212"/>
      <c r="VAV26" s="212"/>
      <c r="VAW26" s="212"/>
      <c r="VAX26" s="212"/>
      <c r="VAY26" s="212"/>
      <c r="VAZ26" s="212"/>
      <c r="VBA26" s="212"/>
      <c r="VBB26" s="212"/>
      <c r="VBC26" s="212"/>
      <c r="VBD26" s="212"/>
      <c r="VBE26" s="212"/>
      <c r="VBF26" s="212"/>
      <c r="VBG26" s="212"/>
      <c r="VBH26" s="212"/>
      <c r="VBI26" s="212"/>
      <c r="VBJ26" s="212"/>
      <c r="VBK26" s="212"/>
      <c r="VBL26" s="212"/>
      <c r="VBM26" s="212"/>
      <c r="VBN26" s="212"/>
      <c r="VBO26" s="212"/>
      <c r="VBP26" s="212"/>
      <c r="VBQ26" s="212"/>
      <c r="VBR26" s="212"/>
      <c r="VBS26" s="212"/>
      <c r="VBT26" s="212"/>
      <c r="VBU26" s="212"/>
      <c r="VBV26" s="212"/>
      <c r="VBW26" s="212"/>
      <c r="VBX26" s="212"/>
      <c r="VBY26" s="212"/>
      <c r="VBZ26" s="212"/>
      <c r="VCA26" s="212"/>
      <c r="VCB26" s="212"/>
      <c r="VCC26" s="212"/>
      <c r="VCD26" s="212"/>
      <c r="VCE26" s="212"/>
      <c r="VCF26" s="212"/>
      <c r="VCG26" s="212"/>
      <c r="VCH26" s="212"/>
      <c r="VCI26" s="212"/>
      <c r="VCJ26" s="212"/>
      <c r="VCK26" s="212"/>
      <c r="VCL26" s="212"/>
      <c r="VCM26" s="212"/>
      <c r="VCN26" s="212"/>
      <c r="VCO26" s="212"/>
      <c r="VCP26" s="212"/>
      <c r="VCQ26" s="212"/>
      <c r="VCR26" s="212"/>
      <c r="VCS26" s="212"/>
      <c r="VCT26" s="212"/>
      <c r="VCU26" s="212"/>
      <c r="VCV26" s="212"/>
      <c r="VCW26" s="212"/>
      <c r="VCX26" s="212"/>
      <c r="VCY26" s="212"/>
      <c r="VCZ26" s="212"/>
      <c r="VDA26" s="212"/>
      <c r="VDB26" s="212"/>
      <c r="VDC26" s="212"/>
      <c r="VDD26" s="212"/>
      <c r="VDE26" s="212"/>
      <c r="VDF26" s="212"/>
      <c r="VDG26" s="212"/>
      <c r="VDH26" s="212"/>
      <c r="VDI26" s="212"/>
      <c r="VDJ26" s="212"/>
      <c r="VDK26" s="212"/>
      <c r="VDL26" s="212"/>
      <c r="VDM26" s="212"/>
      <c r="VDN26" s="212"/>
      <c r="VDO26" s="212"/>
      <c r="VDP26" s="212"/>
      <c r="VDQ26" s="212"/>
      <c r="VDR26" s="212"/>
      <c r="VDS26" s="212"/>
      <c r="VDT26" s="212"/>
      <c r="VDU26" s="212"/>
      <c r="VDV26" s="212"/>
      <c r="VDW26" s="212"/>
      <c r="VDX26" s="212"/>
      <c r="VDY26" s="212"/>
      <c r="VDZ26" s="212"/>
      <c r="VEA26" s="212"/>
      <c r="VEB26" s="212"/>
      <c r="VEC26" s="212"/>
      <c r="VED26" s="212"/>
      <c r="VEE26" s="212"/>
      <c r="VEF26" s="212"/>
      <c r="VEG26" s="212"/>
      <c r="VEH26" s="212"/>
      <c r="VEI26" s="212"/>
      <c r="VEJ26" s="212"/>
      <c r="VEK26" s="212"/>
      <c r="VEL26" s="212"/>
      <c r="VEM26" s="212"/>
      <c r="VEN26" s="212"/>
      <c r="VEO26" s="212"/>
      <c r="VEP26" s="212"/>
      <c r="VEQ26" s="212"/>
      <c r="VER26" s="212"/>
      <c r="VES26" s="212"/>
      <c r="VET26" s="212"/>
      <c r="VEU26" s="212"/>
      <c r="VEV26" s="212"/>
      <c r="VEW26" s="212"/>
      <c r="VEX26" s="212"/>
      <c r="VEY26" s="212"/>
      <c r="VEZ26" s="212"/>
      <c r="VFA26" s="212"/>
      <c r="VFB26" s="212"/>
      <c r="VFC26" s="212"/>
      <c r="VFD26" s="212"/>
      <c r="VFE26" s="212"/>
      <c r="VFF26" s="212"/>
      <c r="VFG26" s="212"/>
      <c r="VFH26" s="212"/>
      <c r="VFI26" s="212"/>
      <c r="VFJ26" s="212"/>
      <c r="VFK26" s="212"/>
      <c r="VFL26" s="212"/>
      <c r="VFM26" s="212"/>
      <c r="VFN26" s="212"/>
      <c r="VFO26" s="212"/>
      <c r="VFP26" s="212"/>
      <c r="VFQ26" s="212"/>
      <c r="VFR26" s="212"/>
      <c r="VFS26" s="212"/>
      <c r="VFT26" s="212"/>
      <c r="VFU26" s="212"/>
      <c r="VFV26" s="212"/>
      <c r="VFW26" s="212"/>
      <c r="VFX26" s="212"/>
      <c r="VFY26" s="212"/>
      <c r="VFZ26" s="212"/>
      <c r="VGA26" s="212"/>
      <c r="VGB26" s="212"/>
      <c r="VGC26" s="212"/>
      <c r="VGD26" s="212"/>
      <c r="VGE26" s="212"/>
      <c r="VGF26" s="212"/>
      <c r="VGG26" s="212"/>
      <c r="VGH26" s="212"/>
      <c r="VGI26" s="212"/>
      <c r="VGJ26" s="212"/>
      <c r="VGK26" s="212"/>
      <c r="VGL26" s="212"/>
      <c r="VGM26" s="212"/>
      <c r="VGN26" s="212"/>
      <c r="VGO26" s="212"/>
      <c r="VGP26" s="212"/>
      <c r="VGQ26" s="212"/>
      <c r="VGR26" s="212"/>
      <c r="VGS26" s="212"/>
      <c r="VGT26" s="212"/>
      <c r="VGU26" s="212"/>
      <c r="VGV26" s="212"/>
      <c r="VGW26" s="212"/>
      <c r="VGX26" s="212"/>
      <c r="VGY26" s="212"/>
      <c r="VGZ26" s="212"/>
      <c r="VHA26" s="212"/>
      <c r="VHB26" s="212"/>
      <c r="VHC26" s="212"/>
      <c r="VHD26" s="212"/>
      <c r="VHE26" s="212"/>
      <c r="VHF26" s="212"/>
      <c r="VHG26" s="212"/>
      <c r="VHH26" s="212"/>
      <c r="VHI26" s="212"/>
      <c r="VHJ26" s="212"/>
      <c r="VHK26" s="212"/>
      <c r="VHL26" s="212"/>
      <c r="VHM26" s="212"/>
      <c r="VHN26" s="212"/>
      <c r="VHO26" s="212"/>
      <c r="VHP26" s="212"/>
      <c r="VHQ26" s="212"/>
      <c r="VHR26" s="212"/>
      <c r="VHS26" s="212"/>
      <c r="VHT26" s="212"/>
      <c r="VHU26" s="212"/>
      <c r="VHV26" s="212"/>
      <c r="VHW26" s="212"/>
      <c r="VHX26" s="212"/>
      <c r="VHY26" s="212"/>
      <c r="VHZ26" s="212"/>
      <c r="VIA26" s="212"/>
      <c r="VIB26" s="212"/>
      <c r="VIC26" s="212"/>
      <c r="VID26" s="212"/>
      <c r="VIE26" s="212"/>
      <c r="VIF26" s="212"/>
      <c r="VIG26" s="212"/>
      <c r="VIH26" s="212"/>
      <c r="VII26" s="212"/>
      <c r="VIJ26" s="212"/>
      <c r="VIK26" s="212"/>
      <c r="VIL26" s="212"/>
      <c r="VIM26" s="212"/>
      <c r="VIN26" s="212"/>
      <c r="VIO26" s="212"/>
      <c r="VIP26" s="212"/>
      <c r="VIQ26" s="212"/>
      <c r="VIR26" s="212"/>
      <c r="VIS26" s="212"/>
      <c r="VIT26" s="212"/>
      <c r="VIU26" s="212"/>
      <c r="VIV26" s="212"/>
      <c r="VIW26" s="212"/>
      <c r="VIX26" s="212"/>
      <c r="VIY26" s="212"/>
      <c r="VIZ26" s="212"/>
      <c r="VJA26" s="212"/>
      <c r="VJB26" s="212"/>
      <c r="VJC26" s="212"/>
      <c r="VJD26" s="212"/>
      <c r="VJE26" s="212"/>
      <c r="VJF26" s="212"/>
      <c r="VJG26" s="212"/>
      <c r="VJH26" s="212"/>
      <c r="VJI26" s="212"/>
      <c r="VJJ26" s="212"/>
      <c r="VJK26" s="212"/>
      <c r="VJL26" s="212"/>
      <c r="VJM26" s="212"/>
      <c r="VJN26" s="212"/>
      <c r="VJO26" s="212"/>
      <c r="VJP26" s="212"/>
      <c r="VJQ26" s="212"/>
      <c r="VJR26" s="212"/>
      <c r="VJS26" s="212"/>
      <c r="VJT26" s="212"/>
      <c r="VJU26" s="212"/>
      <c r="VJV26" s="212"/>
      <c r="VJW26" s="212"/>
      <c r="VJX26" s="212"/>
      <c r="VJY26" s="212"/>
      <c r="VJZ26" s="212"/>
      <c r="VKA26" s="212"/>
      <c r="VKB26" s="212"/>
      <c r="VKC26" s="212"/>
      <c r="VKD26" s="212"/>
      <c r="VKE26" s="212"/>
      <c r="VKF26" s="212"/>
      <c r="VKG26" s="212"/>
      <c r="VKH26" s="212"/>
      <c r="VKI26" s="212"/>
      <c r="VKJ26" s="212"/>
      <c r="VKK26" s="212"/>
      <c r="VKL26" s="212"/>
      <c r="VKM26" s="212"/>
      <c r="VKN26" s="212"/>
      <c r="VKO26" s="212"/>
      <c r="VKP26" s="212"/>
      <c r="VKQ26" s="212"/>
      <c r="VKR26" s="212"/>
      <c r="VKS26" s="212"/>
      <c r="VKT26" s="212"/>
      <c r="VKU26" s="212"/>
      <c r="VKV26" s="212"/>
      <c r="VKW26" s="212"/>
      <c r="VKX26" s="212"/>
      <c r="VKY26" s="212"/>
      <c r="VKZ26" s="212"/>
      <c r="VLA26" s="212"/>
      <c r="VLB26" s="212"/>
      <c r="VLC26" s="212"/>
      <c r="VLD26" s="212"/>
      <c r="VLE26" s="212"/>
      <c r="VLF26" s="212"/>
      <c r="VLG26" s="212"/>
      <c r="VLH26" s="212"/>
      <c r="VLI26" s="212"/>
      <c r="VLJ26" s="212"/>
      <c r="VLK26" s="212"/>
      <c r="VLL26" s="212"/>
      <c r="VLM26" s="212"/>
      <c r="VLN26" s="212"/>
      <c r="VLO26" s="212"/>
      <c r="VLP26" s="212"/>
      <c r="VLQ26" s="212"/>
      <c r="VLR26" s="212"/>
      <c r="VLS26" s="212"/>
      <c r="VLT26" s="212"/>
      <c r="VLU26" s="212"/>
      <c r="VLV26" s="212"/>
      <c r="VLW26" s="212"/>
      <c r="VLX26" s="212"/>
      <c r="VLY26" s="212"/>
      <c r="VLZ26" s="212"/>
      <c r="VMA26" s="212"/>
      <c r="VMB26" s="212"/>
      <c r="VMC26" s="212"/>
      <c r="VMD26" s="212"/>
      <c r="VME26" s="212"/>
      <c r="VMF26" s="212"/>
      <c r="VMG26" s="212"/>
      <c r="VMH26" s="212"/>
      <c r="VMI26" s="212"/>
      <c r="VMJ26" s="212"/>
      <c r="VMK26" s="212"/>
      <c r="VML26" s="212"/>
      <c r="VMM26" s="212"/>
      <c r="VMN26" s="212"/>
      <c r="VMO26" s="212"/>
      <c r="VMP26" s="212"/>
      <c r="VMQ26" s="212"/>
      <c r="VMR26" s="212"/>
      <c r="VMS26" s="212"/>
      <c r="VMT26" s="212"/>
      <c r="VMU26" s="212"/>
      <c r="VMV26" s="212"/>
      <c r="VMW26" s="212"/>
      <c r="VMX26" s="212"/>
      <c r="VMY26" s="212"/>
      <c r="VMZ26" s="212"/>
      <c r="VNA26" s="212"/>
      <c r="VNB26" s="212"/>
      <c r="VNC26" s="212"/>
      <c r="VND26" s="212"/>
      <c r="VNE26" s="212"/>
      <c r="VNF26" s="212"/>
      <c r="VNG26" s="212"/>
      <c r="VNH26" s="212"/>
      <c r="VNI26" s="212"/>
      <c r="VNJ26" s="212"/>
      <c r="VNK26" s="212"/>
      <c r="VNL26" s="212"/>
      <c r="VNM26" s="212"/>
      <c r="VNN26" s="212"/>
      <c r="VNO26" s="212"/>
      <c r="VNP26" s="212"/>
      <c r="VNQ26" s="212"/>
      <c r="VNR26" s="212"/>
      <c r="VNS26" s="212"/>
      <c r="VNT26" s="212"/>
      <c r="VNU26" s="212"/>
      <c r="VNV26" s="212"/>
      <c r="VNW26" s="212"/>
      <c r="VNX26" s="212"/>
      <c r="VNY26" s="212"/>
      <c r="VNZ26" s="212"/>
      <c r="VOA26" s="212"/>
      <c r="VOB26" s="212"/>
      <c r="VOC26" s="212"/>
      <c r="VOD26" s="212"/>
      <c r="VOE26" s="212"/>
      <c r="VOF26" s="212"/>
      <c r="VOG26" s="212"/>
      <c r="VOH26" s="212"/>
      <c r="VOI26" s="212"/>
      <c r="VOJ26" s="212"/>
      <c r="VOK26" s="212"/>
      <c r="VOL26" s="212"/>
      <c r="VOM26" s="212"/>
      <c r="VON26" s="212"/>
      <c r="VOO26" s="212"/>
      <c r="VOP26" s="212"/>
      <c r="VOQ26" s="212"/>
      <c r="VOR26" s="212"/>
      <c r="VOS26" s="212"/>
      <c r="VOT26" s="212"/>
      <c r="VOU26" s="212"/>
      <c r="VOV26" s="212"/>
      <c r="VOW26" s="212"/>
      <c r="VOX26" s="212"/>
      <c r="VOY26" s="212"/>
      <c r="VOZ26" s="212"/>
      <c r="VPA26" s="212"/>
      <c r="VPB26" s="212"/>
      <c r="VPC26" s="212"/>
      <c r="VPD26" s="212"/>
      <c r="VPE26" s="212"/>
      <c r="VPF26" s="212"/>
      <c r="VPG26" s="212"/>
      <c r="VPH26" s="212"/>
      <c r="VPI26" s="212"/>
      <c r="VPJ26" s="212"/>
      <c r="VPK26" s="212"/>
      <c r="VPL26" s="212"/>
      <c r="VPM26" s="212"/>
      <c r="VPN26" s="212"/>
      <c r="VPO26" s="212"/>
      <c r="VPP26" s="212"/>
      <c r="VPQ26" s="212"/>
      <c r="VPR26" s="212"/>
      <c r="VPS26" s="212"/>
      <c r="VPT26" s="212"/>
      <c r="VPU26" s="212"/>
      <c r="VPV26" s="212"/>
      <c r="VPW26" s="212"/>
      <c r="VPX26" s="212"/>
      <c r="VPY26" s="212"/>
      <c r="VPZ26" s="212"/>
      <c r="VQA26" s="212"/>
      <c r="VQB26" s="212"/>
      <c r="VQC26" s="212"/>
      <c r="VQD26" s="212"/>
      <c r="VQE26" s="212"/>
      <c r="VQF26" s="212"/>
      <c r="VQG26" s="212"/>
      <c r="VQH26" s="212"/>
      <c r="VQI26" s="212"/>
      <c r="VQJ26" s="212"/>
      <c r="VQK26" s="212"/>
      <c r="VQL26" s="212"/>
      <c r="VQM26" s="212"/>
      <c r="VQN26" s="212"/>
      <c r="VQO26" s="212"/>
      <c r="VQP26" s="212"/>
      <c r="VQQ26" s="212"/>
      <c r="VQR26" s="212"/>
      <c r="VQS26" s="212"/>
      <c r="VQT26" s="212"/>
      <c r="VQU26" s="212"/>
      <c r="VQV26" s="212"/>
      <c r="VQW26" s="212"/>
      <c r="VQX26" s="212"/>
      <c r="VQY26" s="212"/>
      <c r="VQZ26" s="212"/>
      <c r="VRA26" s="212"/>
      <c r="VRB26" s="212"/>
      <c r="VRC26" s="212"/>
      <c r="VRD26" s="212"/>
      <c r="VRE26" s="212"/>
      <c r="VRF26" s="212"/>
      <c r="VRG26" s="212"/>
      <c r="VRH26" s="212"/>
      <c r="VRI26" s="212"/>
      <c r="VRJ26" s="212"/>
      <c r="VRK26" s="212"/>
      <c r="VRL26" s="212"/>
      <c r="VRM26" s="212"/>
      <c r="VRN26" s="212"/>
      <c r="VRO26" s="212"/>
      <c r="VRP26" s="212"/>
      <c r="VRQ26" s="212"/>
      <c r="VRR26" s="212"/>
      <c r="VRS26" s="212"/>
      <c r="VRT26" s="212"/>
      <c r="VRU26" s="212"/>
      <c r="VRV26" s="212"/>
      <c r="VRW26" s="212"/>
      <c r="VRX26" s="212"/>
      <c r="VRY26" s="212"/>
      <c r="VRZ26" s="212"/>
      <c r="VSA26" s="212"/>
      <c r="VSB26" s="212"/>
      <c r="VSC26" s="212"/>
      <c r="VSD26" s="212"/>
      <c r="VSE26" s="212"/>
      <c r="VSF26" s="212"/>
      <c r="VSG26" s="212"/>
      <c r="VSH26" s="212"/>
      <c r="VSI26" s="212"/>
      <c r="VSJ26" s="212"/>
      <c r="VSK26" s="212"/>
      <c r="VSL26" s="212"/>
      <c r="VSM26" s="212"/>
      <c r="VSN26" s="212"/>
      <c r="VSO26" s="212"/>
      <c r="VSP26" s="212"/>
      <c r="VSQ26" s="212"/>
      <c r="VSR26" s="212"/>
      <c r="VSS26" s="212"/>
      <c r="VST26" s="212"/>
      <c r="VSU26" s="212"/>
      <c r="VSV26" s="212"/>
      <c r="VSW26" s="212"/>
      <c r="VSX26" s="212"/>
      <c r="VSY26" s="212"/>
      <c r="VSZ26" s="212"/>
      <c r="VTA26" s="212"/>
      <c r="VTB26" s="212"/>
      <c r="VTC26" s="212"/>
      <c r="VTD26" s="212"/>
      <c r="VTE26" s="212"/>
      <c r="VTF26" s="212"/>
      <c r="VTG26" s="212"/>
      <c r="VTH26" s="212"/>
      <c r="VTI26" s="212"/>
      <c r="VTJ26" s="212"/>
      <c r="VTK26" s="212"/>
      <c r="VTL26" s="212"/>
      <c r="VTM26" s="212"/>
      <c r="VTN26" s="212"/>
      <c r="VTO26" s="212"/>
      <c r="VTP26" s="212"/>
      <c r="VTQ26" s="212"/>
      <c r="VTR26" s="212"/>
      <c r="VTS26" s="212"/>
      <c r="VTT26" s="212"/>
      <c r="VTU26" s="212"/>
      <c r="VTV26" s="212"/>
      <c r="VTW26" s="212"/>
      <c r="VTX26" s="212"/>
      <c r="VTY26" s="212"/>
      <c r="VTZ26" s="212"/>
      <c r="VUA26" s="212"/>
      <c r="VUB26" s="212"/>
      <c r="VUC26" s="212"/>
      <c r="VUD26" s="212"/>
      <c r="VUE26" s="212"/>
      <c r="VUF26" s="212"/>
      <c r="VUG26" s="212"/>
      <c r="VUH26" s="212"/>
      <c r="VUI26" s="212"/>
      <c r="VUJ26" s="212"/>
      <c r="VUK26" s="212"/>
      <c r="VUL26" s="212"/>
      <c r="VUM26" s="212"/>
      <c r="VUN26" s="212"/>
      <c r="VUO26" s="212"/>
      <c r="VUP26" s="212"/>
      <c r="VUQ26" s="212"/>
      <c r="VUR26" s="212"/>
      <c r="VUS26" s="212"/>
      <c r="VUT26" s="212"/>
      <c r="VUU26" s="212"/>
      <c r="VUV26" s="212"/>
      <c r="VUW26" s="212"/>
      <c r="VUX26" s="212"/>
      <c r="VUY26" s="212"/>
      <c r="VUZ26" s="212"/>
      <c r="VVA26" s="212"/>
      <c r="VVB26" s="212"/>
      <c r="VVC26" s="212"/>
      <c r="VVD26" s="212"/>
      <c r="VVE26" s="212"/>
      <c r="VVF26" s="212"/>
      <c r="VVG26" s="212"/>
      <c r="VVH26" s="212"/>
      <c r="VVI26" s="212"/>
      <c r="VVJ26" s="212"/>
      <c r="VVK26" s="212"/>
      <c r="VVL26" s="212"/>
      <c r="VVM26" s="212"/>
      <c r="VVN26" s="212"/>
      <c r="VVO26" s="212"/>
      <c r="VVP26" s="212"/>
      <c r="VVQ26" s="212"/>
      <c r="VVR26" s="212"/>
      <c r="VVS26" s="212"/>
      <c r="VVT26" s="212"/>
      <c r="VVU26" s="212"/>
      <c r="VVV26" s="212"/>
      <c r="VVW26" s="212"/>
      <c r="VVX26" s="212"/>
      <c r="VVY26" s="212"/>
      <c r="VVZ26" s="212"/>
      <c r="VWA26" s="212"/>
      <c r="VWB26" s="212"/>
      <c r="VWC26" s="212"/>
      <c r="VWD26" s="212"/>
      <c r="VWE26" s="212"/>
      <c r="VWF26" s="212"/>
      <c r="VWG26" s="212"/>
      <c r="VWH26" s="212"/>
      <c r="VWI26" s="212"/>
      <c r="VWJ26" s="212"/>
      <c r="VWK26" s="212"/>
      <c r="VWL26" s="212"/>
      <c r="VWM26" s="212"/>
      <c r="VWN26" s="212"/>
      <c r="VWO26" s="212"/>
      <c r="VWP26" s="212"/>
      <c r="VWQ26" s="212"/>
      <c r="VWR26" s="212"/>
      <c r="VWS26" s="212"/>
      <c r="VWT26" s="212"/>
      <c r="VWU26" s="212"/>
      <c r="VWV26" s="212"/>
      <c r="VWW26" s="212"/>
      <c r="VWX26" s="212"/>
      <c r="VWY26" s="212"/>
      <c r="VWZ26" s="212"/>
      <c r="VXA26" s="212"/>
      <c r="VXB26" s="212"/>
      <c r="VXC26" s="212"/>
      <c r="VXD26" s="212"/>
      <c r="VXE26" s="212"/>
      <c r="VXF26" s="212"/>
      <c r="VXG26" s="212"/>
      <c r="VXH26" s="212"/>
      <c r="VXI26" s="212"/>
      <c r="VXJ26" s="212"/>
      <c r="VXK26" s="212"/>
      <c r="VXL26" s="212"/>
      <c r="VXM26" s="212"/>
      <c r="VXN26" s="212"/>
      <c r="VXO26" s="212"/>
      <c r="VXP26" s="212"/>
      <c r="VXQ26" s="212"/>
      <c r="VXR26" s="212"/>
      <c r="VXS26" s="212"/>
      <c r="VXT26" s="212"/>
      <c r="VXU26" s="212"/>
      <c r="VXV26" s="212"/>
      <c r="VXW26" s="212"/>
      <c r="VXX26" s="212"/>
      <c r="VXY26" s="212"/>
      <c r="VXZ26" s="212"/>
      <c r="VYA26" s="212"/>
      <c r="VYB26" s="212"/>
      <c r="VYC26" s="212"/>
      <c r="VYD26" s="212"/>
      <c r="VYE26" s="212"/>
      <c r="VYF26" s="212"/>
      <c r="VYG26" s="212"/>
      <c r="VYH26" s="212"/>
      <c r="VYI26" s="212"/>
      <c r="VYJ26" s="212"/>
      <c r="VYK26" s="212"/>
      <c r="VYL26" s="212"/>
      <c r="VYM26" s="212"/>
      <c r="VYN26" s="212"/>
      <c r="VYO26" s="212"/>
      <c r="VYP26" s="212"/>
      <c r="VYQ26" s="212"/>
      <c r="VYR26" s="212"/>
      <c r="VYS26" s="212"/>
      <c r="VYT26" s="212"/>
      <c r="VYU26" s="212"/>
      <c r="VYV26" s="212"/>
      <c r="VYW26" s="212"/>
      <c r="VYX26" s="212"/>
      <c r="VYY26" s="212"/>
      <c r="VYZ26" s="212"/>
      <c r="VZA26" s="212"/>
      <c r="VZB26" s="212"/>
      <c r="VZC26" s="212"/>
      <c r="VZD26" s="212"/>
      <c r="VZE26" s="212"/>
      <c r="VZF26" s="212"/>
      <c r="VZG26" s="212"/>
      <c r="VZH26" s="212"/>
      <c r="VZI26" s="212"/>
      <c r="VZJ26" s="212"/>
      <c r="VZK26" s="212"/>
      <c r="VZL26" s="212"/>
      <c r="VZM26" s="212"/>
      <c r="VZN26" s="212"/>
      <c r="VZO26" s="212"/>
      <c r="VZP26" s="212"/>
      <c r="VZQ26" s="212"/>
      <c r="VZR26" s="212"/>
      <c r="VZS26" s="212"/>
      <c r="VZT26" s="212"/>
      <c r="VZU26" s="212"/>
      <c r="VZV26" s="212"/>
      <c r="VZW26" s="212"/>
      <c r="VZX26" s="212"/>
      <c r="VZY26" s="212"/>
      <c r="VZZ26" s="212"/>
      <c r="WAA26" s="212"/>
      <c r="WAB26" s="212"/>
      <c r="WAC26" s="212"/>
      <c r="WAD26" s="212"/>
      <c r="WAE26" s="212"/>
      <c r="WAF26" s="212"/>
      <c r="WAG26" s="212"/>
      <c r="WAH26" s="212"/>
      <c r="WAI26" s="212"/>
      <c r="WAJ26" s="212"/>
      <c r="WAK26" s="212"/>
      <c r="WAL26" s="212"/>
      <c r="WAM26" s="212"/>
      <c r="WAN26" s="212"/>
      <c r="WAO26" s="212"/>
      <c r="WAP26" s="212"/>
      <c r="WAQ26" s="212"/>
      <c r="WAR26" s="212"/>
      <c r="WAS26" s="212"/>
      <c r="WAT26" s="212"/>
      <c r="WAU26" s="212"/>
      <c r="WAV26" s="212"/>
      <c r="WAW26" s="212"/>
      <c r="WAX26" s="212"/>
      <c r="WAY26" s="212"/>
      <c r="WAZ26" s="212"/>
      <c r="WBA26" s="212"/>
      <c r="WBB26" s="212"/>
      <c r="WBC26" s="212"/>
      <c r="WBD26" s="212"/>
      <c r="WBE26" s="212"/>
      <c r="WBF26" s="212"/>
      <c r="WBG26" s="212"/>
      <c r="WBH26" s="212"/>
      <c r="WBI26" s="212"/>
      <c r="WBJ26" s="212"/>
      <c r="WBK26" s="212"/>
      <c r="WBL26" s="212"/>
      <c r="WBM26" s="212"/>
      <c r="WBN26" s="212"/>
      <c r="WBO26" s="212"/>
      <c r="WBP26" s="212"/>
      <c r="WBQ26" s="212"/>
      <c r="WBR26" s="212"/>
      <c r="WBS26" s="212"/>
      <c r="WBT26" s="212"/>
      <c r="WBU26" s="212"/>
      <c r="WBV26" s="212"/>
      <c r="WBW26" s="212"/>
      <c r="WBX26" s="212"/>
      <c r="WBY26" s="212"/>
      <c r="WBZ26" s="212"/>
      <c r="WCA26" s="212"/>
      <c r="WCB26" s="212"/>
      <c r="WCC26" s="212"/>
      <c r="WCD26" s="212"/>
      <c r="WCE26" s="212"/>
      <c r="WCF26" s="212"/>
      <c r="WCG26" s="212"/>
      <c r="WCH26" s="212"/>
      <c r="WCI26" s="212"/>
      <c r="WCJ26" s="212"/>
      <c r="WCK26" s="212"/>
      <c r="WCL26" s="212"/>
      <c r="WCM26" s="212"/>
      <c r="WCN26" s="212"/>
      <c r="WCO26" s="212"/>
      <c r="WCP26" s="212"/>
      <c r="WCQ26" s="212"/>
      <c r="WCR26" s="212"/>
      <c r="WCS26" s="212"/>
      <c r="WCT26" s="212"/>
      <c r="WCU26" s="212"/>
      <c r="WCV26" s="212"/>
      <c r="WCW26" s="212"/>
      <c r="WCX26" s="212"/>
      <c r="WCY26" s="212"/>
      <c r="WCZ26" s="212"/>
      <c r="WDA26" s="212"/>
      <c r="WDB26" s="212"/>
      <c r="WDC26" s="212"/>
      <c r="WDD26" s="212"/>
      <c r="WDE26" s="212"/>
      <c r="WDF26" s="212"/>
      <c r="WDG26" s="212"/>
      <c r="WDH26" s="212"/>
      <c r="WDI26" s="212"/>
      <c r="WDJ26" s="212"/>
      <c r="WDK26" s="212"/>
      <c r="WDL26" s="212"/>
      <c r="WDM26" s="212"/>
      <c r="WDN26" s="212"/>
      <c r="WDO26" s="212"/>
      <c r="WDP26" s="212"/>
      <c r="WDQ26" s="212"/>
      <c r="WDR26" s="212"/>
      <c r="WDS26" s="212"/>
      <c r="WDT26" s="212"/>
      <c r="WDU26" s="212"/>
      <c r="WDV26" s="212"/>
      <c r="WDW26" s="212"/>
      <c r="WDX26" s="212"/>
      <c r="WDY26" s="212"/>
      <c r="WDZ26" s="212"/>
      <c r="WEA26" s="212"/>
      <c r="WEB26" s="212"/>
      <c r="WEC26" s="212"/>
      <c r="WED26" s="212"/>
      <c r="WEE26" s="212"/>
      <c r="WEF26" s="212"/>
      <c r="WEG26" s="212"/>
      <c r="WEH26" s="212"/>
      <c r="WEI26" s="212"/>
      <c r="WEJ26" s="212"/>
      <c r="WEK26" s="212"/>
      <c r="WEL26" s="212"/>
      <c r="WEM26" s="212"/>
      <c r="WEN26" s="212"/>
      <c r="WEO26" s="212"/>
      <c r="WEP26" s="212"/>
      <c r="WEQ26" s="212"/>
      <c r="WER26" s="212"/>
      <c r="WES26" s="212"/>
      <c r="WET26" s="212"/>
      <c r="WEU26" s="212"/>
      <c r="WEV26" s="212"/>
      <c r="WEW26" s="212"/>
      <c r="WEX26" s="212"/>
      <c r="WEY26" s="212"/>
      <c r="WEZ26" s="212"/>
      <c r="WFA26" s="212"/>
      <c r="WFB26" s="212"/>
      <c r="WFC26" s="212"/>
      <c r="WFD26" s="212"/>
      <c r="WFE26" s="212"/>
      <c r="WFF26" s="212"/>
      <c r="WFG26" s="212"/>
      <c r="WFH26" s="212"/>
      <c r="WFI26" s="212"/>
      <c r="WFJ26" s="212"/>
      <c r="WFK26" s="212"/>
      <c r="WFL26" s="212"/>
      <c r="WFM26" s="212"/>
      <c r="WFN26" s="212"/>
      <c r="WFO26" s="212"/>
      <c r="WFP26" s="212"/>
      <c r="WFQ26" s="212"/>
      <c r="WFR26" s="212"/>
      <c r="WFS26" s="212"/>
      <c r="WFT26" s="212"/>
      <c r="WFU26" s="212"/>
      <c r="WFV26" s="212"/>
      <c r="WFW26" s="212"/>
      <c r="WFX26" s="212"/>
      <c r="WFY26" s="212"/>
      <c r="WFZ26" s="212"/>
      <c r="WGA26" s="212"/>
      <c r="WGB26" s="212"/>
      <c r="WGC26" s="212"/>
      <c r="WGD26" s="212"/>
      <c r="WGE26" s="212"/>
      <c r="WGF26" s="212"/>
      <c r="WGG26" s="212"/>
      <c r="WGH26" s="212"/>
      <c r="WGI26" s="212"/>
      <c r="WGJ26" s="212"/>
      <c r="WGK26" s="212"/>
      <c r="WGL26" s="212"/>
      <c r="WGM26" s="212"/>
      <c r="WGN26" s="212"/>
      <c r="WGO26" s="212"/>
      <c r="WGP26" s="212"/>
      <c r="WGQ26" s="212"/>
      <c r="WGR26" s="212"/>
      <c r="WGS26" s="212"/>
      <c r="WGT26" s="212"/>
      <c r="WGU26" s="212"/>
      <c r="WGV26" s="212"/>
      <c r="WGW26" s="212"/>
      <c r="WGX26" s="212"/>
      <c r="WGY26" s="212"/>
      <c r="WGZ26" s="212"/>
      <c r="WHA26" s="212"/>
      <c r="WHB26" s="212"/>
      <c r="WHC26" s="212"/>
      <c r="WHD26" s="212"/>
      <c r="WHE26" s="212"/>
      <c r="WHF26" s="212"/>
      <c r="WHG26" s="212"/>
      <c r="WHH26" s="212"/>
      <c r="WHI26" s="212"/>
      <c r="WHJ26" s="212"/>
      <c r="WHK26" s="212"/>
      <c r="WHL26" s="212"/>
      <c r="WHM26" s="212"/>
      <c r="WHN26" s="212"/>
      <c r="WHO26" s="212"/>
      <c r="WHP26" s="212"/>
      <c r="WHQ26" s="212"/>
      <c r="WHR26" s="212"/>
      <c r="WHS26" s="212"/>
      <c r="WHT26" s="212"/>
      <c r="WHU26" s="212"/>
      <c r="WHV26" s="212"/>
      <c r="WHW26" s="212"/>
      <c r="WHX26" s="212"/>
      <c r="WHY26" s="212"/>
      <c r="WHZ26" s="212"/>
      <c r="WIA26" s="212"/>
      <c r="WIB26" s="212"/>
      <c r="WIC26" s="212"/>
      <c r="WID26" s="212"/>
      <c r="WIE26" s="212"/>
      <c r="WIF26" s="212"/>
      <c r="WIG26" s="212"/>
      <c r="WIH26" s="212"/>
      <c r="WII26" s="212"/>
      <c r="WIJ26" s="212"/>
      <c r="WIK26" s="212"/>
      <c r="WIL26" s="212"/>
      <c r="WIM26" s="212"/>
      <c r="WIN26" s="212"/>
      <c r="WIO26" s="212"/>
      <c r="WIP26" s="212"/>
      <c r="WIQ26" s="212"/>
      <c r="WIR26" s="212"/>
      <c r="WIS26" s="212"/>
      <c r="WIT26" s="212"/>
      <c r="WIU26" s="212"/>
      <c r="WIV26" s="212"/>
      <c r="WIW26" s="212"/>
      <c r="WIX26" s="212"/>
      <c r="WIY26" s="212"/>
      <c r="WIZ26" s="212"/>
      <c r="WJA26" s="212"/>
      <c r="WJB26" s="212"/>
      <c r="WJC26" s="212"/>
      <c r="WJD26" s="212"/>
      <c r="WJE26" s="212"/>
      <c r="WJF26" s="212"/>
      <c r="WJG26" s="212"/>
      <c r="WJH26" s="212"/>
      <c r="WJI26" s="212"/>
      <c r="WJJ26" s="212"/>
      <c r="WJK26" s="212"/>
      <c r="WJL26" s="212"/>
      <c r="WJM26" s="212"/>
      <c r="WJN26" s="212"/>
      <c r="WJO26" s="212"/>
      <c r="WJP26" s="212"/>
      <c r="WJQ26" s="212"/>
      <c r="WJR26" s="212"/>
      <c r="WJS26" s="212"/>
      <c r="WJT26" s="212"/>
      <c r="WJU26" s="212"/>
      <c r="WJV26" s="212"/>
      <c r="WJW26" s="212"/>
      <c r="WJX26" s="212"/>
      <c r="WJY26" s="212"/>
      <c r="WJZ26" s="212"/>
      <c r="WKA26" s="212"/>
      <c r="WKB26" s="212"/>
      <c r="WKC26" s="212"/>
      <c r="WKD26" s="212"/>
      <c r="WKE26" s="212"/>
      <c r="WKF26" s="212"/>
      <c r="WKG26" s="212"/>
      <c r="WKH26" s="212"/>
      <c r="WKI26" s="212"/>
      <c r="WKJ26" s="212"/>
      <c r="WKK26" s="212"/>
      <c r="WKL26" s="212"/>
      <c r="WKM26" s="212"/>
      <c r="WKN26" s="212"/>
      <c r="WKO26" s="212"/>
      <c r="WKP26" s="212"/>
      <c r="WKQ26" s="212"/>
      <c r="WKR26" s="212"/>
      <c r="WKS26" s="212"/>
      <c r="WKT26" s="212"/>
      <c r="WKU26" s="212"/>
      <c r="WKV26" s="212"/>
      <c r="WKW26" s="212"/>
      <c r="WKX26" s="212"/>
      <c r="WKY26" s="212"/>
      <c r="WKZ26" s="212"/>
      <c r="WLA26" s="212"/>
      <c r="WLB26" s="212"/>
      <c r="WLC26" s="212"/>
      <c r="WLD26" s="212"/>
      <c r="WLE26" s="212"/>
      <c r="WLF26" s="212"/>
      <c r="WLG26" s="212"/>
      <c r="WLH26" s="212"/>
      <c r="WLI26" s="212"/>
      <c r="WLJ26" s="212"/>
      <c r="WLK26" s="212"/>
      <c r="WLL26" s="212"/>
      <c r="WLM26" s="212"/>
      <c r="WLN26" s="212"/>
      <c r="WLO26" s="212"/>
      <c r="WLP26" s="212"/>
      <c r="WLQ26" s="212"/>
      <c r="WLR26" s="212"/>
      <c r="WLS26" s="212"/>
      <c r="WLT26" s="212"/>
      <c r="WLU26" s="212"/>
      <c r="WLV26" s="212"/>
      <c r="WLW26" s="212"/>
      <c r="WLX26" s="212"/>
      <c r="WLY26" s="212"/>
      <c r="WLZ26" s="212"/>
      <c r="WMA26" s="212"/>
      <c r="WMB26" s="212"/>
      <c r="WMC26" s="212"/>
      <c r="WMD26" s="212"/>
      <c r="WME26" s="212"/>
      <c r="WMF26" s="212"/>
      <c r="WMG26" s="212"/>
      <c r="WMH26" s="212"/>
      <c r="WMI26" s="212"/>
      <c r="WMJ26" s="212"/>
      <c r="WMK26" s="212"/>
      <c r="WML26" s="212"/>
      <c r="WMM26" s="212"/>
      <c r="WMN26" s="212"/>
      <c r="WMO26" s="212"/>
      <c r="WMP26" s="212"/>
      <c r="WMQ26" s="212"/>
      <c r="WMR26" s="212"/>
      <c r="WMS26" s="212"/>
      <c r="WMT26" s="212"/>
      <c r="WMU26" s="212"/>
      <c r="WMV26" s="212"/>
      <c r="WMW26" s="212"/>
      <c r="WMX26" s="212"/>
      <c r="WMY26" s="212"/>
      <c r="WMZ26" s="212"/>
      <c r="WNA26" s="212"/>
      <c r="WNB26" s="212"/>
      <c r="WNC26" s="212"/>
      <c r="WND26" s="212"/>
      <c r="WNE26" s="212"/>
      <c r="WNF26" s="212"/>
      <c r="WNG26" s="212"/>
      <c r="WNH26" s="212"/>
      <c r="WNI26" s="212"/>
      <c r="WNJ26" s="212"/>
      <c r="WNK26" s="212"/>
      <c r="WNL26" s="212"/>
      <c r="WNM26" s="212"/>
      <c r="WNN26" s="212"/>
      <c r="WNO26" s="212"/>
      <c r="WNP26" s="212"/>
      <c r="WNQ26" s="212"/>
      <c r="WNR26" s="212"/>
      <c r="WNS26" s="212"/>
      <c r="WNT26" s="212"/>
      <c r="WNU26" s="212"/>
      <c r="WNV26" s="212"/>
      <c r="WNW26" s="212"/>
      <c r="WNX26" s="212"/>
      <c r="WNY26" s="212"/>
      <c r="WNZ26" s="212"/>
      <c r="WOA26" s="212"/>
      <c r="WOB26" s="212"/>
      <c r="WOC26" s="212"/>
      <c r="WOD26" s="212"/>
      <c r="WOE26" s="212"/>
      <c r="WOF26" s="212"/>
      <c r="WOG26" s="212"/>
      <c r="WOH26" s="212"/>
      <c r="WOI26" s="212"/>
      <c r="WOJ26" s="212"/>
      <c r="WOK26" s="212"/>
      <c r="WOL26" s="212"/>
      <c r="WOM26" s="212"/>
      <c r="WON26" s="212"/>
      <c r="WOO26" s="212"/>
      <c r="WOP26" s="212"/>
      <c r="WOQ26" s="212"/>
      <c r="WOR26" s="212"/>
      <c r="WOS26" s="212"/>
      <c r="WOT26" s="212"/>
      <c r="WOU26" s="212"/>
      <c r="WOV26" s="212"/>
      <c r="WOW26" s="212"/>
      <c r="WOX26" s="212"/>
      <c r="WOY26" s="212"/>
      <c r="WOZ26" s="212"/>
      <c r="WPA26" s="212"/>
      <c r="WPB26" s="212"/>
      <c r="WPC26" s="212"/>
      <c r="WPD26" s="212"/>
      <c r="WPE26" s="212"/>
      <c r="WPF26" s="212"/>
      <c r="WPG26" s="212"/>
      <c r="WPH26" s="212"/>
      <c r="WPI26" s="212"/>
      <c r="WPJ26" s="212"/>
      <c r="WPK26" s="212"/>
      <c r="WPL26" s="212"/>
      <c r="WPM26" s="212"/>
      <c r="WPN26" s="212"/>
      <c r="WPO26" s="212"/>
      <c r="WPP26" s="212"/>
      <c r="WPQ26" s="212"/>
      <c r="WPR26" s="212"/>
      <c r="WPS26" s="212"/>
      <c r="WPT26" s="212"/>
      <c r="WPU26" s="212"/>
      <c r="WPV26" s="212"/>
      <c r="WPW26" s="212"/>
      <c r="WPX26" s="212"/>
      <c r="WPY26" s="212"/>
      <c r="WPZ26" s="212"/>
      <c r="WQA26" s="212"/>
      <c r="WQB26" s="212"/>
      <c r="WQC26" s="212"/>
      <c r="WQD26" s="212"/>
      <c r="WQE26" s="212"/>
      <c r="WQF26" s="212"/>
      <c r="WQG26" s="212"/>
      <c r="WQH26" s="212"/>
      <c r="WQI26" s="212"/>
      <c r="WQJ26" s="212"/>
      <c r="WQK26" s="212"/>
      <c r="WQL26" s="212"/>
      <c r="WQM26" s="212"/>
      <c r="WQN26" s="212"/>
      <c r="WQO26" s="212"/>
      <c r="WQP26" s="212"/>
      <c r="WQQ26" s="212"/>
      <c r="WQR26" s="212"/>
      <c r="WQS26" s="212"/>
      <c r="WQT26" s="212"/>
      <c r="WQU26" s="212"/>
      <c r="WQV26" s="212"/>
      <c r="WQW26" s="212"/>
      <c r="WQX26" s="212"/>
      <c r="WQY26" s="212"/>
      <c r="WQZ26" s="212"/>
      <c r="WRA26" s="212"/>
      <c r="WRB26" s="212"/>
      <c r="WRC26" s="212"/>
      <c r="WRD26" s="212"/>
      <c r="WRE26" s="212"/>
      <c r="WRF26" s="212"/>
      <c r="WRG26" s="212"/>
      <c r="WRH26" s="212"/>
      <c r="WRI26" s="212"/>
      <c r="WRJ26" s="212"/>
      <c r="WRK26" s="212"/>
      <c r="WRL26" s="212"/>
      <c r="WRM26" s="212"/>
      <c r="WRN26" s="212"/>
      <c r="WRO26" s="212"/>
      <c r="WRP26" s="212"/>
      <c r="WRQ26" s="212"/>
      <c r="WRR26" s="212"/>
      <c r="WRS26" s="212"/>
      <c r="WRT26" s="212"/>
      <c r="WRU26" s="212"/>
      <c r="WRV26" s="212"/>
      <c r="WRW26" s="212"/>
      <c r="WRX26" s="212"/>
      <c r="WRY26" s="212"/>
      <c r="WRZ26" s="212"/>
      <c r="WSA26" s="212"/>
      <c r="WSB26" s="212"/>
      <c r="WSC26" s="212"/>
      <c r="WSD26" s="212"/>
      <c r="WSE26" s="212"/>
      <c r="WSF26" s="212"/>
      <c r="WSG26" s="212"/>
      <c r="WSH26" s="212"/>
      <c r="WSI26" s="212"/>
      <c r="WSJ26" s="212"/>
      <c r="WSK26" s="212"/>
      <c r="WSL26" s="212"/>
      <c r="WSM26" s="212"/>
      <c r="WSN26" s="212"/>
      <c r="WSO26" s="212"/>
      <c r="WSP26" s="212"/>
      <c r="WSQ26" s="212"/>
      <c r="WSR26" s="212"/>
      <c r="WSS26" s="212"/>
      <c r="WST26" s="212"/>
      <c r="WSU26" s="212"/>
      <c r="WSV26" s="212"/>
      <c r="WSW26" s="212"/>
      <c r="WSX26" s="212"/>
      <c r="WSY26" s="212"/>
      <c r="WSZ26" s="212"/>
      <c r="WTA26" s="212"/>
      <c r="WTB26" s="212"/>
      <c r="WTC26" s="212"/>
      <c r="WTD26" s="212"/>
      <c r="WTE26" s="212"/>
      <c r="WTF26" s="212"/>
      <c r="WTG26" s="212"/>
      <c r="WTH26" s="212"/>
      <c r="WTI26" s="212"/>
      <c r="WTJ26" s="212"/>
      <c r="WTK26" s="212"/>
      <c r="WTL26" s="212"/>
      <c r="WTM26" s="212"/>
      <c r="WTN26" s="212"/>
      <c r="WTO26" s="212"/>
      <c r="WTP26" s="212"/>
      <c r="WTQ26" s="212"/>
      <c r="WTR26" s="212"/>
      <c r="WTS26" s="212"/>
      <c r="WTT26" s="212"/>
      <c r="WTU26" s="212"/>
      <c r="WTV26" s="212"/>
      <c r="WTW26" s="212"/>
      <c r="WTX26" s="212"/>
      <c r="WTY26" s="212"/>
      <c r="WTZ26" s="212"/>
      <c r="WUA26" s="212"/>
      <c r="WUB26" s="212"/>
      <c r="WUC26" s="212"/>
      <c r="WUD26" s="212"/>
      <c r="WUE26" s="212"/>
      <c r="WUF26" s="212"/>
      <c r="WUG26" s="212"/>
      <c r="WUH26" s="212"/>
      <c r="WUI26" s="212"/>
      <c r="WUJ26" s="212"/>
      <c r="WUK26" s="212"/>
      <c r="WUL26" s="212"/>
      <c r="WUM26" s="212"/>
      <c r="WUN26" s="212"/>
      <c r="WUO26" s="212"/>
      <c r="WUP26" s="212"/>
      <c r="WUQ26" s="212"/>
      <c r="WUR26" s="212"/>
      <c r="WUS26" s="212"/>
      <c r="WUT26" s="212"/>
      <c r="WUU26" s="212"/>
      <c r="WUV26" s="212"/>
      <c r="WUW26" s="212"/>
      <c r="WUX26" s="212"/>
      <c r="WUY26" s="212"/>
      <c r="WUZ26" s="212"/>
      <c r="WVA26" s="212"/>
      <c r="WVB26" s="212"/>
      <c r="WVC26" s="212"/>
      <c r="WVD26" s="212"/>
      <c r="WVE26" s="212"/>
      <c r="WVF26" s="212"/>
      <c r="WVG26" s="212"/>
      <c r="WVH26" s="212"/>
      <c r="WVI26" s="212"/>
      <c r="WVJ26" s="212"/>
      <c r="WVK26" s="212"/>
      <c r="WVL26" s="212"/>
      <c r="WVM26" s="212"/>
      <c r="WVN26" s="212"/>
      <c r="WVO26" s="212"/>
      <c r="WVP26" s="212"/>
      <c r="WVQ26" s="212"/>
      <c r="WVR26" s="212"/>
      <c r="WVS26" s="212"/>
      <c r="WVT26" s="212"/>
    </row>
    <row r="45" spans="1:16140" s="211" customFormat="1">
      <c r="A45" s="213"/>
      <c r="B45" s="213"/>
      <c r="C45" s="212"/>
      <c r="D45" s="214"/>
      <c r="E45" s="214"/>
      <c r="F45" s="215"/>
      <c r="G45" s="216"/>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12"/>
      <c r="BJ45" s="212"/>
      <c r="BK45" s="212"/>
      <c r="BL45" s="212"/>
      <c r="BM45" s="212"/>
      <c r="BN45" s="212"/>
      <c r="BO45" s="212"/>
      <c r="BP45" s="212"/>
      <c r="BQ45" s="212"/>
      <c r="BR45" s="212"/>
      <c r="BS45" s="212"/>
      <c r="BT45" s="212"/>
      <c r="BU45" s="212"/>
      <c r="BV45" s="212"/>
      <c r="BW45" s="212"/>
      <c r="BX45" s="212"/>
      <c r="BY45" s="212"/>
      <c r="BZ45" s="212"/>
      <c r="CA45" s="212"/>
      <c r="CB45" s="212"/>
      <c r="CC45" s="212"/>
      <c r="CD45" s="212"/>
      <c r="CE45" s="212"/>
      <c r="CF45" s="212"/>
      <c r="CG45" s="212"/>
      <c r="CH45" s="212"/>
      <c r="CI45" s="212"/>
      <c r="CJ45" s="212"/>
      <c r="CK45" s="212"/>
      <c r="CL45" s="212"/>
      <c r="CM45" s="212"/>
      <c r="CN45" s="212"/>
      <c r="CO45" s="212"/>
      <c r="CP45" s="212"/>
      <c r="CQ45" s="212"/>
      <c r="CR45" s="212"/>
      <c r="CS45" s="212"/>
      <c r="CT45" s="212"/>
      <c r="CU45" s="212"/>
      <c r="CV45" s="212"/>
      <c r="CW45" s="212"/>
      <c r="CX45" s="212"/>
      <c r="CY45" s="212"/>
      <c r="CZ45" s="212"/>
      <c r="DA45" s="212"/>
      <c r="DB45" s="212"/>
      <c r="DC45" s="212"/>
      <c r="DD45" s="212"/>
      <c r="DE45" s="212"/>
      <c r="DF45" s="212"/>
      <c r="DG45" s="212"/>
      <c r="DH45" s="212"/>
      <c r="DI45" s="212"/>
      <c r="DJ45" s="212"/>
      <c r="DK45" s="212"/>
      <c r="DL45" s="212"/>
      <c r="DM45" s="212"/>
      <c r="DN45" s="212"/>
      <c r="DO45" s="212"/>
      <c r="DP45" s="212"/>
      <c r="DQ45" s="212"/>
      <c r="DR45" s="212"/>
      <c r="DS45" s="212"/>
      <c r="DT45" s="212"/>
      <c r="DU45" s="212"/>
      <c r="DV45" s="212"/>
      <c r="DW45" s="212"/>
      <c r="DX45" s="212"/>
      <c r="DY45" s="212"/>
      <c r="DZ45" s="212"/>
      <c r="EA45" s="212"/>
      <c r="EB45" s="212"/>
      <c r="EC45" s="212"/>
      <c r="ED45" s="212"/>
      <c r="EE45" s="212"/>
      <c r="EF45" s="212"/>
      <c r="EG45" s="212"/>
      <c r="EH45" s="212"/>
      <c r="EI45" s="212"/>
      <c r="EJ45" s="212"/>
      <c r="EK45" s="212"/>
      <c r="EL45" s="212"/>
      <c r="EM45" s="212"/>
      <c r="EN45" s="212"/>
      <c r="EO45" s="212"/>
      <c r="EP45" s="212"/>
      <c r="EQ45" s="212"/>
      <c r="ER45" s="212"/>
      <c r="ES45" s="212"/>
      <c r="ET45" s="212"/>
      <c r="EU45" s="212"/>
      <c r="EV45" s="212"/>
      <c r="EW45" s="212"/>
      <c r="EX45" s="212"/>
      <c r="EY45" s="212"/>
      <c r="EZ45" s="212"/>
      <c r="FA45" s="212"/>
      <c r="FB45" s="212"/>
      <c r="FC45" s="212"/>
      <c r="FD45" s="212"/>
      <c r="FE45" s="212"/>
      <c r="FF45" s="212"/>
      <c r="FG45" s="212"/>
      <c r="FH45" s="212"/>
      <c r="FI45" s="212"/>
      <c r="FJ45" s="212"/>
      <c r="FK45" s="212"/>
      <c r="FL45" s="212"/>
      <c r="FM45" s="212"/>
      <c r="FN45" s="212"/>
      <c r="FO45" s="212"/>
      <c r="FP45" s="212"/>
      <c r="FQ45" s="212"/>
      <c r="FR45" s="212"/>
      <c r="FS45" s="212"/>
      <c r="FT45" s="212"/>
      <c r="FU45" s="212"/>
      <c r="FV45" s="212"/>
      <c r="FW45" s="212"/>
      <c r="FX45" s="212"/>
      <c r="FY45" s="212"/>
      <c r="FZ45" s="212"/>
      <c r="GA45" s="212"/>
      <c r="GB45" s="212"/>
      <c r="GC45" s="212"/>
      <c r="GD45" s="212"/>
      <c r="GE45" s="212"/>
      <c r="GF45" s="212"/>
      <c r="GG45" s="212"/>
      <c r="GH45" s="212"/>
      <c r="GI45" s="212"/>
      <c r="GJ45" s="212"/>
      <c r="GK45" s="212"/>
      <c r="GL45" s="212"/>
      <c r="GM45" s="212"/>
      <c r="GN45" s="212"/>
      <c r="GO45" s="212"/>
      <c r="GP45" s="212"/>
      <c r="GQ45" s="212"/>
      <c r="GR45" s="212"/>
      <c r="GS45" s="212"/>
      <c r="GT45" s="212"/>
      <c r="GU45" s="212"/>
      <c r="GV45" s="212"/>
      <c r="GW45" s="212"/>
      <c r="GX45" s="212"/>
      <c r="GY45" s="212"/>
      <c r="GZ45" s="212"/>
      <c r="HA45" s="212"/>
      <c r="HB45" s="212"/>
      <c r="HC45" s="212"/>
      <c r="HD45" s="212"/>
      <c r="HE45" s="212"/>
      <c r="HF45" s="212"/>
      <c r="HG45" s="212"/>
      <c r="HH45" s="212"/>
      <c r="HI45" s="212"/>
      <c r="HJ45" s="212"/>
      <c r="HK45" s="212"/>
      <c r="HL45" s="212"/>
      <c r="HM45" s="212"/>
      <c r="HN45" s="212"/>
      <c r="HO45" s="212"/>
      <c r="HP45" s="212"/>
      <c r="HQ45" s="212"/>
      <c r="HR45" s="212"/>
      <c r="HS45" s="212"/>
      <c r="HT45" s="212"/>
      <c r="HU45" s="212"/>
      <c r="HV45" s="212"/>
      <c r="HW45" s="212"/>
      <c r="HX45" s="212"/>
      <c r="HY45" s="212"/>
      <c r="HZ45" s="212"/>
      <c r="IA45" s="212"/>
      <c r="IB45" s="212"/>
      <c r="IC45" s="212"/>
      <c r="ID45" s="212"/>
      <c r="IE45" s="212"/>
      <c r="IF45" s="212"/>
      <c r="IG45" s="212"/>
      <c r="IH45" s="212"/>
      <c r="II45" s="212"/>
      <c r="IJ45" s="212"/>
      <c r="IK45" s="212"/>
      <c r="IL45" s="212"/>
      <c r="IM45" s="212"/>
      <c r="IN45" s="212"/>
      <c r="IO45" s="212"/>
      <c r="IP45" s="212"/>
      <c r="IQ45" s="212"/>
      <c r="IR45" s="212"/>
      <c r="IS45" s="212"/>
      <c r="IT45" s="212"/>
      <c r="IU45" s="212"/>
      <c r="IV45" s="212"/>
      <c r="IW45" s="212"/>
      <c r="IX45" s="212"/>
      <c r="IY45" s="212"/>
      <c r="IZ45" s="212"/>
      <c r="JA45" s="212"/>
      <c r="JB45" s="212"/>
      <c r="JC45" s="212"/>
      <c r="JD45" s="212"/>
      <c r="JE45" s="212"/>
      <c r="JF45" s="212"/>
      <c r="JG45" s="212"/>
      <c r="JH45" s="212"/>
      <c r="JI45" s="212"/>
      <c r="JJ45" s="212"/>
      <c r="JK45" s="212"/>
      <c r="JL45" s="212"/>
      <c r="JM45" s="212"/>
      <c r="JN45" s="212"/>
      <c r="JO45" s="212"/>
      <c r="JP45" s="212"/>
      <c r="JQ45" s="212"/>
      <c r="JR45" s="212"/>
      <c r="JS45" s="212"/>
      <c r="JT45" s="212"/>
      <c r="JU45" s="212"/>
      <c r="JV45" s="212"/>
      <c r="JW45" s="212"/>
      <c r="JX45" s="212"/>
      <c r="JY45" s="212"/>
      <c r="JZ45" s="212"/>
      <c r="KA45" s="212"/>
      <c r="KB45" s="212"/>
      <c r="KC45" s="212"/>
      <c r="KD45" s="212"/>
      <c r="KE45" s="212"/>
      <c r="KF45" s="212"/>
      <c r="KG45" s="212"/>
      <c r="KH45" s="212"/>
      <c r="KI45" s="212"/>
      <c r="KJ45" s="212"/>
      <c r="KK45" s="212"/>
      <c r="KL45" s="212"/>
      <c r="KM45" s="212"/>
      <c r="KN45" s="212"/>
      <c r="KO45" s="212"/>
      <c r="KP45" s="212"/>
      <c r="KQ45" s="212"/>
      <c r="KR45" s="212"/>
      <c r="KS45" s="212"/>
      <c r="KT45" s="212"/>
      <c r="KU45" s="212"/>
      <c r="KV45" s="212"/>
      <c r="KW45" s="212"/>
      <c r="KX45" s="212"/>
      <c r="KY45" s="212"/>
      <c r="KZ45" s="212"/>
      <c r="LA45" s="212"/>
      <c r="LB45" s="212"/>
      <c r="LC45" s="212"/>
      <c r="LD45" s="212"/>
      <c r="LE45" s="212"/>
      <c r="LF45" s="212"/>
      <c r="LG45" s="212"/>
      <c r="LH45" s="212"/>
      <c r="LI45" s="212"/>
      <c r="LJ45" s="212"/>
      <c r="LK45" s="212"/>
      <c r="LL45" s="212"/>
      <c r="LM45" s="212"/>
      <c r="LN45" s="212"/>
      <c r="LO45" s="212"/>
      <c r="LP45" s="212"/>
      <c r="LQ45" s="212"/>
      <c r="LR45" s="212"/>
      <c r="LS45" s="212"/>
      <c r="LT45" s="212"/>
      <c r="LU45" s="212"/>
      <c r="LV45" s="212"/>
      <c r="LW45" s="212"/>
      <c r="LX45" s="212"/>
      <c r="LY45" s="212"/>
      <c r="LZ45" s="212"/>
      <c r="MA45" s="212"/>
      <c r="MB45" s="212"/>
      <c r="MC45" s="212"/>
      <c r="MD45" s="212"/>
      <c r="ME45" s="212"/>
      <c r="MF45" s="212"/>
      <c r="MG45" s="212"/>
      <c r="MH45" s="212"/>
      <c r="MI45" s="212"/>
      <c r="MJ45" s="212"/>
      <c r="MK45" s="212"/>
      <c r="ML45" s="212"/>
      <c r="MM45" s="212"/>
      <c r="MN45" s="212"/>
      <c r="MO45" s="212"/>
      <c r="MP45" s="212"/>
      <c r="MQ45" s="212"/>
      <c r="MR45" s="212"/>
      <c r="MS45" s="212"/>
      <c r="MT45" s="212"/>
      <c r="MU45" s="212"/>
      <c r="MV45" s="212"/>
      <c r="MW45" s="212"/>
      <c r="MX45" s="212"/>
      <c r="MY45" s="212"/>
      <c r="MZ45" s="212"/>
      <c r="NA45" s="212"/>
      <c r="NB45" s="212"/>
      <c r="NC45" s="212"/>
      <c r="ND45" s="212"/>
      <c r="NE45" s="212"/>
      <c r="NF45" s="212"/>
      <c r="NG45" s="212"/>
      <c r="NH45" s="212"/>
      <c r="NI45" s="212"/>
      <c r="NJ45" s="212"/>
      <c r="NK45" s="212"/>
      <c r="NL45" s="212"/>
      <c r="NM45" s="212"/>
      <c r="NN45" s="212"/>
      <c r="NO45" s="212"/>
      <c r="NP45" s="212"/>
      <c r="NQ45" s="212"/>
      <c r="NR45" s="212"/>
      <c r="NS45" s="212"/>
      <c r="NT45" s="212"/>
      <c r="NU45" s="212"/>
      <c r="NV45" s="212"/>
      <c r="NW45" s="212"/>
      <c r="NX45" s="212"/>
      <c r="NY45" s="212"/>
      <c r="NZ45" s="212"/>
      <c r="OA45" s="212"/>
      <c r="OB45" s="212"/>
      <c r="OC45" s="212"/>
      <c r="OD45" s="212"/>
      <c r="OE45" s="212"/>
      <c r="OF45" s="212"/>
      <c r="OG45" s="212"/>
      <c r="OH45" s="212"/>
      <c r="OI45" s="212"/>
      <c r="OJ45" s="212"/>
      <c r="OK45" s="212"/>
      <c r="OL45" s="212"/>
      <c r="OM45" s="212"/>
      <c r="ON45" s="212"/>
      <c r="OO45" s="212"/>
      <c r="OP45" s="212"/>
      <c r="OQ45" s="212"/>
      <c r="OR45" s="212"/>
      <c r="OS45" s="212"/>
      <c r="OT45" s="212"/>
      <c r="OU45" s="212"/>
      <c r="OV45" s="212"/>
      <c r="OW45" s="212"/>
      <c r="OX45" s="212"/>
      <c r="OY45" s="212"/>
      <c r="OZ45" s="212"/>
      <c r="PA45" s="212"/>
      <c r="PB45" s="212"/>
      <c r="PC45" s="212"/>
      <c r="PD45" s="212"/>
      <c r="PE45" s="212"/>
      <c r="PF45" s="212"/>
      <c r="PG45" s="212"/>
      <c r="PH45" s="212"/>
      <c r="PI45" s="212"/>
      <c r="PJ45" s="212"/>
      <c r="PK45" s="212"/>
      <c r="PL45" s="212"/>
      <c r="PM45" s="212"/>
      <c r="PN45" s="212"/>
      <c r="PO45" s="212"/>
      <c r="PP45" s="212"/>
      <c r="PQ45" s="212"/>
      <c r="PR45" s="212"/>
      <c r="PS45" s="212"/>
      <c r="PT45" s="212"/>
      <c r="PU45" s="212"/>
      <c r="PV45" s="212"/>
      <c r="PW45" s="212"/>
      <c r="PX45" s="212"/>
      <c r="PY45" s="212"/>
      <c r="PZ45" s="212"/>
      <c r="QA45" s="212"/>
      <c r="QB45" s="212"/>
      <c r="QC45" s="212"/>
      <c r="QD45" s="212"/>
      <c r="QE45" s="212"/>
      <c r="QF45" s="212"/>
      <c r="QG45" s="212"/>
      <c r="QH45" s="212"/>
      <c r="QI45" s="212"/>
      <c r="QJ45" s="212"/>
      <c r="QK45" s="212"/>
      <c r="QL45" s="212"/>
      <c r="QM45" s="212"/>
      <c r="QN45" s="212"/>
      <c r="QO45" s="212"/>
      <c r="QP45" s="212"/>
      <c r="QQ45" s="212"/>
      <c r="QR45" s="212"/>
      <c r="QS45" s="212"/>
      <c r="QT45" s="212"/>
      <c r="QU45" s="212"/>
      <c r="QV45" s="212"/>
      <c r="QW45" s="212"/>
      <c r="QX45" s="212"/>
      <c r="QY45" s="212"/>
      <c r="QZ45" s="212"/>
      <c r="RA45" s="212"/>
      <c r="RB45" s="212"/>
      <c r="RC45" s="212"/>
      <c r="RD45" s="212"/>
      <c r="RE45" s="212"/>
      <c r="RF45" s="212"/>
      <c r="RG45" s="212"/>
      <c r="RH45" s="212"/>
      <c r="RI45" s="212"/>
      <c r="RJ45" s="212"/>
      <c r="RK45" s="212"/>
      <c r="RL45" s="212"/>
      <c r="RM45" s="212"/>
      <c r="RN45" s="212"/>
      <c r="RO45" s="212"/>
      <c r="RP45" s="212"/>
      <c r="RQ45" s="212"/>
      <c r="RR45" s="212"/>
      <c r="RS45" s="212"/>
      <c r="RT45" s="212"/>
      <c r="RU45" s="212"/>
      <c r="RV45" s="212"/>
      <c r="RW45" s="212"/>
      <c r="RX45" s="212"/>
      <c r="RY45" s="212"/>
      <c r="RZ45" s="212"/>
      <c r="SA45" s="212"/>
      <c r="SB45" s="212"/>
      <c r="SC45" s="212"/>
      <c r="SD45" s="212"/>
      <c r="SE45" s="212"/>
      <c r="SF45" s="212"/>
      <c r="SG45" s="212"/>
      <c r="SH45" s="212"/>
      <c r="SI45" s="212"/>
      <c r="SJ45" s="212"/>
      <c r="SK45" s="212"/>
      <c r="SL45" s="212"/>
      <c r="SM45" s="212"/>
      <c r="SN45" s="212"/>
      <c r="SO45" s="212"/>
      <c r="SP45" s="212"/>
      <c r="SQ45" s="212"/>
      <c r="SR45" s="212"/>
      <c r="SS45" s="212"/>
      <c r="ST45" s="212"/>
      <c r="SU45" s="212"/>
      <c r="SV45" s="212"/>
      <c r="SW45" s="212"/>
      <c r="SX45" s="212"/>
      <c r="SY45" s="212"/>
      <c r="SZ45" s="212"/>
      <c r="TA45" s="212"/>
      <c r="TB45" s="212"/>
      <c r="TC45" s="212"/>
      <c r="TD45" s="212"/>
      <c r="TE45" s="212"/>
      <c r="TF45" s="212"/>
      <c r="TG45" s="212"/>
      <c r="TH45" s="212"/>
      <c r="TI45" s="212"/>
      <c r="TJ45" s="212"/>
      <c r="TK45" s="212"/>
      <c r="TL45" s="212"/>
      <c r="TM45" s="212"/>
      <c r="TN45" s="212"/>
      <c r="TO45" s="212"/>
      <c r="TP45" s="212"/>
      <c r="TQ45" s="212"/>
      <c r="TR45" s="212"/>
      <c r="TS45" s="212"/>
      <c r="TT45" s="212"/>
      <c r="TU45" s="212"/>
      <c r="TV45" s="212"/>
      <c r="TW45" s="212"/>
      <c r="TX45" s="212"/>
      <c r="TY45" s="212"/>
      <c r="TZ45" s="212"/>
      <c r="UA45" s="212"/>
      <c r="UB45" s="212"/>
      <c r="UC45" s="212"/>
      <c r="UD45" s="212"/>
      <c r="UE45" s="212"/>
      <c r="UF45" s="212"/>
      <c r="UG45" s="212"/>
      <c r="UH45" s="212"/>
      <c r="UI45" s="212"/>
      <c r="UJ45" s="212"/>
      <c r="UK45" s="212"/>
      <c r="UL45" s="212"/>
      <c r="UM45" s="212"/>
      <c r="UN45" s="212"/>
      <c r="UO45" s="212"/>
      <c r="UP45" s="212"/>
      <c r="UQ45" s="212"/>
      <c r="UR45" s="212"/>
      <c r="US45" s="212"/>
      <c r="UT45" s="212"/>
      <c r="UU45" s="212"/>
      <c r="UV45" s="212"/>
      <c r="UW45" s="212"/>
      <c r="UX45" s="212"/>
      <c r="UY45" s="212"/>
      <c r="UZ45" s="212"/>
      <c r="VA45" s="212"/>
      <c r="VB45" s="212"/>
      <c r="VC45" s="212"/>
      <c r="VD45" s="212"/>
      <c r="VE45" s="212"/>
      <c r="VF45" s="212"/>
      <c r="VG45" s="212"/>
      <c r="VH45" s="212"/>
      <c r="VI45" s="212"/>
      <c r="VJ45" s="212"/>
      <c r="VK45" s="212"/>
      <c r="VL45" s="212"/>
      <c r="VM45" s="212"/>
      <c r="VN45" s="212"/>
      <c r="VO45" s="212"/>
      <c r="VP45" s="212"/>
      <c r="VQ45" s="212"/>
      <c r="VR45" s="212"/>
      <c r="VS45" s="212"/>
      <c r="VT45" s="212"/>
      <c r="VU45" s="212"/>
      <c r="VV45" s="212"/>
      <c r="VW45" s="212"/>
      <c r="VX45" s="212"/>
      <c r="VY45" s="212"/>
      <c r="VZ45" s="212"/>
      <c r="WA45" s="212"/>
      <c r="WB45" s="212"/>
      <c r="WC45" s="212"/>
      <c r="WD45" s="212"/>
      <c r="WE45" s="212"/>
      <c r="WF45" s="212"/>
      <c r="WG45" s="212"/>
      <c r="WH45" s="212"/>
      <c r="WI45" s="212"/>
      <c r="WJ45" s="212"/>
      <c r="WK45" s="212"/>
      <c r="WL45" s="212"/>
      <c r="WM45" s="212"/>
      <c r="WN45" s="212"/>
      <c r="WO45" s="212"/>
      <c r="WP45" s="212"/>
      <c r="WQ45" s="212"/>
      <c r="WR45" s="212"/>
      <c r="WS45" s="212"/>
      <c r="WT45" s="212"/>
      <c r="WU45" s="212"/>
      <c r="WV45" s="212"/>
      <c r="WW45" s="212"/>
      <c r="WX45" s="212"/>
      <c r="WY45" s="212"/>
      <c r="WZ45" s="212"/>
      <c r="XA45" s="212"/>
      <c r="XB45" s="212"/>
      <c r="XC45" s="212"/>
      <c r="XD45" s="212"/>
      <c r="XE45" s="212"/>
      <c r="XF45" s="212"/>
      <c r="XG45" s="212"/>
      <c r="XH45" s="212"/>
      <c r="XI45" s="212"/>
      <c r="XJ45" s="212"/>
      <c r="XK45" s="212"/>
      <c r="XL45" s="212"/>
      <c r="XM45" s="212"/>
      <c r="XN45" s="212"/>
      <c r="XO45" s="212"/>
      <c r="XP45" s="212"/>
      <c r="XQ45" s="212"/>
      <c r="XR45" s="212"/>
      <c r="XS45" s="212"/>
      <c r="XT45" s="212"/>
      <c r="XU45" s="212"/>
      <c r="XV45" s="212"/>
      <c r="XW45" s="212"/>
      <c r="XX45" s="212"/>
      <c r="XY45" s="212"/>
      <c r="XZ45" s="212"/>
      <c r="YA45" s="212"/>
      <c r="YB45" s="212"/>
      <c r="YC45" s="212"/>
      <c r="YD45" s="212"/>
      <c r="YE45" s="212"/>
      <c r="YF45" s="212"/>
      <c r="YG45" s="212"/>
      <c r="YH45" s="212"/>
      <c r="YI45" s="212"/>
      <c r="YJ45" s="212"/>
      <c r="YK45" s="212"/>
      <c r="YL45" s="212"/>
      <c r="YM45" s="212"/>
      <c r="YN45" s="212"/>
      <c r="YO45" s="212"/>
      <c r="YP45" s="212"/>
      <c r="YQ45" s="212"/>
      <c r="YR45" s="212"/>
      <c r="YS45" s="212"/>
      <c r="YT45" s="212"/>
      <c r="YU45" s="212"/>
      <c r="YV45" s="212"/>
      <c r="YW45" s="212"/>
      <c r="YX45" s="212"/>
      <c r="YY45" s="212"/>
      <c r="YZ45" s="212"/>
      <c r="ZA45" s="212"/>
      <c r="ZB45" s="212"/>
      <c r="ZC45" s="212"/>
      <c r="ZD45" s="212"/>
      <c r="ZE45" s="212"/>
      <c r="ZF45" s="212"/>
      <c r="ZG45" s="212"/>
      <c r="ZH45" s="212"/>
      <c r="ZI45" s="212"/>
      <c r="ZJ45" s="212"/>
      <c r="ZK45" s="212"/>
      <c r="ZL45" s="212"/>
      <c r="ZM45" s="212"/>
      <c r="ZN45" s="212"/>
      <c r="ZO45" s="212"/>
      <c r="ZP45" s="212"/>
      <c r="ZQ45" s="212"/>
      <c r="ZR45" s="212"/>
      <c r="ZS45" s="212"/>
      <c r="ZT45" s="212"/>
      <c r="ZU45" s="212"/>
      <c r="ZV45" s="212"/>
      <c r="ZW45" s="212"/>
      <c r="ZX45" s="212"/>
      <c r="ZY45" s="212"/>
      <c r="ZZ45" s="212"/>
      <c r="AAA45" s="212"/>
      <c r="AAB45" s="212"/>
      <c r="AAC45" s="212"/>
      <c r="AAD45" s="212"/>
      <c r="AAE45" s="212"/>
      <c r="AAF45" s="212"/>
      <c r="AAG45" s="212"/>
      <c r="AAH45" s="212"/>
      <c r="AAI45" s="212"/>
      <c r="AAJ45" s="212"/>
      <c r="AAK45" s="212"/>
      <c r="AAL45" s="212"/>
      <c r="AAM45" s="212"/>
      <c r="AAN45" s="212"/>
      <c r="AAO45" s="212"/>
      <c r="AAP45" s="212"/>
      <c r="AAQ45" s="212"/>
      <c r="AAR45" s="212"/>
      <c r="AAS45" s="212"/>
      <c r="AAT45" s="212"/>
      <c r="AAU45" s="212"/>
      <c r="AAV45" s="212"/>
      <c r="AAW45" s="212"/>
      <c r="AAX45" s="212"/>
      <c r="AAY45" s="212"/>
      <c r="AAZ45" s="212"/>
      <c r="ABA45" s="212"/>
      <c r="ABB45" s="212"/>
      <c r="ABC45" s="212"/>
      <c r="ABD45" s="212"/>
      <c r="ABE45" s="212"/>
      <c r="ABF45" s="212"/>
      <c r="ABG45" s="212"/>
      <c r="ABH45" s="212"/>
      <c r="ABI45" s="212"/>
      <c r="ABJ45" s="212"/>
      <c r="ABK45" s="212"/>
      <c r="ABL45" s="212"/>
      <c r="ABM45" s="212"/>
      <c r="ABN45" s="212"/>
      <c r="ABO45" s="212"/>
      <c r="ABP45" s="212"/>
      <c r="ABQ45" s="212"/>
      <c r="ABR45" s="212"/>
      <c r="ABS45" s="212"/>
      <c r="ABT45" s="212"/>
      <c r="ABU45" s="212"/>
      <c r="ABV45" s="212"/>
      <c r="ABW45" s="212"/>
      <c r="ABX45" s="212"/>
      <c r="ABY45" s="212"/>
      <c r="ABZ45" s="212"/>
      <c r="ACA45" s="212"/>
      <c r="ACB45" s="212"/>
      <c r="ACC45" s="212"/>
      <c r="ACD45" s="212"/>
      <c r="ACE45" s="212"/>
      <c r="ACF45" s="212"/>
      <c r="ACG45" s="212"/>
      <c r="ACH45" s="212"/>
      <c r="ACI45" s="212"/>
      <c r="ACJ45" s="212"/>
      <c r="ACK45" s="212"/>
      <c r="ACL45" s="212"/>
      <c r="ACM45" s="212"/>
      <c r="ACN45" s="212"/>
      <c r="ACO45" s="212"/>
      <c r="ACP45" s="212"/>
      <c r="ACQ45" s="212"/>
      <c r="ACR45" s="212"/>
      <c r="ACS45" s="212"/>
      <c r="ACT45" s="212"/>
      <c r="ACU45" s="212"/>
      <c r="ACV45" s="212"/>
      <c r="ACW45" s="212"/>
      <c r="ACX45" s="212"/>
      <c r="ACY45" s="212"/>
      <c r="ACZ45" s="212"/>
      <c r="ADA45" s="212"/>
      <c r="ADB45" s="212"/>
      <c r="ADC45" s="212"/>
      <c r="ADD45" s="212"/>
      <c r="ADE45" s="212"/>
      <c r="ADF45" s="212"/>
      <c r="ADG45" s="212"/>
      <c r="ADH45" s="212"/>
      <c r="ADI45" s="212"/>
      <c r="ADJ45" s="212"/>
      <c r="ADK45" s="212"/>
      <c r="ADL45" s="212"/>
      <c r="ADM45" s="212"/>
      <c r="ADN45" s="212"/>
      <c r="ADO45" s="212"/>
      <c r="ADP45" s="212"/>
      <c r="ADQ45" s="212"/>
      <c r="ADR45" s="212"/>
      <c r="ADS45" s="212"/>
      <c r="ADT45" s="212"/>
      <c r="ADU45" s="212"/>
      <c r="ADV45" s="212"/>
      <c r="ADW45" s="212"/>
      <c r="ADX45" s="212"/>
      <c r="ADY45" s="212"/>
      <c r="ADZ45" s="212"/>
      <c r="AEA45" s="212"/>
      <c r="AEB45" s="212"/>
      <c r="AEC45" s="212"/>
      <c r="AED45" s="212"/>
      <c r="AEE45" s="212"/>
      <c r="AEF45" s="212"/>
      <c r="AEG45" s="212"/>
      <c r="AEH45" s="212"/>
      <c r="AEI45" s="212"/>
      <c r="AEJ45" s="212"/>
      <c r="AEK45" s="212"/>
      <c r="AEL45" s="212"/>
      <c r="AEM45" s="212"/>
      <c r="AEN45" s="212"/>
      <c r="AEO45" s="212"/>
      <c r="AEP45" s="212"/>
      <c r="AEQ45" s="212"/>
      <c r="AER45" s="212"/>
      <c r="AES45" s="212"/>
      <c r="AET45" s="212"/>
      <c r="AEU45" s="212"/>
      <c r="AEV45" s="212"/>
      <c r="AEW45" s="212"/>
      <c r="AEX45" s="212"/>
      <c r="AEY45" s="212"/>
      <c r="AEZ45" s="212"/>
      <c r="AFA45" s="212"/>
      <c r="AFB45" s="212"/>
      <c r="AFC45" s="212"/>
      <c r="AFD45" s="212"/>
      <c r="AFE45" s="212"/>
      <c r="AFF45" s="212"/>
      <c r="AFG45" s="212"/>
      <c r="AFH45" s="212"/>
      <c r="AFI45" s="212"/>
      <c r="AFJ45" s="212"/>
      <c r="AFK45" s="212"/>
      <c r="AFL45" s="212"/>
      <c r="AFM45" s="212"/>
      <c r="AFN45" s="212"/>
      <c r="AFO45" s="212"/>
      <c r="AFP45" s="212"/>
      <c r="AFQ45" s="212"/>
      <c r="AFR45" s="212"/>
      <c r="AFS45" s="212"/>
      <c r="AFT45" s="212"/>
      <c r="AFU45" s="212"/>
      <c r="AFV45" s="212"/>
      <c r="AFW45" s="212"/>
      <c r="AFX45" s="212"/>
      <c r="AFY45" s="212"/>
      <c r="AFZ45" s="212"/>
      <c r="AGA45" s="212"/>
      <c r="AGB45" s="212"/>
      <c r="AGC45" s="212"/>
      <c r="AGD45" s="212"/>
      <c r="AGE45" s="212"/>
      <c r="AGF45" s="212"/>
      <c r="AGG45" s="212"/>
      <c r="AGH45" s="212"/>
      <c r="AGI45" s="212"/>
      <c r="AGJ45" s="212"/>
      <c r="AGK45" s="212"/>
      <c r="AGL45" s="212"/>
      <c r="AGM45" s="212"/>
      <c r="AGN45" s="212"/>
      <c r="AGO45" s="212"/>
      <c r="AGP45" s="212"/>
      <c r="AGQ45" s="212"/>
      <c r="AGR45" s="212"/>
      <c r="AGS45" s="212"/>
      <c r="AGT45" s="212"/>
      <c r="AGU45" s="212"/>
      <c r="AGV45" s="212"/>
      <c r="AGW45" s="212"/>
      <c r="AGX45" s="212"/>
      <c r="AGY45" s="212"/>
      <c r="AGZ45" s="212"/>
      <c r="AHA45" s="212"/>
      <c r="AHB45" s="212"/>
      <c r="AHC45" s="212"/>
      <c r="AHD45" s="212"/>
      <c r="AHE45" s="212"/>
      <c r="AHF45" s="212"/>
      <c r="AHG45" s="212"/>
      <c r="AHH45" s="212"/>
      <c r="AHI45" s="212"/>
      <c r="AHJ45" s="212"/>
      <c r="AHK45" s="212"/>
      <c r="AHL45" s="212"/>
      <c r="AHM45" s="212"/>
      <c r="AHN45" s="212"/>
      <c r="AHO45" s="212"/>
      <c r="AHP45" s="212"/>
      <c r="AHQ45" s="212"/>
      <c r="AHR45" s="212"/>
      <c r="AHS45" s="212"/>
      <c r="AHT45" s="212"/>
      <c r="AHU45" s="212"/>
      <c r="AHV45" s="212"/>
      <c r="AHW45" s="212"/>
      <c r="AHX45" s="212"/>
      <c r="AHY45" s="212"/>
      <c r="AHZ45" s="212"/>
      <c r="AIA45" s="212"/>
      <c r="AIB45" s="212"/>
      <c r="AIC45" s="212"/>
      <c r="AID45" s="212"/>
      <c r="AIE45" s="212"/>
      <c r="AIF45" s="212"/>
      <c r="AIG45" s="212"/>
      <c r="AIH45" s="212"/>
      <c r="AII45" s="212"/>
      <c r="AIJ45" s="212"/>
      <c r="AIK45" s="212"/>
      <c r="AIL45" s="212"/>
      <c r="AIM45" s="212"/>
      <c r="AIN45" s="212"/>
      <c r="AIO45" s="212"/>
      <c r="AIP45" s="212"/>
      <c r="AIQ45" s="212"/>
      <c r="AIR45" s="212"/>
      <c r="AIS45" s="212"/>
      <c r="AIT45" s="212"/>
      <c r="AIU45" s="212"/>
      <c r="AIV45" s="212"/>
      <c r="AIW45" s="212"/>
      <c r="AIX45" s="212"/>
      <c r="AIY45" s="212"/>
      <c r="AIZ45" s="212"/>
      <c r="AJA45" s="212"/>
      <c r="AJB45" s="212"/>
      <c r="AJC45" s="212"/>
      <c r="AJD45" s="212"/>
      <c r="AJE45" s="212"/>
      <c r="AJF45" s="212"/>
      <c r="AJG45" s="212"/>
      <c r="AJH45" s="212"/>
      <c r="AJI45" s="212"/>
      <c r="AJJ45" s="212"/>
      <c r="AJK45" s="212"/>
      <c r="AJL45" s="212"/>
      <c r="AJM45" s="212"/>
      <c r="AJN45" s="212"/>
      <c r="AJO45" s="212"/>
      <c r="AJP45" s="212"/>
      <c r="AJQ45" s="212"/>
      <c r="AJR45" s="212"/>
      <c r="AJS45" s="212"/>
      <c r="AJT45" s="212"/>
      <c r="AJU45" s="212"/>
      <c r="AJV45" s="212"/>
      <c r="AJW45" s="212"/>
      <c r="AJX45" s="212"/>
      <c r="AJY45" s="212"/>
      <c r="AJZ45" s="212"/>
      <c r="AKA45" s="212"/>
      <c r="AKB45" s="212"/>
      <c r="AKC45" s="212"/>
      <c r="AKD45" s="212"/>
      <c r="AKE45" s="212"/>
      <c r="AKF45" s="212"/>
      <c r="AKG45" s="212"/>
      <c r="AKH45" s="212"/>
      <c r="AKI45" s="212"/>
      <c r="AKJ45" s="212"/>
      <c r="AKK45" s="212"/>
      <c r="AKL45" s="212"/>
      <c r="AKM45" s="212"/>
      <c r="AKN45" s="212"/>
      <c r="AKO45" s="212"/>
      <c r="AKP45" s="212"/>
      <c r="AKQ45" s="212"/>
      <c r="AKR45" s="212"/>
      <c r="AKS45" s="212"/>
      <c r="AKT45" s="212"/>
      <c r="AKU45" s="212"/>
      <c r="AKV45" s="212"/>
      <c r="AKW45" s="212"/>
      <c r="AKX45" s="212"/>
      <c r="AKY45" s="212"/>
      <c r="AKZ45" s="212"/>
      <c r="ALA45" s="212"/>
      <c r="ALB45" s="212"/>
      <c r="ALC45" s="212"/>
      <c r="ALD45" s="212"/>
      <c r="ALE45" s="212"/>
      <c r="ALF45" s="212"/>
      <c r="ALG45" s="212"/>
      <c r="ALH45" s="212"/>
      <c r="ALI45" s="212"/>
      <c r="ALJ45" s="212"/>
      <c r="ALK45" s="212"/>
      <c r="ALL45" s="212"/>
      <c r="ALM45" s="212"/>
      <c r="ALN45" s="212"/>
      <c r="ALO45" s="212"/>
      <c r="ALP45" s="212"/>
      <c r="ALQ45" s="212"/>
      <c r="ALR45" s="212"/>
      <c r="ALS45" s="212"/>
      <c r="ALT45" s="212"/>
      <c r="ALU45" s="212"/>
      <c r="ALV45" s="212"/>
      <c r="ALW45" s="212"/>
      <c r="ALX45" s="212"/>
      <c r="ALY45" s="212"/>
      <c r="ALZ45" s="212"/>
      <c r="AMA45" s="212"/>
      <c r="AMB45" s="212"/>
      <c r="AMC45" s="212"/>
      <c r="AMD45" s="212"/>
      <c r="AME45" s="212"/>
      <c r="AMF45" s="212"/>
      <c r="AMG45" s="212"/>
      <c r="AMH45" s="212"/>
      <c r="AMI45" s="212"/>
      <c r="AMJ45" s="212"/>
      <c r="AMK45" s="212"/>
      <c r="AML45" s="212"/>
      <c r="AMM45" s="212"/>
      <c r="AMN45" s="212"/>
      <c r="AMO45" s="212"/>
      <c r="AMP45" s="212"/>
      <c r="AMQ45" s="212"/>
      <c r="AMR45" s="212"/>
      <c r="AMS45" s="212"/>
      <c r="AMT45" s="212"/>
      <c r="AMU45" s="212"/>
      <c r="AMV45" s="212"/>
      <c r="AMW45" s="212"/>
      <c r="AMX45" s="212"/>
      <c r="AMY45" s="212"/>
      <c r="AMZ45" s="212"/>
      <c r="ANA45" s="212"/>
      <c r="ANB45" s="212"/>
      <c r="ANC45" s="212"/>
      <c r="AND45" s="212"/>
      <c r="ANE45" s="212"/>
      <c r="ANF45" s="212"/>
      <c r="ANG45" s="212"/>
      <c r="ANH45" s="212"/>
      <c r="ANI45" s="212"/>
      <c r="ANJ45" s="212"/>
      <c r="ANK45" s="212"/>
      <c r="ANL45" s="212"/>
      <c r="ANM45" s="212"/>
      <c r="ANN45" s="212"/>
      <c r="ANO45" s="212"/>
      <c r="ANP45" s="212"/>
      <c r="ANQ45" s="212"/>
      <c r="ANR45" s="212"/>
      <c r="ANS45" s="212"/>
      <c r="ANT45" s="212"/>
      <c r="ANU45" s="212"/>
      <c r="ANV45" s="212"/>
      <c r="ANW45" s="212"/>
      <c r="ANX45" s="212"/>
      <c r="ANY45" s="212"/>
      <c r="ANZ45" s="212"/>
      <c r="AOA45" s="212"/>
      <c r="AOB45" s="212"/>
      <c r="AOC45" s="212"/>
      <c r="AOD45" s="212"/>
      <c r="AOE45" s="212"/>
      <c r="AOF45" s="212"/>
      <c r="AOG45" s="212"/>
      <c r="AOH45" s="212"/>
      <c r="AOI45" s="212"/>
      <c r="AOJ45" s="212"/>
      <c r="AOK45" s="212"/>
      <c r="AOL45" s="212"/>
      <c r="AOM45" s="212"/>
      <c r="AON45" s="212"/>
      <c r="AOO45" s="212"/>
      <c r="AOP45" s="212"/>
      <c r="AOQ45" s="212"/>
      <c r="AOR45" s="212"/>
      <c r="AOS45" s="212"/>
      <c r="AOT45" s="212"/>
      <c r="AOU45" s="212"/>
      <c r="AOV45" s="212"/>
      <c r="AOW45" s="212"/>
      <c r="AOX45" s="212"/>
      <c r="AOY45" s="212"/>
      <c r="AOZ45" s="212"/>
      <c r="APA45" s="212"/>
      <c r="APB45" s="212"/>
      <c r="APC45" s="212"/>
      <c r="APD45" s="212"/>
      <c r="APE45" s="212"/>
      <c r="APF45" s="212"/>
      <c r="APG45" s="212"/>
      <c r="APH45" s="212"/>
      <c r="API45" s="212"/>
      <c r="APJ45" s="212"/>
      <c r="APK45" s="212"/>
      <c r="APL45" s="212"/>
      <c r="APM45" s="212"/>
      <c r="APN45" s="212"/>
      <c r="APO45" s="212"/>
      <c r="APP45" s="212"/>
      <c r="APQ45" s="212"/>
      <c r="APR45" s="212"/>
      <c r="APS45" s="212"/>
      <c r="APT45" s="212"/>
      <c r="APU45" s="212"/>
      <c r="APV45" s="212"/>
      <c r="APW45" s="212"/>
      <c r="APX45" s="212"/>
      <c r="APY45" s="212"/>
      <c r="APZ45" s="212"/>
      <c r="AQA45" s="212"/>
      <c r="AQB45" s="212"/>
      <c r="AQC45" s="212"/>
      <c r="AQD45" s="212"/>
      <c r="AQE45" s="212"/>
      <c r="AQF45" s="212"/>
      <c r="AQG45" s="212"/>
      <c r="AQH45" s="212"/>
      <c r="AQI45" s="212"/>
      <c r="AQJ45" s="212"/>
      <c r="AQK45" s="212"/>
      <c r="AQL45" s="212"/>
      <c r="AQM45" s="212"/>
      <c r="AQN45" s="212"/>
      <c r="AQO45" s="212"/>
      <c r="AQP45" s="212"/>
      <c r="AQQ45" s="212"/>
      <c r="AQR45" s="212"/>
      <c r="AQS45" s="212"/>
      <c r="AQT45" s="212"/>
      <c r="AQU45" s="212"/>
      <c r="AQV45" s="212"/>
      <c r="AQW45" s="212"/>
      <c r="AQX45" s="212"/>
      <c r="AQY45" s="212"/>
      <c r="AQZ45" s="212"/>
      <c r="ARA45" s="212"/>
      <c r="ARB45" s="212"/>
      <c r="ARC45" s="212"/>
      <c r="ARD45" s="212"/>
      <c r="ARE45" s="212"/>
      <c r="ARF45" s="212"/>
      <c r="ARG45" s="212"/>
      <c r="ARH45" s="212"/>
      <c r="ARI45" s="212"/>
      <c r="ARJ45" s="212"/>
      <c r="ARK45" s="212"/>
      <c r="ARL45" s="212"/>
      <c r="ARM45" s="212"/>
      <c r="ARN45" s="212"/>
      <c r="ARO45" s="212"/>
      <c r="ARP45" s="212"/>
      <c r="ARQ45" s="212"/>
      <c r="ARR45" s="212"/>
      <c r="ARS45" s="212"/>
      <c r="ART45" s="212"/>
      <c r="ARU45" s="212"/>
      <c r="ARV45" s="212"/>
      <c r="ARW45" s="212"/>
      <c r="ARX45" s="212"/>
      <c r="ARY45" s="212"/>
      <c r="ARZ45" s="212"/>
      <c r="ASA45" s="212"/>
      <c r="ASB45" s="212"/>
      <c r="ASC45" s="212"/>
      <c r="ASD45" s="212"/>
      <c r="ASE45" s="212"/>
      <c r="ASF45" s="212"/>
      <c r="ASG45" s="212"/>
      <c r="ASH45" s="212"/>
      <c r="ASI45" s="212"/>
      <c r="ASJ45" s="212"/>
      <c r="ASK45" s="212"/>
      <c r="ASL45" s="212"/>
      <c r="ASM45" s="212"/>
      <c r="ASN45" s="212"/>
      <c r="ASO45" s="212"/>
      <c r="ASP45" s="212"/>
      <c r="ASQ45" s="212"/>
      <c r="ASR45" s="212"/>
      <c r="ASS45" s="212"/>
      <c r="AST45" s="212"/>
      <c r="ASU45" s="212"/>
      <c r="ASV45" s="212"/>
      <c r="ASW45" s="212"/>
      <c r="ASX45" s="212"/>
      <c r="ASY45" s="212"/>
      <c r="ASZ45" s="212"/>
      <c r="ATA45" s="212"/>
      <c r="ATB45" s="212"/>
      <c r="ATC45" s="212"/>
      <c r="ATD45" s="212"/>
      <c r="ATE45" s="212"/>
      <c r="ATF45" s="212"/>
      <c r="ATG45" s="212"/>
      <c r="ATH45" s="212"/>
      <c r="ATI45" s="212"/>
      <c r="ATJ45" s="212"/>
      <c r="ATK45" s="212"/>
      <c r="ATL45" s="212"/>
      <c r="ATM45" s="212"/>
      <c r="ATN45" s="212"/>
      <c r="ATO45" s="212"/>
      <c r="ATP45" s="212"/>
      <c r="ATQ45" s="212"/>
      <c r="ATR45" s="212"/>
      <c r="ATS45" s="212"/>
      <c r="ATT45" s="212"/>
      <c r="ATU45" s="212"/>
      <c r="ATV45" s="212"/>
      <c r="ATW45" s="212"/>
      <c r="ATX45" s="212"/>
      <c r="ATY45" s="212"/>
      <c r="ATZ45" s="212"/>
      <c r="AUA45" s="212"/>
      <c r="AUB45" s="212"/>
      <c r="AUC45" s="212"/>
      <c r="AUD45" s="212"/>
      <c r="AUE45" s="212"/>
      <c r="AUF45" s="212"/>
      <c r="AUG45" s="212"/>
      <c r="AUH45" s="212"/>
      <c r="AUI45" s="212"/>
      <c r="AUJ45" s="212"/>
      <c r="AUK45" s="212"/>
      <c r="AUL45" s="212"/>
      <c r="AUM45" s="212"/>
      <c r="AUN45" s="212"/>
      <c r="AUO45" s="212"/>
      <c r="AUP45" s="212"/>
      <c r="AUQ45" s="212"/>
      <c r="AUR45" s="212"/>
      <c r="AUS45" s="212"/>
      <c r="AUT45" s="212"/>
      <c r="AUU45" s="212"/>
      <c r="AUV45" s="212"/>
      <c r="AUW45" s="212"/>
      <c r="AUX45" s="212"/>
      <c r="AUY45" s="212"/>
      <c r="AUZ45" s="212"/>
      <c r="AVA45" s="212"/>
      <c r="AVB45" s="212"/>
      <c r="AVC45" s="212"/>
      <c r="AVD45" s="212"/>
      <c r="AVE45" s="212"/>
      <c r="AVF45" s="212"/>
      <c r="AVG45" s="212"/>
      <c r="AVH45" s="212"/>
      <c r="AVI45" s="212"/>
      <c r="AVJ45" s="212"/>
      <c r="AVK45" s="212"/>
      <c r="AVL45" s="212"/>
      <c r="AVM45" s="212"/>
      <c r="AVN45" s="212"/>
      <c r="AVO45" s="212"/>
      <c r="AVP45" s="212"/>
      <c r="AVQ45" s="212"/>
      <c r="AVR45" s="212"/>
      <c r="AVS45" s="212"/>
      <c r="AVT45" s="212"/>
      <c r="AVU45" s="212"/>
      <c r="AVV45" s="212"/>
      <c r="AVW45" s="212"/>
      <c r="AVX45" s="212"/>
      <c r="AVY45" s="212"/>
      <c r="AVZ45" s="212"/>
      <c r="AWA45" s="212"/>
      <c r="AWB45" s="212"/>
      <c r="AWC45" s="212"/>
      <c r="AWD45" s="212"/>
      <c r="AWE45" s="212"/>
      <c r="AWF45" s="212"/>
      <c r="AWG45" s="212"/>
      <c r="AWH45" s="212"/>
      <c r="AWI45" s="212"/>
      <c r="AWJ45" s="212"/>
      <c r="AWK45" s="212"/>
      <c r="AWL45" s="212"/>
      <c r="AWM45" s="212"/>
      <c r="AWN45" s="212"/>
      <c r="AWO45" s="212"/>
      <c r="AWP45" s="212"/>
      <c r="AWQ45" s="212"/>
      <c r="AWR45" s="212"/>
      <c r="AWS45" s="212"/>
      <c r="AWT45" s="212"/>
      <c r="AWU45" s="212"/>
      <c r="AWV45" s="212"/>
      <c r="AWW45" s="212"/>
      <c r="AWX45" s="212"/>
      <c r="AWY45" s="212"/>
      <c r="AWZ45" s="212"/>
      <c r="AXA45" s="212"/>
      <c r="AXB45" s="212"/>
      <c r="AXC45" s="212"/>
      <c r="AXD45" s="212"/>
      <c r="AXE45" s="212"/>
      <c r="AXF45" s="212"/>
      <c r="AXG45" s="212"/>
      <c r="AXH45" s="212"/>
      <c r="AXI45" s="212"/>
      <c r="AXJ45" s="212"/>
      <c r="AXK45" s="212"/>
      <c r="AXL45" s="212"/>
      <c r="AXM45" s="212"/>
      <c r="AXN45" s="212"/>
      <c r="AXO45" s="212"/>
      <c r="AXP45" s="212"/>
      <c r="AXQ45" s="212"/>
      <c r="AXR45" s="212"/>
      <c r="AXS45" s="212"/>
      <c r="AXT45" s="212"/>
      <c r="AXU45" s="212"/>
      <c r="AXV45" s="212"/>
      <c r="AXW45" s="212"/>
      <c r="AXX45" s="212"/>
      <c r="AXY45" s="212"/>
      <c r="AXZ45" s="212"/>
      <c r="AYA45" s="212"/>
      <c r="AYB45" s="212"/>
      <c r="AYC45" s="212"/>
      <c r="AYD45" s="212"/>
      <c r="AYE45" s="212"/>
      <c r="AYF45" s="212"/>
      <c r="AYG45" s="212"/>
      <c r="AYH45" s="212"/>
      <c r="AYI45" s="212"/>
      <c r="AYJ45" s="212"/>
      <c r="AYK45" s="212"/>
      <c r="AYL45" s="212"/>
      <c r="AYM45" s="212"/>
      <c r="AYN45" s="212"/>
      <c r="AYO45" s="212"/>
      <c r="AYP45" s="212"/>
      <c r="AYQ45" s="212"/>
      <c r="AYR45" s="212"/>
      <c r="AYS45" s="212"/>
      <c r="AYT45" s="212"/>
      <c r="AYU45" s="212"/>
      <c r="AYV45" s="212"/>
      <c r="AYW45" s="212"/>
      <c r="AYX45" s="212"/>
      <c r="AYY45" s="212"/>
      <c r="AYZ45" s="212"/>
      <c r="AZA45" s="212"/>
      <c r="AZB45" s="212"/>
      <c r="AZC45" s="212"/>
      <c r="AZD45" s="212"/>
      <c r="AZE45" s="212"/>
      <c r="AZF45" s="212"/>
      <c r="AZG45" s="212"/>
      <c r="AZH45" s="212"/>
      <c r="AZI45" s="212"/>
      <c r="AZJ45" s="212"/>
      <c r="AZK45" s="212"/>
      <c r="AZL45" s="212"/>
      <c r="AZM45" s="212"/>
      <c r="AZN45" s="212"/>
      <c r="AZO45" s="212"/>
      <c r="AZP45" s="212"/>
      <c r="AZQ45" s="212"/>
      <c r="AZR45" s="212"/>
      <c r="AZS45" s="212"/>
      <c r="AZT45" s="212"/>
      <c r="AZU45" s="212"/>
      <c r="AZV45" s="212"/>
      <c r="AZW45" s="212"/>
      <c r="AZX45" s="212"/>
      <c r="AZY45" s="212"/>
      <c r="AZZ45" s="212"/>
      <c r="BAA45" s="212"/>
      <c r="BAB45" s="212"/>
      <c r="BAC45" s="212"/>
      <c r="BAD45" s="212"/>
      <c r="BAE45" s="212"/>
      <c r="BAF45" s="212"/>
      <c r="BAG45" s="212"/>
      <c r="BAH45" s="212"/>
      <c r="BAI45" s="212"/>
      <c r="BAJ45" s="212"/>
      <c r="BAK45" s="212"/>
      <c r="BAL45" s="212"/>
      <c r="BAM45" s="212"/>
      <c r="BAN45" s="212"/>
      <c r="BAO45" s="212"/>
      <c r="BAP45" s="212"/>
      <c r="BAQ45" s="212"/>
      <c r="BAR45" s="212"/>
      <c r="BAS45" s="212"/>
      <c r="BAT45" s="212"/>
      <c r="BAU45" s="212"/>
      <c r="BAV45" s="212"/>
      <c r="BAW45" s="212"/>
      <c r="BAX45" s="212"/>
      <c r="BAY45" s="212"/>
      <c r="BAZ45" s="212"/>
      <c r="BBA45" s="212"/>
      <c r="BBB45" s="212"/>
      <c r="BBC45" s="212"/>
      <c r="BBD45" s="212"/>
      <c r="BBE45" s="212"/>
      <c r="BBF45" s="212"/>
      <c r="BBG45" s="212"/>
      <c r="BBH45" s="212"/>
      <c r="BBI45" s="212"/>
      <c r="BBJ45" s="212"/>
      <c r="BBK45" s="212"/>
      <c r="BBL45" s="212"/>
      <c r="BBM45" s="212"/>
      <c r="BBN45" s="212"/>
      <c r="BBO45" s="212"/>
      <c r="BBP45" s="212"/>
      <c r="BBQ45" s="212"/>
      <c r="BBR45" s="212"/>
      <c r="BBS45" s="212"/>
      <c r="BBT45" s="212"/>
      <c r="BBU45" s="212"/>
      <c r="BBV45" s="212"/>
      <c r="BBW45" s="212"/>
      <c r="BBX45" s="212"/>
      <c r="BBY45" s="212"/>
      <c r="BBZ45" s="212"/>
      <c r="BCA45" s="212"/>
      <c r="BCB45" s="212"/>
      <c r="BCC45" s="212"/>
      <c r="BCD45" s="212"/>
      <c r="BCE45" s="212"/>
      <c r="BCF45" s="212"/>
      <c r="BCG45" s="212"/>
      <c r="BCH45" s="212"/>
      <c r="BCI45" s="212"/>
      <c r="BCJ45" s="212"/>
      <c r="BCK45" s="212"/>
      <c r="BCL45" s="212"/>
      <c r="BCM45" s="212"/>
      <c r="BCN45" s="212"/>
      <c r="BCO45" s="212"/>
      <c r="BCP45" s="212"/>
      <c r="BCQ45" s="212"/>
      <c r="BCR45" s="212"/>
      <c r="BCS45" s="212"/>
      <c r="BCT45" s="212"/>
      <c r="BCU45" s="212"/>
      <c r="BCV45" s="212"/>
      <c r="BCW45" s="212"/>
      <c r="BCX45" s="212"/>
      <c r="BCY45" s="212"/>
      <c r="BCZ45" s="212"/>
      <c r="BDA45" s="212"/>
      <c r="BDB45" s="212"/>
      <c r="BDC45" s="212"/>
      <c r="BDD45" s="212"/>
      <c r="BDE45" s="212"/>
      <c r="BDF45" s="212"/>
      <c r="BDG45" s="212"/>
      <c r="BDH45" s="212"/>
      <c r="BDI45" s="212"/>
      <c r="BDJ45" s="212"/>
      <c r="BDK45" s="212"/>
      <c r="BDL45" s="212"/>
      <c r="BDM45" s="212"/>
      <c r="BDN45" s="212"/>
      <c r="BDO45" s="212"/>
      <c r="BDP45" s="212"/>
      <c r="BDQ45" s="212"/>
      <c r="BDR45" s="212"/>
      <c r="BDS45" s="212"/>
      <c r="BDT45" s="212"/>
      <c r="BDU45" s="212"/>
      <c r="BDV45" s="212"/>
      <c r="BDW45" s="212"/>
      <c r="BDX45" s="212"/>
      <c r="BDY45" s="212"/>
      <c r="BDZ45" s="212"/>
      <c r="BEA45" s="212"/>
      <c r="BEB45" s="212"/>
      <c r="BEC45" s="212"/>
      <c r="BED45" s="212"/>
      <c r="BEE45" s="212"/>
      <c r="BEF45" s="212"/>
      <c r="BEG45" s="212"/>
      <c r="BEH45" s="212"/>
      <c r="BEI45" s="212"/>
      <c r="BEJ45" s="212"/>
      <c r="BEK45" s="212"/>
      <c r="BEL45" s="212"/>
      <c r="BEM45" s="212"/>
      <c r="BEN45" s="212"/>
      <c r="BEO45" s="212"/>
      <c r="BEP45" s="212"/>
      <c r="BEQ45" s="212"/>
      <c r="BER45" s="212"/>
      <c r="BES45" s="212"/>
      <c r="BET45" s="212"/>
      <c r="BEU45" s="212"/>
      <c r="BEV45" s="212"/>
      <c r="BEW45" s="212"/>
      <c r="BEX45" s="212"/>
      <c r="BEY45" s="212"/>
      <c r="BEZ45" s="212"/>
      <c r="BFA45" s="212"/>
      <c r="BFB45" s="212"/>
      <c r="BFC45" s="212"/>
      <c r="BFD45" s="212"/>
      <c r="BFE45" s="212"/>
      <c r="BFF45" s="212"/>
      <c r="BFG45" s="212"/>
      <c r="BFH45" s="212"/>
      <c r="BFI45" s="212"/>
      <c r="BFJ45" s="212"/>
      <c r="BFK45" s="212"/>
      <c r="BFL45" s="212"/>
      <c r="BFM45" s="212"/>
      <c r="BFN45" s="212"/>
      <c r="BFO45" s="212"/>
      <c r="BFP45" s="212"/>
      <c r="BFQ45" s="212"/>
      <c r="BFR45" s="212"/>
      <c r="BFS45" s="212"/>
      <c r="BFT45" s="212"/>
      <c r="BFU45" s="212"/>
      <c r="BFV45" s="212"/>
      <c r="BFW45" s="212"/>
      <c r="BFX45" s="212"/>
      <c r="BFY45" s="212"/>
      <c r="BFZ45" s="212"/>
      <c r="BGA45" s="212"/>
      <c r="BGB45" s="212"/>
      <c r="BGC45" s="212"/>
      <c r="BGD45" s="212"/>
      <c r="BGE45" s="212"/>
      <c r="BGF45" s="212"/>
      <c r="BGG45" s="212"/>
      <c r="BGH45" s="212"/>
      <c r="BGI45" s="212"/>
      <c r="BGJ45" s="212"/>
      <c r="BGK45" s="212"/>
      <c r="BGL45" s="212"/>
      <c r="BGM45" s="212"/>
      <c r="BGN45" s="212"/>
      <c r="BGO45" s="212"/>
      <c r="BGP45" s="212"/>
      <c r="BGQ45" s="212"/>
      <c r="BGR45" s="212"/>
      <c r="BGS45" s="212"/>
      <c r="BGT45" s="212"/>
      <c r="BGU45" s="212"/>
      <c r="BGV45" s="212"/>
      <c r="BGW45" s="212"/>
      <c r="BGX45" s="212"/>
      <c r="BGY45" s="212"/>
      <c r="BGZ45" s="212"/>
      <c r="BHA45" s="212"/>
      <c r="BHB45" s="212"/>
      <c r="BHC45" s="212"/>
      <c r="BHD45" s="212"/>
      <c r="BHE45" s="212"/>
      <c r="BHF45" s="212"/>
      <c r="BHG45" s="212"/>
      <c r="BHH45" s="212"/>
      <c r="BHI45" s="212"/>
      <c r="BHJ45" s="212"/>
      <c r="BHK45" s="212"/>
      <c r="BHL45" s="212"/>
      <c r="BHM45" s="212"/>
      <c r="BHN45" s="212"/>
      <c r="BHO45" s="212"/>
      <c r="BHP45" s="212"/>
      <c r="BHQ45" s="212"/>
      <c r="BHR45" s="212"/>
      <c r="BHS45" s="212"/>
      <c r="BHT45" s="212"/>
      <c r="BHU45" s="212"/>
      <c r="BHV45" s="212"/>
      <c r="BHW45" s="212"/>
      <c r="BHX45" s="212"/>
      <c r="BHY45" s="212"/>
      <c r="BHZ45" s="212"/>
      <c r="BIA45" s="212"/>
      <c r="BIB45" s="212"/>
      <c r="BIC45" s="212"/>
      <c r="BID45" s="212"/>
      <c r="BIE45" s="212"/>
      <c r="BIF45" s="212"/>
      <c r="BIG45" s="212"/>
      <c r="BIH45" s="212"/>
      <c r="BII45" s="212"/>
      <c r="BIJ45" s="212"/>
      <c r="BIK45" s="212"/>
      <c r="BIL45" s="212"/>
      <c r="BIM45" s="212"/>
      <c r="BIN45" s="212"/>
      <c r="BIO45" s="212"/>
      <c r="BIP45" s="212"/>
      <c r="BIQ45" s="212"/>
      <c r="BIR45" s="212"/>
      <c r="BIS45" s="212"/>
      <c r="BIT45" s="212"/>
      <c r="BIU45" s="212"/>
      <c r="BIV45" s="212"/>
      <c r="BIW45" s="212"/>
      <c r="BIX45" s="212"/>
      <c r="BIY45" s="212"/>
      <c r="BIZ45" s="212"/>
      <c r="BJA45" s="212"/>
      <c r="BJB45" s="212"/>
      <c r="BJC45" s="212"/>
      <c r="BJD45" s="212"/>
      <c r="BJE45" s="212"/>
      <c r="BJF45" s="212"/>
      <c r="BJG45" s="212"/>
      <c r="BJH45" s="212"/>
      <c r="BJI45" s="212"/>
      <c r="BJJ45" s="212"/>
      <c r="BJK45" s="212"/>
      <c r="BJL45" s="212"/>
      <c r="BJM45" s="212"/>
      <c r="BJN45" s="212"/>
      <c r="BJO45" s="212"/>
      <c r="BJP45" s="212"/>
      <c r="BJQ45" s="212"/>
      <c r="BJR45" s="212"/>
      <c r="BJS45" s="212"/>
      <c r="BJT45" s="212"/>
      <c r="BJU45" s="212"/>
      <c r="BJV45" s="212"/>
      <c r="BJW45" s="212"/>
      <c r="BJX45" s="212"/>
      <c r="BJY45" s="212"/>
      <c r="BJZ45" s="212"/>
      <c r="BKA45" s="212"/>
      <c r="BKB45" s="212"/>
      <c r="BKC45" s="212"/>
      <c r="BKD45" s="212"/>
      <c r="BKE45" s="212"/>
      <c r="BKF45" s="212"/>
      <c r="BKG45" s="212"/>
      <c r="BKH45" s="212"/>
      <c r="BKI45" s="212"/>
      <c r="BKJ45" s="212"/>
      <c r="BKK45" s="212"/>
      <c r="BKL45" s="212"/>
      <c r="BKM45" s="212"/>
      <c r="BKN45" s="212"/>
      <c r="BKO45" s="212"/>
      <c r="BKP45" s="212"/>
      <c r="BKQ45" s="212"/>
      <c r="BKR45" s="212"/>
      <c r="BKS45" s="212"/>
      <c r="BKT45" s="212"/>
      <c r="BKU45" s="212"/>
      <c r="BKV45" s="212"/>
      <c r="BKW45" s="212"/>
      <c r="BKX45" s="212"/>
      <c r="BKY45" s="212"/>
      <c r="BKZ45" s="212"/>
      <c r="BLA45" s="212"/>
      <c r="BLB45" s="212"/>
      <c r="BLC45" s="212"/>
      <c r="BLD45" s="212"/>
      <c r="BLE45" s="212"/>
      <c r="BLF45" s="212"/>
      <c r="BLG45" s="212"/>
      <c r="BLH45" s="212"/>
      <c r="BLI45" s="212"/>
      <c r="BLJ45" s="212"/>
      <c r="BLK45" s="212"/>
      <c r="BLL45" s="212"/>
      <c r="BLM45" s="212"/>
      <c r="BLN45" s="212"/>
      <c r="BLO45" s="212"/>
      <c r="BLP45" s="212"/>
      <c r="BLQ45" s="212"/>
      <c r="BLR45" s="212"/>
      <c r="BLS45" s="212"/>
      <c r="BLT45" s="212"/>
      <c r="BLU45" s="212"/>
      <c r="BLV45" s="212"/>
      <c r="BLW45" s="212"/>
      <c r="BLX45" s="212"/>
      <c r="BLY45" s="212"/>
      <c r="BLZ45" s="212"/>
      <c r="BMA45" s="212"/>
      <c r="BMB45" s="212"/>
      <c r="BMC45" s="212"/>
      <c r="BMD45" s="212"/>
      <c r="BME45" s="212"/>
      <c r="BMF45" s="212"/>
      <c r="BMG45" s="212"/>
      <c r="BMH45" s="212"/>
      <c r="BMI45" s="212"/>
      <c r="BMJ45" s="212"/>
      <c r="BMK45" s="212"/>
      <c r="BML45" s="212"/>
      <c r="BMM45" s="212"/>
      <c r="BMN45" s="212"/>
      <c r="BMO45" s="212"/>
      <c r="BMP45" s="212"/>
      <c r="BMQ45" s="212"/>
      <c r="BMR45" s="212"/>
      <c r="BMS45" s="212"/>
      <c r="BMT45" s="212"/>
      <c r="BMU45" s="212"/>
      <c r="BMV45" s="212"/>
      <c r="BMW45" s="212"/>
      <c r="BMX45" s="212"/>
      <c r="BMY45" s="212"/>
      <c r="BMZ45" s="212"/>
      <c r="BNA45" s="212"/>
      <c r="BNB45" s="212"/>
      <c r="BNC45" s="212"/>
      <c r="BND45" s="212"/>
      <c r="BNE45" s="212"/>
      <c r="BNF45" s="212"/>
      <c r="BNG45" s="212"/>
      <c r="BNH45" s="212"/>
      <c r="BNI45" s="212"/>
      <c r="BNJ45" s="212"/>
      <c r="BNK45" s="212"/>
      <c r="BNL45" s="212"/>
      <c r="BNM45" s="212"/>
      <c r="BNN45" s="212"/>
      <c r="BNO45" s="212"/>
      <c r="BNP45" s="212"/>
      <c r="BNQ45" s="212"/>
      <c r="BNR45" s="212"/>
      <c r="BNS45" s="212"/>
      <c r="BNT45" s="212"/>
      <c r="BNU45" s="212"/>
      <c r="BNV45" s="212"/>
      <c r="BNW45" s="212"/>
      <c r="BNX45" s="212"/>
      <c r="BNY45" s="212"/>
      <c r="BNZ45" s="212"/>
      <c r="BOA45" s="212"/>
      <c r="BOB45" s="212"/>
      <c r="BOC45" s="212"/>
      <c r="BOD45" s="212"/>
      <c r="BOE45" s="212"/>
      <c r="BOF45" s="212"/>
      <c r="BOG45" s="212"/>
      <c r="BOH45" s="212"/>
      <c r="BOI45" s="212"/>
      <c r="BOJ45" s="212"/>
      <c r="BOK45" s="212"/>
      <c r="BOL45" s="212"/>
      <c r="BOM45" s="212"/>
      <c r="BON45" s="212"/>
      <c r="BOO45" s="212"/>
      <c r="BOP45" s="212"/>
      <c r="BOQ45" s="212"/>
      <c r="BOR45" s="212"/>
      <c r="BOS45" s="212"/>
      <c r="BOT45" s="212"/>
      <c r="BOU45" s="212"/>
      <c r="BOV45" s="212"/>
      <c r="BOW45" s="212"/>
      <c r="BOX45" s="212"/>
      <c r="BOY45" s="212"/>
      <c r="BOZ45" s="212"/>
      <c r="BPA45" s="212"/>
      <c r="BPB45" s="212"/>
      <c r="BPC45" s="212"/>
      <c r="BPD45" s="212"/>
      <c r="BPE45" s="212"/>
      <c r="BPF45" s="212"/>
      <c r="BPG45" s="212"/>
      <c r="BPH45" s="212"/>
      <c r="BPI45" s="212"/>
      <c r="BPJ45" s="212"/>
      <c r="BPK45" s="212"/>
      <c r="BPL45" s="212"/>
      <c r="BPM45" s="212"/>
      <c r="BPN45" s="212"/>
      <c r="BPO45" s="212"/>
      <c r="BPP45" s="212"/>
      <c r="BPQ45" s="212"/>
      <c r="BPR45" s="212"/>
      <c r="BPS45" s="212"/>
      <c r="BPT45" s="212"/>
      <c r="BPU45" s="212"/>
      <c r="BPV45" s="212"/>
      <c r="BPW45" s="212"/>
      <c r="BPX45" s="212"/>
      <c r="BPY45" s="212"/>
      <c r="BPZ45" s="212"/>
      <c r="BQA45" s="212"/>
      <c r="BQB45" s="212"/>
      <c r="BQC45" s="212"/>
      <c r="BQD45" s="212"/>
      <c r="BQE45" s="212"/>
      <c r="BQF45" s="212"/>
      <c r="BQG45" s="212"/>
      <c r="BQH45" s="212"/>
      <c r="BQI45" s="212"/>
      <c r="BQJ45" s="212"/>
      <c r="BQK45" s="212"/>
      <c r="BQL45" s="212"/>
      <c r="BQM45" s="212"/>
      <c r="BQN45" s="212"/>
      <c r="BQO45" s="212"/>
      <c r="BQP45" s="212"/>
      <c r="BQQ45" s="212"/>
      <c r="BQR45" s="212"/>
      <c r="BQS45" s="212"/>
      <c r="BQT45" s="212"/>
      <c r="BQU45" s="212"/>
      <c r="BQV45" s="212"/>
      <c r="BQW45" s="212"/>
      <c r="BQX45" s="212"/>
      <c r="BQY45" s="212"/>
      <c r="BQZ45" s="212"/>
      <c r="BRA45" s="212"/>
      <c r="BRB45" s="212"/>
      <c r="BRC45" s="212"/>
      <c r="BRD45" s="212"/>
      <c r="BRE45" s="212"/>
      <c r="BRF45" s="212"/>
      <c r="BRG45" s="212"/>
      <c r="BRH45" s="212"/>
      <c r="BRI45" s="212"/>
      <c r="BRJ45" s="212"/>
      <c r="BRK45" s="212"/>
      <c r="BRL45" s="212"/>
      <c r="BRM45" s="212"/>
      <c r="BRN45" s="212"/>
      <c r="BRO45" s="212"/>
      <c r="BRP45" s="212"/>
      <c r="BRQ45" s="212"/>
      <c r="BRR45" s="212"/>
      <c r="BRS45" s="212"/>
      <c r="BRT45" s="212"/>
      <c r="BRU45" s="212"/>
      <c r="BRV45" s="212"/>
      <c r="BRW45" s="212"/>
      <c r="BRX45" s="212"/>
      <c r="BRY45" s="212"/>
      <c r="BRZ45" s="212"/>
      <c r="BSA45" s="212"/>
      <c r="BSB45" s="212"/>
      <c r="BSC45" s="212"/>
      <c r="BSD45" s="212"/>
      <c r="BSE45" s="212"/>
      <c r="BSF45" s="212"/>
      <c r="BSG45" s="212"/>
      <c r="BSH45" s="212"/>
      <c r="BSI45" s="212"/>
      <c r="BSJ45" s="212"/>
      <c r="BSK45" s="212"/>
      <c r="BSL45" s="212"/>
      <c r="BSM45" s="212"/>
      <c r="BSN45" s="212"/>
      <c r="BSO45" s="212"/>
      <c r="BSP45" s="212"/>
      <c r="BSQ45" s="212"/>
      <c r="BSR45" s="212"/>
      <c r="BSS45" s="212"/>
      <c r="BST45" s="212"/>
      <c r="BSU45" s="212"/>
      <c r="BSV45" s="212"/>
      <c r="BSW45" s="212"/>
      <c r="BSX45" s="212"/>
      <c r="BSY45" s="212"/>
      <c r="BSZ45" s="212"/>
      <c r="BTA45" s="212"/>
      <c r="BTB45" s="212"/>
      <c r="BTC45" s="212"/>
      <c r="BTD45" s="212"/>
      <c r="BTE45" s="212"/>
      <c r="BTF45" s="212"/>
      <c r="BTG45" s="212"/>
      <c r="BTH45" s="212"/>
      <c r="BTI45" s="212"/>
      <c r="BTJ45" s="212"/>
      <c r="BTK45" s="212"/>
      <c r="BTL45" s="212"/>
      <c r="BTM45" s="212"/>
      <c r="BTN45" s="212"/>
      <c r="BTO45" s="212"/>
      <c r="BTP45" s="212"/>
      <c r="BTQ45" s="212"/>
      <c r="BTR45" s="212"/>
      <c r="BTS45" s="212"/>
      <c r="BTT45" s="212"/>
      <c r="BTU45" s="212"/>
      <c r="BTV45" s="212"/>
      <c r="BTW45" s="212"/>
      <c r="BTX45" s="212"/>
      <c r="BTY45" s="212"/>
      <c r="BTZ45" s="212"/>
      <c r="BUA45" s="212"/>
      <c r="BUB45" s="212"/>
      <c r="BUC45" s="212"/>
      <c r="BUD45" s="212"/>
      <c r="BUE45" s="212"/>
      <c r="BUF45" s="212"/>
      <c r="BUG45" s="212"/>
      <c r="BUH45" s="212"/>
      <c r="BUI45" s="212"/>
      <c r="BUJ45" s="212"/>
      <c r="BUK45" s="212"/>
      <c r="BUL45" s="212"/>
      <c r="BUM45" s="212"/>
      <c r="BUN45" s="212"/>
      <c r="BUO45" s="212"/>
      <c r="BUP45" s="212"/>
      <c r="BUQ45" s="212"/>
      <c r="BUR45" s="212"/>
      <c r="BUS45" s="212"/>
      <c r="BUT45" s="212"/>
      <c r="BUU45" s="212"/>
      <c r="BUV45" s="212"/>
      <c r="BUW45" s="212"/>
      <c r="BUX45" s="212"/>
      <c r="BUY45" s="212"/>
      <c r="BUZ45" s="212"/>
      <c r="BVA45" s="212"/>
      <c r="BVB45" s="212"/>
      <c r="BVC45" s="212"/>
      <c r="BVD45" s="212"/>
      <c r="BVE45" s="212"/>
      <c r="BVF45" s="212"/>
      <c r="BVG45" s="212"/>
      <c r="BVH45" s="212"/>
      <c r="BVI45" s="212"/>
      <c r="BVJ45" s="212"/>
      <c r="BVK45" s="212"/>
      <c r="BVL45" s="212"/>
      <c r="BVM45" s="212"/>
      <c r="BVN45" s="212"/>
      <c r="BVO45" s="212"/>
      <c r="BVP45" s="212"/>
      <c r="BVQ45" s="212"/>
      <c r="BVR45" s="212"/>
      <c r="BVS45" s="212"/>
      <c r="BVT45" s="212"/>
      <c r="BVU45" s="212"/>
      <c r="BVV45" s="212"/>
      <c r="BVW45" s="212"/>
      <c r="BVX45" s="212"/>
      <c r="BVY45" s="212"/>
      <c r="BVZ45" s="212"/>
      <c r="BWA45" s="212"/>
      <c r="BWB45" s="212"/>
      <c r="BWC45" s="212"/>
      <c r="BWD45" s="212"/>
      <c r="BWE45" s="212"/>
      <c r="BWF45" s="212"/>
      <c r="BWG45" s="212"/>
      <c r="BWH45" s="212"/>
      <c r="BWI45" s="212"/>
      <c r="BWJ45" s="212"/>
      <c r="BWK45" s="212"/>
      <c r="BWL45" s="212"/>
      <c r="BWM45" s="212"/>
      <c r="BWN45" s="212"/>
      <c r="BWO45" s="212"/>
      <c r="BWP45" s="212"/>
      <c r="BWQ45" s="212"/>
      <c r="BWR45" s="212"/>
      <c r="BWS45" s="212"/>
      <c r="BWT45" s="212"/>
      <c r="BWU45" s="212"/>
      <c r="BWV45" s="212"/>
      <c r="BWW45" s="212"/>
      <c r="BWX45" s="212"/>
      <c r="BWY45" s="212"/>
      <c r="BWZ45" s="212"/>
      <c r="BXA45" s="212"/>
      <c r="BXB45" s="212"/>
      <c r="BXC45" s="212"/>
      <c r="BXD45" s="212"/>
      <c r="BXE45" s="212"/>
      <c r="BXF45" s="212"/>
      <c r="BXG45" s="212"/>
      <c r="BXH45" s="212"/>
      <c r="BXI45" s="212"/>
      <c r="BXJ45" s="212"/>
      <c r="BXK45" s="212"/>
      <c r="BXL45" s="212"/>
      <c r="BXM45" s="212"/>
      <c r="BXN45" s="212"/>
      <c r="BXO45" s="212"/>
      <c r="BXP45" s="212"/>
      <c r="BXQ45" s="212"/>
      <c r="BXR45" s="212"/>
      <c r="BXS45" s="212"/>
      <c r="BXT45" s="212"/>
      <c r="BXU45" s="212"/>
      <c r="BXV45" s="212"/>
      <c r="BXW45" s="212"/>
      <c r="BXX45" s="212"/>
      <c r="BXY45" s="212"/>
      <c r="BXZ45" s="212"/>
      <c r="BYA45" s="212"/>
      <c r="BYB45" s="212"/>
      <c r="BYC45" s="212"/>
      <c r="BYD45" s="212"/>
      <c r="BYE45" s="212"/>
      <c r="BYF45" s="212"/>
      <c r="BYG45" s="212"/>
      <c r="BYH45" s="212"/>
      <c r="BYI45" s="212"/>
      <c r="BYJ45" s="212"/>
      <c r="BYK45" s="212"/>
      <c r="BYL45" s="212"/>
      <c r="BYM45" s="212"/>
      <c r="BYN45" s="212"/>
      <c r="BYO45" s="212"/>
      <c r="BYP45" s="212"/>
      <c r="BYQ45" s="212"/>
      <c r="BYR45" s="212"/>
      <c r="BYS45" s="212"/>
      <c r="BYT45" s="212"/>
      <c r="BYU45" s="212"/>
      <c r="BYV45" s="212"/>
      <c r="BYW45" s="212"/>
      <c r="BYX45" s="212"/>
      <c r="BYY45" s="212"/>
      <c r="BYZ45" s="212"/>
      <c r="BZA45" s="212"/>
      <c r="BZB45" s="212"/>
      <c r="BZC45" s="212"/>
      <c r="BZD45" s="212"/>
      <c r="BZE45" s="212"/>
      <c r="BZF45" s="212"/>
      <c r="BZG45" s="212"/>
      <c r="BZH45" s="212"/>
      <c r="BZI45" s="212"/>
      <c r="BZJ45" s="212"/>
      <c r="BZK45" s="212"/>
      <c r="BZL45" s="212"/>
      <c r="BZM45" s="212"/>
      <c r="BZN45" s="212"/>
      <c r="BZO45" s="212"/>
      <c r="BZP45" s="212"/>
      <c r="BZQ45" s="212"/>
      <c r="BZR45" s="212"/>
      <c r="BZS45" s="212"/>
      <c r="BZT45" s="212"/>
      <c r="BZU45" s="212"/>
      <c r="BZV45" s="212"/>
      <c r="BZW45" s="212"/>
      <c r="BZX45" s="212"/>
      <c r="BZY45" s="212"/>
      <c r="BZZ45" s="212"/>
      <c r="CAA45" s="212"/>
      <c r="CAB45" s="212"/>
      <c r="CAC45" s="212"/>
      <c r="CAD45" s="212"/>
      <c r="CAE45" s="212"/>
      <c r="CAF45" s="212"/>
      <c r="CAG45" s="212"/>
      <c r="CAH45" s="212"/>
      <c r="CAI45" s="212"/>
      <c r="CAJ45" s="212"/>
      <c r="CAK45" s="212"/>
      <c r="CAL45" s="212"/>
      <c r="CAM45" s="212"/>
      <c r="CAN45" s="212"/>
      <c r="CAO45" s="212"/>
      <c r="CAP45" s="212"/>
      <c r="CAQ45" s="212"/>
      <c r="CAR45" s="212"/>
      <c r="CAS45" s="212"/>
      <c r="CAT45" s="212"/>
      <c r="CAU45" s="212"/>
      <c r="CAV45" s="212"/>
      <c r="CAW45" s="212"/>
      <c r="CAX45" s="212"/>
      <c r="CAY45" s="212"/>
      <c r="CAZ45" s="212"/>
      <c r="CBA45" s="212"/>
      <c r="CBB45" s="212"/>
      <c r="CBC45" s="212"/>
      <c r="CBD45" s="212"/>
      <c r="CBE45" s="212"/>
      <c r="CBF45" s="212"/>
      <c r="CBG45" s="212"/>
      <c r="CBH45" s="212"/>
      <c r="CBI45" s="212"/>
      <c r="CBJ45" s="212"/>
      <c r="CBK45" s="212"/>
      <c r="CBL45" s="212"/>
      <c r="CBM45" s="212"/>
      <c r="CBN45" s="212"/>
      <c r="CBO45" s="212"/>
      <c r="CBP45" s="212"/>
      <c r="CBQ45" s="212"/>
      <c r="CBR45" s="212"/>
      <c r="CBS45" s="212"/>
      <c r="CBT45" s="212"/>
      <c r="CBU45" s="212"/>
      <c r="CBV45" s="212"/>
      <c r="CBW45" s="212"/>
      <c r="CBX45" s="212"/>
      <c r="CBY45" s="212"/>
      <c r="CBZ45" s="212"/>
      <c r="CCA45" s="212"/>
      <c r="CCB45" s="212"/>
      <c r="CCC45" s="212"/>
      <c r="CCD45" s="212"/>
      <c r="CCE45" s="212"/>
      <c r="CCF45" s="212"/>
      <c r="CCG45" s="212"/>
      <c r="CCH45" s="212"/>
      <c r="CCI45" s="212"/>
      <c r="CCJ45" s="212"/>
      <c r="CCK45" s="212"/>
      <c r="CCL45" s="212"/>
      <c r="CCM45" s="212"/>
      <c r="CCN45" s="212"/>
      <c r="CCO45" s="212"/>
      <c r="CCP45" s="212"/>
      <c r="CCQ45" s="212"/>
      <c r="CCR45" s="212"/>
      <c r="CCS45" s="212"/>
      <c r="CCT45" s="212"/>
      <c r="CCU45" s="212"/>
      <c r="CCV45" s="212"/>
      <c r="CCW45" s="212"/>
      <c r="CCX45" s="212"/>
      <c r="CCY45" s="212"/>
      <c r="CCZ45" s="212"/>
      <c r="CDA45" s="212"/>
      <c r="CDB45" s="212"/>
      <c r="CDC45" s="212"/>
      <c r="CDD45" s="212"/>
      <c r="CDE45" s="212"/>
      <c r="CDF45" s="212"/>
      <c r="CDG45" s="212"/>
      <c r="CDH45" s="212"/>
      <c r="CDI45" s="212"/>
      <c r="CDJ45" s="212"/>
      <c r="CDK45" s="212"/>
      <c r="CDL45" s="212"/>
      <c r="CDM45" s="212"/>
      <c r="CDN45" s="212"/>
      <c r="CDO45" s="212"/>
      <c r="CDP45" s="212"/>
      <c r="CDQ45" s="212"/>
      <c r="CDR45" s="212"/>
      <c r="CDS45" s="212"/>
      <c r="CDT45" s="212"/>
      <c r="CDU45" s="212"/>
      <c r="CDV45" s="212"/>
      <c r="CDW45" s="212"/>
      <c r="CDX45" s="212"/>
      <c r="CDY45" s="212"/>
      <c r="CDZ45" s="212"/>
      <c r="CEA45" s="212"/>
      <c r="CEB45" s="212"/>
      <c r="CEC45" s="212"/>
      <c r="CED45" s="212"/>
      <c r="CEE45" s="212"/>
      <c r="CEF45" s="212"/>
      <c r="CEG45" s="212"/>
      <c r="CEH45" s="212"/>
      <c r="CEI45" s="212"/>
      <c r="CEJ45" s="212"/>
      <c r="CEK45" s="212"/>
      <c r="CEL45" s="212"/>
      <c r="CEM45" s="212"/>
      <c r="CEN45" s="212"/>
      <c r="CEO45" s="212"/>
      <c r="CEP45" s="212"/>
      <c r="CEQ45" s="212"/>
      <c r="CER45" s="212"/>
      <c r="CES45" s="212"/>
      <c r="CET45" s="212"/>
      <c r="CEU45" s="212"/>
      <c r="CEV45" s="212"/>
      <c r="CEW45" s="212"/>
      <c r="CEX45" s="212"/>
      <c r="CEY45" s="212"/>
      <c r="CEZ45" s="212"/>
      <c r="CFA45" s="212"/>
      <c r="CFB45" s="212"/>
      <c r="CFC45" s="212"/>
      <c r="CFD45" s="212"/>
      <c r="CFE45" s="212"/>
      <c r="CFF45" s="212"/>
      <c r="CFG45" s="212"/>
      <c r="CFH45" s="212"/>
      <c r="CFI45" s="212"/>
      <c r="CFJ45" s="212"/>
      <c r="CFK45" s="212"/>
      <c r="CFL45" s="212"/>
      <c r="CFM45" s="212"/>
      <c r="CFN45" s="212"/>
      <c r="CFO45" s="212"/>
      <c r="CFP45" s="212"/>
      <c r="CFQ45" s="212"/>
      <c r="CFR45" s="212"/>
      <c r="CFS45" s="212"/>
      <c r="CFT45" s="212"/>
      <c r="CFU45" s="212"/>
      <c r="CFV45" s="212"/>
      <c r="CFW45" s="212"/>
      <c r="CFX45" s="212"/>
      <c r="CFY45" s="212"/>
      <c r="CFZ45" s="212"/>
      <c r="CGA45" s="212"/>
      <c r="CGB45" s="212"/>
      <c r="CGC45" s="212"/>
      <c r="CGD45" s="212"/>
      <c r="CGE45" s="212"/>
      <c r="CGF45" s="212"/>
      <c r="CGG45" s="212"/>
      <c r="CGH45" s="212"/>
      <c r="CGI45" s="212"/>
      <c r="CGJ45" s="212"/>
      <c r="CGK45" s="212"/>
      <c r="CGL45" s="212"/>
      <c r="CGM45" s="212"/>
      <c r="CGN45" s="212"/>
      <c r="CGO45" s="212"/>
      <c r="CGP45" s="212"/>
      <c r="CGQ45" s="212"/>
      <c r="CGR45" s="212"/>
      <c r="CGS45" s="212"/>
      <c r="CGT45" s="212"/>
      <c r="CGU45" s="212"/>
      <c r="CGV45" s="212"/>
      <c r="CGW45" s="212"/>
      <c r="CGX45" s="212"/>
      <c r="CGY45" s="212"/>
      <c r="CGZ45" s="212"/>
      <c r="CHA45" s="212"/>
      <c r="CHB45" s="212"/>
      <c r="CHC45" s="212"/>
      <c r="CHD45" s="212"/>
      <c r="CHE45" s="212"/>
      <c r="CHF45" s="212"/>
      <c r="CHG45" s="212"/>
      <c r="CHH45" s="212"/>
      <c r="CHI45" s="212"/>
      <c r="CHJ45" s="212"/>
      <c r="CHK45" s="212"/>
      <c r="CHL45" s="212"/>
      <c r="CHM45" s="212"/>
      <c r="CHN45" s="212"/>
      <c r="CHO45" s="212"/>
      <c r="CHP45" s="212"/>
      <c r="CHQ45" s="212"/>
      <c r="CHR45" s="212"/>
      <c r="CHS45" s="212"/>
      <c r="CHT45" s="212"/>
      <c r="CHU45" s="212"/>
      <c r="CHV45" s="212"/>
      <c r="CHW45" s="212"/>
      <c r="CHX45" s="212"/>
      <c r="CHY45" s="212"/>
      <c r="CHZ45" s="212"/>
      <c r="CIA45" s="212"/>
      <c r="CIB45" s="212"/>
      <c r="CIC45" s="212"/>
      <c r="CID45" s="212"/>
      <c r="CIE45" s="212"/>
      <c r="CIF45" s="212"/>
      <c r="CIG45" s="212"/>
      <c r="CIH45" s="212"/>
      <c r="CII45" s="212"/>
      <c r="CIJ45" s="212"/>
      <c r="CIK45" s="212"/>
      <c r="CIL45" s="212"/>
      <c r="CIM45" s="212"/>
      <c r="CIN45" s="212"/>
      <c r="CIO45" s="212"/>
      <c r="CIP45" s="212"/>
      <c r="CIQ45" s="212"/>
      <c r="CIR45" s="212"/>
      <c r="CIS45" s="212"/>
      <c r="CIT45" s="212"/>
      <c r="CIU45" s="212"/>
      <c r="CIV45" s="212"/>
      <c r="CIW45" s="212"/>
      <c r="CIX45" s="212"/>
      <c r="CIY45" s="212"/>
      <c r="CIZ45" s="212"/>
      <c r="CJA45" s="212"/>
      <c r="CJB45" s="212"/>
      <c r="CJC45" s="212"/>
      <c r="CJD45" s="212"/>
      <c r="CJE45" s="212"/>
      <c r="CJF45" s="212"/>
      <c r="CJG45" s="212"/>
      <c r="CJH45" s="212"/>
      <c r="CJI45" s="212"/>
      <c r="CJJ45" s="212"/>
      <c r="CJK45" s="212"/>
      <c r="CJL45" s="212"/>
      <c r="CJM45" s="212"/>
      <c r="CJN45" s="212"/>
      <c r="CJO45" s="212"/>
      <c r="CJP45" s="212"/>
      <c r="CJQ45" s="212"/>
      <c r="CJR45" s="212"/>
      <c r="CJS45" s="212"/>
      <c r="CJT45" s="212"/>
      <c r="CJU45" s="212"/>
      <c r="CJV45" s="212"/>
      <c r="CJW45" s="212"/>
      <c r="CJX45" s="212"/>
      <c r="CJY45" s="212"/>
      <c r="CJZ45" s="212"/>
      <c r="CKA45" s="212"/>
      <c r="CKB45" s="212"/>
      <c r="CKC45" s="212"/>
      <c r="CKD45" s="212"/>
      <c r="CKE45" s="212"/>
      <c r="CKF45" s="212"/>
      <c r="CKG45" s="212"/>
      <c r="CKH45" s="212"/>
      <c r="CKI45" s="212"/>
      <c r="CKJ45" s="212"/>
      <c r="CKK45" s="212"/>
      <c r="CKL45" s="212"/>
      <c r="CKM45" s="212"/>
      <c r="CKN45" s="212"/>
      <c r="CKO45" s="212"/>
      <c r="CKP45" s="212"/>
      <c r="CKQ45" s="212"/>
      <c r="CKR45" s="212"/>
      <c r="CKS45" s="212"/>
      <c r="CKT45" s="212"/>
      <c r="CKU45" s="212"/>
      <c r="CKV45" s="212"/>
      <c r="CKW45" s="212"/>
      <c r="CKX45" s="212"/>
      <c r="CKY45" s="212"/>
      <c r="CKZ45" s="212"/>
      <c r="CLA45" s="212"/>
      <c r="CLB45" s="212"/>
      <c r="CLC45" s="212"/>
      <c r="CLD45" s="212"/>
      <c r="CLE45" s="212"/>
      <c r="CLF45" s="212"/>
      <c r="CLG45" s="212"/>
      <c r="CLH45" s="212"/>
      <c r="CLI45" s="212"/>
      <c r="CLJ45" s="212"/>
      <c r="CLK45" s="212"/>
      <c r="CLL45" s="212"/>
      <c r="CLM45" s="212"/>
      <c r="CLN45" s="212"/>
      <c r="CLO45" s="212"/>
      <c r="CLP45" s="212"/>
      <c r="CLQ45" s="212"/>
      <c r="CLR45" s="212"/>
      <c r="CLS45" s="212"/>
      <c r="CLT45" s="212"/>
      <c r="CLU45" s="212"/>
      <c r="CLV45" s="212"/>
      <c r="CLW45" s="212"/>
      <c r="CLX45" s="212"/>
      <c r="CLY45" s="212"/>
      <c r="CLZ45" s="212"/>
      <c r="CMA45" s="212"/>
      <c r="CMB45" s="212"/>
      <c r="CMC45" s="212"/>
      <c r="CMD45" s="212"/>
      <c r="CME45" s="212"/>
      <c r="CMF45" s="212"/>
      <c r="CMG45" s="212"/>
      <c r="CMH45" s="212"/>
      <c r="CMI45" s="212"/>
      <c r="CMJ45" s="212"/>
      <c r="CMK45" s="212"/>
      <c r="CML45" s="212"/>
      <c r="CMM45" s="212"/>
      <c r="CMN45" s="212"/>
      <c r="CMO45" s="212"/>
      <c r="CMP45" s="212"/>
      <c r="CMQ45" s="212"/>
      <c r="CMR45" s="212"/>
      <c r="CMS45" s="212"/>
      <c r="CMT45" s="212"/>
      <c r="CMU45" s="212"/>
      <c r="CMV45" s="212"/>
      <c r="CMW45" s="212"/>
      <c r="CMX45" s="212"/>
      <c r="CMY45" s="212"/>
      <c r="CMZ45" s="212"/>
      <c r="CNA45" s="212"/>
      <c r="CNB45" s="212"/>
      <c r="CNC45" s="212"/>
      <c r="CND45" s="212"/>
      <c r="CNE45" s="212"/>
      <c r="CNF45" s="212"/>
      <c r="CNG45" s="212"/>
      <c r="CNH45" s="212"/>
      <c r="CNI45" s="212"/>
      <c r="CNJ45" s="212"/>
      <c r="CNK45" s="212"/>
      <c r="CNL45" s="212"/>
      <c r="CNM45" s="212"/>
      <c r="CNN45" s="212"/>
      <c r="CNO45" s="212"/>
      <c r="CNP45" s="212"/>
      <c r="CNQ45" s="212"/>
      <c r="CNR45" s="212"/>
      <c r="CNS45" s="212"/>
      <c r="CNT45" s="212"/>
      <c r="CNU45" s="212"/>
      <c r="CNV45" s="212"/>
      <c r="CNW45" s="212"/>
      <c r="CNX45" s="212"/>
      <c r="CNY45" s="212"/>
      <c r="CNZ45" s="212"/>
      <c r="COA45" s="212"/>
      <c r="COB45" s="212"/>
      <c r="COC45" s="212"/>
      <c r="COD45" s="212"/>
      <c r="COE45" s="212"/>
      <c r="COF45" s="212"/>
      <c r="COG45" s="212"/>
      <c r="COH45" s="212"/>
      <c r="COI45" s="212"/>
      <c r="COJ45" s="212"/>
      <c r="COK45" s="212"/>
      <c r="COL45" s="212"/>
      <c r="COM45" s="212"/>
      <c r="CON45" s="212"/>
      <c r="COO45" s="212"/>
      <c r="COP45" s="212"/>
      <c r="COQ45" s="212"/>
      <c r="COR45" s="212"/>
      <c r="COS45" s="212"/>
      <c r="COT45" s="212"/>
      <c r="COU45" s="212"/>
      <c r="COV45" s="212"/>
      <c r="COW45" s="212"/>
      <c r="COX45" s="212"/>
      <c r="COY45" s="212"/>
      <c r="COZ45" s="212"/>
      <c r="CPA45" s="212"/>
      <c r="CPB45" s="212"/>
      <c r="CPC45" s="212"/>
      <c r="CPD45" s="212"/>
      <c r="CPE45" s="212"/>
      <c r="CPF45" s="212"/>
      <c r="CPG45" s="212"/>
      <c r="CPH45" s="212"/>
      <c r="CPI45" s="212"/>
      <c r="CPJ45" s="212"/>
      <c r="CPK45" s="212"/>
      <c r="CPL45" s="212"/>
      <c r="CPM45" s="212"/>
      <c r="CPN45" s="212"/>
      <c r="CPO45" s="212"/>
      <c r="CPP45" s="212"/>
      <c r="CPQ45" s="212"/>
      <c r="CPR45" s="212"/>
      <c r="CPS45" s="212"/>
      <c r="CPT45" s="212"/>
      <c r="CPU45" s="212"/>
      <c r="CPV45" s="212"/>
      <c r="CPW45" s="212"/>
      <c r="CPX45" s="212"/>
      <c r="CPY45" s="212"/>
      <c r="CPZ45" s="212"/>
      <c r="CQA45" s="212"/>
      <c r="CQB45" s="212"/>
      <c r="CQC45" s="212"/>
      <c r="CQD45" s="212"/>
      <c r="CQE45" s="212"/>
      <c r="CQF45" s="212"/>
      <c r="CQG45" s="212"/>
      <c r="CQH45" s="212"/>
      <c r="CQI45" s="212"/>
      <c r="CQJ45" s="212"/>
      <c r="CQK45" s="212"/>
      <c r="CQL45" s="212"/>
      <c r="CQM45" s="212"/>
      <c r="CQN45" s="212"/>
      <c r="CQO45" s="212"/>
      <c r="CQP45" s="212"/>
      <c r="CQQ45" s="212"/>
      <c r="CQR45" s="212"/>
      <c r="CQS45" s="212"/>
      <c r="CQT45" s="212"/>
      <c r="CQU45" s="212"/>
      <c r="CQV45" s="212"/>
      <c r="CQW45" s="212"/>
      <c r="CQX45" s="212"/>
      <c r="CQY45" s="212"/>
      <c r="CQZ45" s="212"/>
      <c r="CRA45" s="212"/>
      <c r="CRB45" s="212"/>
      <c r="CRC45" s="212"/>
      <c r="CRD45" s="212"/>
      <c r="CRE45" s="212"/>
      <c r="CRF45" s="212"/>
      <c r="CRG45" s="212"/>
      <c r="CRH45" s="212"/>
      <c r="CRI45" s="212"/>
      <c r="CRJ45" s="212"/>
      <c r="CRK45" s="212"/>
      <c r="CRL45" s="212"/>
      <c r="CRM45" s="212"/>
      <c r="CRN45" s="212"/>
      <c r="CRO45" s="212"/>
      <c r="CRP45" s="212"/>
      <c r="CRQ45" s="212"/>
      <c r="CRR45" s="212"/>
      <c r="CRS45" s="212"/>
      <c r="CRT45" s="212"/>
      <c r="CRU45" s="212"/>
      <c r="CRV45" s="212"/>
      <c r="CRW45" s="212"/>
      <c r="CRX45" s="212"/>
      <c r="CRY45" s="212"/>
      <c r="CRZ45" s="212"/>
      <c r="CSA45" s="212"/>
      <c r="CSB45" s="212"/>
      <c r="CSC45" s="212"/>
      <c r="CSD45" s="212"/>
      <c r="CSE45" s="212"/>
      <c r="CSF45" s="212"/>
      <c r="CSG45" s="212"/>
      <c r="CSH45" s="212"/>
      <c r="CSI45" s="212"/>
      <c r="CSJ45" s="212"/>
      <c r="CSK45" s="212"/>
      <c r="CSL45" s="212"/>
      <c r="CSM45" s="212"/>
      <c r="CSN45" s="212"/>
      <c r="CSO45" s="212"/>
      <c r="CSP45" s="212"/>
      <c r="CSQ45" s="212"/>
      <c r="CSR45" s="212"/>
      <c r="CSS45" s="212"/>
      <c r="CST45" s="212"/>
      <c r="CSU45" s="212"/>
      <c r="CSV45" s="212"/>
      <c r="CSW45" s="212"/>
      <c r="CSX45" s="212"/>
      <c r="CSY45" s="212"/>
      <c r="CSZ45" s="212"/>
      <c r="CTA45" s="212"/>
      <c r="CTB45" s="212"/>
      <c r="CTC45" s="212"/>
      <c r="CTD45" s="212"/>
      <c r="CTE45" s="212"/>
      <c r="CTF45" s="212"/>
      <c r="CTG45" s="212"/>
      <c r="CTH45" s="212"/>
      <c r="CTI45" s="212"/>
      <c r="CTJ45" s="212"/>
      <c r="CTK45" s="212"/>
      <c r="CTL45" s="212"/>
      <c r="CTM45" s="212"/>
      <c r="CTN45" s="212"/>
      <c r="CTO45" s="212"/>
      <c r="CTP45" s="212"/>
      <c r="CTQ45" s="212"/>
      <c r="CTR45" s="212"/>
      <c r="CTS45" s="212"/>
      <c r="CTT45" s="212"/>
      <c r="CTU45" s="212"/>
      <c r="CTV45" s="212"/>
      <c r="CTW45" s="212"/>
      <c r="CTX45" s="212"/>
      <c r="CTY45" s="212"/>
      <c r="CTZ45" s="212"/>
      <c r="CUA45" s="212"/>
      <c r="CUB45" s="212"/>
      <c r="CUC45" s="212"/>
      <c r="CUD45" s="212"/>
      <c r="CUE45" s="212"/>
      <c r="CUF45" s="212"/>
      <c r="CUG45" s="212"/>
      <c r="CUH45" s="212"/>
      <c r="CUI45" s="212"/>
      <c r="CUJ45" s="212"/>
      <c r="CUK45" s="212"/>
      <c r="CUL45" s="212"/>
      <c r="CUM45" s="212"/>
      <c r="CUN45" s="212"/>
      <c r="CUO45" s="212"/>
      <c r="CUP45" s="212"/>
      <c r="CUQ45" s="212"/>
      <c r="CUR45" s="212"/>
      <c r="CUS45" s="212"/>
      <c r="CUT45" s="212"/>
      <c r="CUU45" s="212"/>
      <c r="CUV45" s="212"/>
      <c r="CUW45" s="212"/>
      <c r="CUX45" s="212"/>
      <c r="CUY45" s="212"/>
      <c r="CUZ45" s="212"/>
      <c r="CVA45" s="212"/>
      <c r="CVB45" s="212"/>
      <c r="CVC45" s="212"/>
      <c r="CVD45" s="212"/>
      <c r="CVE45" s="212"/>
      <c r="CVF45" s="212"/>
      <c r="CVG45" s="212"/>
      <c r="CVH45" s="212"/>
      <c r="CVI45" s="212"/>
      <c r="CVJ45" s="212"/>
      <c r="CVK45" s="212"/>
      <c r="CVL45" s="212"/>
      <c r="CVM45" s="212"/>
      <c r="CVN45" s="212"/>
      <c r="CVO45" s="212"/>
      <c r="CVP45" s="212"/>
      <c r="CVQ45" s="212"/>
      <c r="CVR45" s="212"/>
      <c r="CVS45" s="212"/>
      <c r="CVT45" s="212"/>
      <c r="CVU45" s="212"/>
      <c r="CVV45" s="212"/>
      <c r="CVW45" s="212"/>
      <c r="CVX45" s="212"/>
      <c r="CVY45" s="212"/>
      <c r="CVZ45" s="212"/>
      <c r="CWA45" s="212"/>
      <c r="CWB45" s="212"/>
      <c r="CWC45" s="212"/>
      <c r="CWD45" s="212"/>
      <c r="CWE45" s="212"/>
      <c r="CWF45" s="212"/>
      <c r="CWG45" s="212"/>
      <c r="CWH45" s="212"/>
      <c r="CWI45" s="212"/>
      <c r="CWJ45" s="212"/>
      <c r="CWK45" s="212"/>
      <c r="CWL45" s="212"/>
      <c r="CWM45" s="212"/>
      <c r="CWN45" s="212"/>
      <c r="CWO45" s="212"/>
      <c r="CWP45" s="212"/>
      <c r="CWQ45" s="212"/>
      <c r="CWR45" s="212"/>
      <c r="CWS45" s="212"/>
      <c r="CWT45" s="212"/>
      <c r="CWU45" s="212"/>
      <c r="CWV45" s="212"/>
      <c r="CWW45" s="212"/>
      <c r="CWX45" s="212"/>
      <c r="CWY45" s="212"/>
      <c r="CWZ45" s="212"/>
      <c r="CXA45" s="212"/>
      <c r="CXB45" s="212"/>
      <c r="CXC45" s="212"/>
      <c r="CXD45" s="212"/>
      <c r="CXE45" s="212"/>
      <c r="CXF45" s="212"/>
      <c r="CXG45" s="212"/>
      <c r="CXH45" s="212"/>
      <c r="CXI45" s="212"/>
      <c r="CXJ45" s="212"/>
      <c r="CXK45" s="212"/>
      <c r="CXL45" s="212"/>
      <c r="CXM45" s="212"/>
      <c r="CXN45" s="212"/>
      <c r="CXO45" s="212"/>
      <c r="CXP45" s="212"/>
      <c r="CXQ45" s="212"/>
      <c r="CXR45" s="212"/>
      <c r="CXS45" s="212"/>
      <c r="CXT45" s="212"/>
      <c r="CXU45" s="212"/>
      <c r="CXV45" s="212"/>
      <c r="CXW45" s="212"/>
      <c r="CXX45" s="212"/>
      <c r="CXY45" s="212"/>
      <c r="CXZ45" s="212"/>
      <c r="CYA45" s="212"/>
      <c r="CYB45" s="212"/>
      <c r="CYC45" s="212"/>
      <c r="CYD45" s="212"/>
      <c r="CYE45" s="212"/>
      <c r="CYF45" s="212"/>
      <c r="CYG45" s="212"/>
      <c r="CYH45" s="212"/>
      <c r="CYI45" s="212"/>
      <c r="CYJ45" s="212"/>
      <c r="CYK45" s="212"/>
      <c r="CYL45" s="212"/>
      <c r="CYM45" s="212"/>
      <c r="CYN45" s="212"/>
      <c r="CYO45" s="212"/>
      <c r="CYP45" s="212"/>
      <c r="CYQ45" s="212"/>
      <c r="CYR45" s="212"/>
      <c r="CYS45" s="212"/>
      <c r="CYT45" s="212"/>
      <c r="CYU45" s="212"/>
      <c r="CYV45" s="212"/>
      <c r="CYW45" s="212"/>
      <c r="CYX45" s="212"/>
      <c r="CYY45" s="212"/>
      <c r="CYZ45" s="212"/>
      <c r="CZA45" s="212"/>
      <c r="CZB45" s="212"/>
      <c r="CZC45" s="212"/>
      <c r="CZD45" s="212"/>
      <c r="CZE45" s="212"/>
      <c r="CZF45" s="212"/>
      <c r="CZG45" s="212"/>
      <c r="CZH45" s="212"/>
      <c r="CZI45" s="212"/>
      <c r="CZJ45" s="212"/>
      <c r="CZK45" s="212"/>
      <c r="CZL45" s="212"/>
      <c r="CZM45" s="212"/>
      <c r="CZN45" s="212"/>
      <c r="CZO45" s="212"/>
      <c r="CZP45" s="212"/>
      <c r="CZQ45" s="212"/>
      <c r="CZR45" s="212"/>
      <c r="CZS45" s="212"/>
      <c r="CZT45" s="212"/>
      <c r="CZU45" s="212"/>
      <c r="CZV45" s="212"/>
      <c r="CZW45" s="212"/>
      <c r="CZX45" s="212"/>
      <c r="CZY45" s="212"/>
      <c r="CZZ45" s="212"/>
      <c r="DAA45" s="212"/>
      <c r="DAB45" s="212"/>
      <c r="DAC45" s="212"/>
      <c r="DAD45" s="212"/>
      <c r="DAE45" s="212"/>
      <c r="DAF45" s="212"/>
      <c r="DAG45" s="212"/>
      <c r="DAH45" s="212"/>
      <c r="DAI45" s="212"/>
      <c r="DAJ45" s="212"/>
      <c r="DAK45" s="212"/>
      <c r="DAL45" s="212"/>
      <c r="DAM45" s="212"/>
      <c r="DAN45" s="212"/>
      <c r="DAO45" s="212"/>
      <c r="DAP45" s="212"/>
      <c r="DAQ45" s="212"/>
      <c r="DAR45" s="212"/>
      <c r="DAS45" s="212"/>
      <c r="DAT45" s="212"/>
      <c r="DAU45" s="212"/>
      <c r="DAV45" s="212"/>
      <c r="DAW45" s="212"/>
      <c r="DAX45" s="212"/>
      <c r="DAY45" s="212"/>
      <c r="DAZ45" s="212"/>
      <c r="DBA45" s="212"/>
      <c r="DBB45" s="212"/>
      <c r="DBC45" s="212"/>
      <c r="DBD45" s="212"/>
      <c r="DBE45" s="212"/>
      <c r="DBF45" s="212"/>
      <c r="DBG45" s="212"/>
      <c r="DBH45" s="212"/>
      <c r="DBI45" s="212"/>
      <c r="DBJ45" s="212"/>
      <c r="DBK45" s="212"/>
      <c r="DBL45" s="212"/>
      <c r="DBM45" s="212"/>
      <c r="DBN45" s="212"/>
      <c r="DBO45" s="212"/>
      <c r="DBP45" s="212"/>
      <c r="DBQ45" s="212"/>
      <c r="DBR45" s="212"/>
      <c r="DBS45" s="212"/>
      <c r="DBT45" s="212"/>
      <c r="DBU45" s="212"/>
      <c r="DBV45" s="212"/>
      <c r="DBW45" s="212"/>
      <c r="DBX45" s="212"/>
      <c r="DBY45" s="212"/>
      <c r="DBZ45" s="212"/>
      <c r="DCA45" s="212"/>
      <c r="DCB45" s="212"/>
      <c r="DCC45" s="212"/>
      <c r="DCD45" s="212"/>
      <c r="DCE45" s="212"/>
      <c r="DCF45" s="212"/>
      <c r="DCG45" s="212"/>
      <c r="DCH45" s="212"/>
      <c r="DCI45" s="212"/>
      <c r="DCJ45" s="212"/>
      <c r="DCK45" s="212"/>
      <c r="DCL45" s="212"/>
      <c r="DCM45" s="212"/>
      <c r="DCN45" s="212"/>
      <c r="DCO45" s="212"/>
      <c r="DCP45" s="212"/>
      <c r="DCQ45" s="212"/>
      <c r="DCR45" s="212"/>
      <c r="DCS45" s="212"/>
      <c r="DCT45" s="212"/>
      <c r="DCU45" s="212"/>
      <c r="DCV45" s="212"/>
      <c r="DCW45" s="212"/>
      <c r="DCX45" s="212"/>
      <c r="DCY45" s="212"/>
      <c r="DCZ45" s="212"/>
      <c r="DDA45" s="212"/>
      <c r="DDB45" s="212"/>
      <c r="DDC45" s="212"/>
      <c r="DDD45" s="212"/>
      <c r="DDE45" s="212"/>
      <c r="DDF45" s="212"/>
      <c r="DDG45" s="212"/>
      <c r="DDH45" s="212"/>
      <c r="DDI45" s="212"/>
      <c r="DDJ45" s="212"/>
      <c r="DDK45" s="212"/>
      <c r="DDL45" s="212"/>
      <c r="DDM45" s="212"/>
      <c r="DDN45" s="212"/>
      <c r="DDO45" s="212"/>
      <c r="DDP45" s="212"/>
      <c r="DDQ45" s="212"/>
      <c r="DDR45" s="212"/>
      <c r="DDS45" s="212"/>
      <c r="DDT45" s="212"/>
      <c r="DDU45" s="212"/>
      <c r="DDV45" s="212"/>
      <c r="DDW45" s="212"/>
      <c r="DDX45" s="212"/>
      <c r="DDY45" s="212"/>
      <c r="DDZ45" s="212"/>
      <c r="DEA45" s="212"/>
      <c r="DEB45" s="212"/>
      <c r="DEC45" s="212"/>
      <c r="DED45" s="212"/>
      <c r="DEE45" s="212"/>
      <c r="DEF45" s="212"/>
      <c r="DEG45" s="212"/>
      <c r="DEH45" s="212"/>
      <c r="DEI45" s="212"/>
      <c r="DEJ45" s="212"/>
      <c r="DEK45" s="212"/>
      <c r="DEL45" s="212"/>
      <c r="DEM45" s="212"/>
      <c r="DEN45" s="212"/>
      <c r="DEO45" s="212"/>
      <c r="DEP45" s="212"/>
      <c r="DEQ45" s="212"/>
      <c r="DER45" s="212"/>
      <c r="DES45" s="212"/>
      <c r="DET45" s="212"/>
      <c r="DEU45" s="212"/>
      <c r="DEV45" s="212"/>
      <c r="DEW45" s="212"/>
      <c r="DEX45" s="212"/>
      <c r="DEY45" s="212"/>
      <c r="DEZ45" s="212"/>
      <c r="DFA45" s="212"/>
      <c r="DFB45" s="212"/>
      <c r="DFC45" s="212"/>
      <c r="DFD45" s="212"/>
      <c r="DFE45" s="212"/>
      <c r="DFF45" s="212"/>
      <c r="DFG45" s="212"/>
      <c r="DFH45" s="212"/>
      <c r="DFI45" s="212"/>
      <c r="DFJ45" s="212"/>
      <c r="DFK45" s="212"/>
      <c r="DFL45" s="212"/>
      <c r="DFM45" s="212"/>
      <c r="DFN45" s="212"/>
      <c r="DFO45" s="212"/>
      <c r="DFP45" s="212"/>
      <c r="DFQ45" s="212"/>
      <c r="DFR45" s="212"/>
      <c r="DFS45" s="212"/>
      <c r="DFT45" s="212"/>
      <c r="DFU45" s="212"/>
      <c r="DFV45" s="212"/>
      <c r="DFW45" s="212"/>
      <c r="DFX45" s="212"/>
      <c r="DFY45" s="212"/>
      <c r="DFZ45" s="212"/>
      <c r="DGA45" s="212"/>
      <c r="DGB45" s="212"/>
      <c r="DGC45" s="212"/>
      <c r="DGD45" s="212"/>
      <c r="DGE45" s="212"/>
      <c r="DGF45" s="212"/>
      <c r="DGG45" s="212"/>
      <c r="DGH45" s="212"/>
      <c r="DGI45" s="212"/>
      <c r="DGJ45" s="212"/>
      <c r="DGK45" s="212"/>
      <c r="DGL45" s="212"/>
      <c r="DGM45" s="212"/>
      <c r="DGN45" s="212"/>
      <c r="DGO45" s="212"/>
      <c r="DGP45" s="212"/>
      <c r="DGQ45" s="212"/>
      <c r="DGR45" s="212"/>
      <c r="DGS45" s="212"/>
      <c r="DGT45" s="212"/>
      <c r="DGU45" s="212"/>
      <c r="DGV45" s="212"/>
      <c r="DGW45" s="212"/>
      <c r="DGX45" s="212"/>
      <c r="DGY45" s="212"/>
      <c r="DGZ45" s="212"/>
      <c r="DHA45" s="212"/>
      <c r="DHB45" s="212"/>
      <c r="DHC45" s="212"/>
      <c r="DHD45" s="212"/>
      <c r="DHE45" s="212"/>
      <c r="DHF45" s="212"/>
      <c r="DHG45" s="212"/>
      <c r="DHH45" s="212"/>
      <c r="DHI45" s="212"/>
      <c r="DHJ45" s="212"/>
      <c r="DHK45" s="212"/>
      <c r="DHL45" s="212"/>
      <c r="DHM45" s="212"/>
      <c r="DHN45" s="212"/>
      <c r="DHO45" s="212"/>
      <c r="DHP45" s="212"/>
      <c r="DHQ45" s="212"/>
      <c r="DHR45" s="212"/>
      <c r="DHS45" s="212"/>
      <c r="DHT45" s="212"/>
      <c r="DHU45" s="212"/>
      <c r="DHV45" s="212"/>
      <c r="DHW45" s="212"/>
      <c r="DHX45" s="212"/>
      <c r="DHY45" s="212"/>
      <c r="DHZ45" s="212"/>
      <c r="DIA45" s="212"/>
      <c r="DIB45" s="212"/>
      <c r="DIC45" s="212"/>
      <c r="DID45" s="212"/>
      <c r="DIE45" s="212"/>
      <c r="DIF45" s="212"/>
      <c r="DIG45" s="212"/>
      <c r="DIH45" s="212"/>
      <c r="DII45" s="212"/>
      <c r="DIJ45" s="212"/>
      <c r="DIK45" s="212"/>
      <c r="DIL45" s="212"/>
      <c r="DIM45" s="212"/>
      <c r="DIN45" s="212"/>
      <c r="DIO45" s="212"/>
      <c r="DIP45" s="212"/>
      <c r="DIQ45" s="212"/>
      <c r="DIR45" s="212"/>
      <c r="DIS45" s="212"/>
      <c r="DIT45" s="212"/>
      <c r="DIU45" s="212"/>
      <c r="DIV45" s="212"/>
      <c r="DIW45" s="212"/>
      <c r="DIX45" s="212"/>
      <c r="DIY45" s="212"/>
      <c r="DIZ45" s="212"/>
      <c r="DJA45" s="212"/>
      <c r="DJB45" s="212"/>
      <c r="DJC45" s="212"/>
      <c r="DJD45" s="212"/>
      <c r="DJE45" s="212"/>
      <c r="DJF45" s="212"/>
      <c r="DJG45" s="212"/>
      <c r="DJH45" s="212"/>
      <c r="DJI45" s="212"/>
      <c r="DJJ45" s="212"/>
      <c r="DJK45" s="212"/>
      <c r="DJL45" s="212"/>
      <c r="DJM45" s="212"/>
      <c r="DJN45" s="212"/>
      <c r="DJO45" s="212"/>
      <c r="DJP45" s="212"/>
      <c r="DJQ45" s="212"/>
      <c r="DJR45" s="212"/>
      <c r="DJS45" s="212"/>
      <c r="DJT45" s="212"/>
      <c r="DJU45" s="212"/>
      <c r="DJV45" s="212"/>
      <c r="DJW45" s="212"/>
      <c r="DJX45" s="212"/>
      <c r="DJY45" s="212"/>
      <c r="DJZ45" s="212"/>
      <c r="DKA45" s="212"/>
      <c r="DKB45" s="212"/>
      <c r="DKC45" s="212"/>
      <c r="DKD45" s="212"/>
      <c r="DKE45" s="212"/>
      <c r="DKF45" s="212"/>
      <c r="DKG45" s="212"/>
      <c r="DKH45" s="212"/>
      <c r="DKI45" s="212"/>
      <c r="DKJ45" s="212"/>
      <c r="DKK45" s="212"/>
      <c r="DKL45" s="212"/>
      <c r="DKM45" s="212"/>
      <c r="DKN45" s="212"/>
      <c r="DKO45" s="212"/>
      <c r="DKP45" s="212"/>
      <c r="DKQ45" s="212"/>
      <c r="DKR45" s="212"/>
      <c r="DKS45" s="212"/>
      <c r="DKT45" s="212"/>
      <c r="DKU45" s="212"/>
      <c r="DKV45" s="212"/>
      <c r="DKW45" s="212"/>
      <c r="DKX45" s="212"/>
      <c r="DKY45" s="212"/>
      <c r="DKZ45" s="212"/>
      <c r="DLA45" s="212"/>
      <c r="DLB45" s="212"/>
      <c r="DLC45" s="212"/>
      <c r="DLD45" s="212"/>
      <c r="DLE45" s="212"/>
      <c r="DLF45" s="212"/>
      <c r="DLG45" s="212"/>
      <c r="DLH45" s="212"/>
      <c r="DLI45" s="212"/>
      <c r="DLJ45" s="212"/>
      <c r="DLK45" s="212"/>
      <c r="DLL45" s="212"/>
      <c r="DLM45" s="212"/>
      <c r="DLN45" s="212"/>
      <c r="DLO45" s="212"/>
      <c r="DLP45" s="212"/>
      <c r="DLQ45" s="212"/>
      <c r="DLR45" s="212"/>
      <c r="DLS45" s="212"/>
      <c r="DLT45" s="212"/>
      <c r="DLU45" s="212"/>
      <c r="DLV45" s="212"/>
      <c r="DLW45" s="212"/>
      <c r="DLX45" s="212"/>
      <c r="DLY45" s="212"/>
      <c r="DLZ45" s="212"/>
      <c r="DMA45" s="212"/>
      <c r="DMB45" s="212"/>
      <c r="DMC45" s="212"/>
      <c r="DMD45" s="212"/>
      <c r="DME45" s="212"/>
      <c r="DMF45" s="212"/>
      <c r="DMG45" s="212"/>
      <c r="DMH45" s="212"/>
      <c r="DMI45" s="212"/>
      <c r="DMJ45" s="212"/>
      <c r="DMK45" s="212"/>
      <c r="DML45" s="212"/>
      <c r="DMM45" s="212"/>
      <c r="DMN45" s="212"/>
      <c r="DMO45" s="212"/>
      <c r="DMP45" s="212"/>
      <c r="DMQ45" s="212"/>
      <c r="DMR45" s="212"/>
      <c r="DMS45" s="212"/>
      <c r="DMT45" s="212"/>
      <c r="DMU45" s="212"/>
      <c r="DMV45" s="212"/>
      <c r="DMW45" s="212"/>
      <c r="DMX45" s="212"/>
      <c r="DMY45" s="212"/>
      <c r="DMZ45" s="212"/>
      <c r="DNA45" s="212"/>
      <c r="DNB45" s="212"/>
      <c r="DNC45" s="212"/>
      <c r="DND45" s="212"/>
      <c r="DNE45" s="212"/>
      <c r="DNF45" s="212"/>
      <c r="DNG45" s="212"/>
      <c r="DNH45" s="212"/>
      <c r="DNI45" s="212"/>
      <c r="DNJ45" s="212"/>
      <c r="DNK45" s="212"/>
      <c r="DNL45" s="212"/>
      <c r="DNM45" s="212"/>
      <c r="DNN45" s="212"/>
      <c r="DNO45" s="212"/>
      <c r="DNP45" s="212"/>
      <c r="DNQ45" s="212"/>
      <c r="DNR45" s="212"/>
      <c r="DNS45" s="212"/>
      <c r="DNT45" s="212"/>
      <c r="DNU45" s="212"/>
      <c r="DNV45" s="212"/>
      <c r="DNW45" s="212"/>
      <c r="DNX45" s="212"/>
      <c r="DNY45" s="212"/>
      <c r="DNZ45" s="212"/>
      <c r="DOA45" s="212"/>
      <c r="DOB45" s="212"/>
      <c r="DOC45" s="212"/>
      <c r="DOD45" s="212"/>
      <c r="DOE45" s="212"/>
      <c r="DOF45" s="212"/>
      <c r="DOG45" s="212"/>
      <c r="DOH45" s="212"/>
      <c r="DOI45" s="212"/>
      <c r="DOJ45" s="212"/>
      <c r="DOK45" s="212"/>
      <c r="DOL45" s="212"/>
      <c r="DOM45" s="212"/>
      <c r="DON45" s="212"/>
      <c r="DOO45" s="212"/>
      <c r="DOP45" s="212"/>
      <c r="DOQ45" s="212"/>
      <c r="DOR45" s="212"/>
      <c r="DOS45" s="212"/>
      <c r="DOT45" s="212"/>
      <c r="DOU45" s="212"/>
      <c r="DOV45" s="212"/>
      <c r="DOW45" s="212"/>
      <c r="DOX45" s="212"/>
      <c r="DOY45" s="212"/>
      <c r="DOZ45" s="212"/>
      <c r="DPA45" s="212"/>
      <c r="DPB45" s="212"/>
      <c r="DPC45" s="212"/>
      <c r="DPD45" s="212"/>
      <c r="DPE45" s="212"/>
      <c r="DPF45" s="212"/>
      <c r="DPG45" s="212"/>
      <c r="DPH45" s="212"/>
      <c r="DPI45" s="212"/>
      <c r="DPJ45" s="212"/>
      <c r="DPK45" s="212"/>
      <c r="DPL45" s="212"/>
      <c r="DPM45" s="212"/>
      <c r="DPN45" s="212"/>
      <c r="DPO45" s="212"/>
      <c r="DPP45" s="212"/>
      <c r="DPQ45" s="212"/>
      <c r="DPR45" s="212"/>
      <c r="DPS45" s="212"/>
      <c r="DPT45" s="212"/>
      <c r="DPU45" s="212"/>
      <c r="DPV45" s="212"/>
      <c r="DPW45" s="212"/>
      <c r="DPX45" s="212"/>
      <c r="DPY45" s="212"/>
      <c r="DPZ45" s="212"/>
      <c r="DQA45" s="212"/>
      <c r="DQB45" s="212"/>
      <c r="DQC45" s="212"/>
      <c r="DQD45" s="212"/>
      <c r="DQE45" s="212"/>
      <c r="DQF45" s="212"/>
      <c r="DQG45" s="212"/>
      <c r="DQH45" s="212"/>
      <c r="DQI45" s="212"/>
      <c r="DQJ45" s="212"/>
      <c r="DQK45" s="212"/>
      <c r="DQL45" s="212"/>
      <c r="DQM45" s="212"/>
      <c r="DQN45" s="212"/>
      <c r="DQO45" s="212"/>
      <c r="DQP45" s="212"/>
      <c r="DQQ45" s="212"/>
      <c r="DQR45" s="212"/>
      <c r="DQS45" s="212"/>
      <c r="DQT45" s="212"/>
      <c r="DQU45" s="212"/>
      <c r="DQV45" s="212"/>
      <c r="DQW45" s="212"/>
      <c r="DQX45" s="212"/>
      <c r="DQY45" s="212"/>
      <c r="DQZ45" s="212"/>
      <c r="DRA45" s="212"/>
      <c r="DRB45" s="212"/>
      <c r="DRC45" s="212"/>
      <c r="DRD45" s="212"/>
      <c r="DRE45" s="212"/>
      <c r="DRF45" s="212"/>
      <c r="DRG45" s="212"/>
      <c r="DRH45" s="212"/>
      <c r="DRI45" s="212"/>
      <c r="DRJ45" s="212"/>
      <c r="DRK45" s="212"/>
      <c r="DRL45" s="212"/>
      <c r="DRM45" s="212"/>
      <c r="DRN45" s="212"/>
      <c r="DRO45" s="212"/>
      <c r="DRP45" s="212"/>
      <c r="DRQ45" s="212"/>
      <c r="DRR45" s="212"/>
      <c r="DRS45" s="212"/>
      <c r="DRT45" s="212"/>
      <c r="DRU45" s="212"/>
      <c r="DRV45" s="212"/>
      <c r="DRW45" s="212"/>
      <c r="DRX45" s="212"/>
      <c r="DRY45" s="212"/>
      <c r="DRZ45" s="212"/>
      <c r="DSA45" s="212"/>
      <c r="DSB45" s="212"/>
      <c r="DSC45" s="212"/>
      <c r="DSD45" s="212"/>
      <c r="DSE45" s="212"/>
      <c r="DSF45" s="212"/>
      <c r="DSG45" s="212"/>
      <c r="DSH45" s="212"/>
      <c r="DSI45" s="212"/>
      <c r="DSJ45" s="212"/>
      <c r="DSK45" s="212"/>
      <c r="DSL45" s="212"/>
      <c r="DSM45" s="212"/>
      <c r="DSN45" s="212"/>
      <c r="DSO45" s="212"/>
      <c r="DSP45" s="212"/>
      <c r="DSQ45" s="212"/>
      <c r="DSR45" s="212"/>
      <c r="DSS45" s="212"/>
      <c r="DST45" s="212"/>
      <c r="DSU45" s="212"/>
      <c r="DSV45" s="212"/>
      <c r="DSW45" s="212"/>
      <c r="DSX45" s="212"/>
      <c r="DSY45" s="212"/>
      <c r="DSZ45" s="212"/>
      <c r="DTA45" s="212"/>
      <c r="DTB45" s="212"/>
      <c r="DTC45" s="212"/>
      <c r="DTD45" s="212"/>
      <c r="DTE45" s="212"/>
      <c r="DTF45" s="212"/>
      <c r="DTG45" s="212"/>
      <c r="DTH45" s="212"/>
      <c r="DTI45" s="212"/>
      <c r="DTJ45" s="212"/>
      <c r="DTK45" s="212"/>
      <c r="DTL45" s="212"/>
      <c r="DTM45" s="212"/>
      <c r="DTN45" s="212"/>
      <c r="DTO45" s="212"/>
      <c r="DTP45" s="212"/>
      <c r="DTQ45" s="212"/>
      <c r="DTR45" s="212"/>
      <c r="DTS45" s="212"/>
      <c r="DTT45" s="212"/>
      <c r="DTU45" s="212"/>
      <c r="DTV45" s="212"/>
      <c r="DTW45" s="212"/>
      <c r="DTX45" s="212"/>
      <c r="DTY45" s="212"/>
      <c r="DTZ45" s="212"/>
      <c r="DUA45" s="212"/>
      <c r="DUB45" s="212"/>
      <c r="DUC45" s="212"/>
      <c r="DUD45" s="212"/>
      <c r="DUE45" s="212"/>
      <c r="DUF45" s="212"/>
      <c r="DUG45" s="212"/>
      <c r="DUH45" s="212"/>
      <c r="DUI45" s="212"/>
      <c r="DUJ45" s="212"/>
      <c r="DUK45" s="212"/>
      <c r="DUL45" s="212"/>
      <c r="DUM45" s="212"/>
      <c r="DUN45" s="212"/>
      <c r="DUO45" s="212"/>
      <c r="DUP45" s="212"/>
      <c r="DUQ45" s="212"/>
      <c r="DUR45" s="212"/>
      <c r="DUS45" s="212"/>
      <c r="DUT45" s="212"/>
      <c r="DUU45" s="212"/>
      <c r="DUV45" s="212"/>
      <c r="DUW45" s="212"/>
      <c r="DUX45" s="212"/>
      <c r="DUY45" s="212"/>
      <c r="DUZ45" s="212"/>
      <c r="DVA45" s="212"/>
      <c r="DVB45" s="212"/>
      <c r="DVC45" s="212"/>
      <c r="DVD45" s="212"/>
      <c r="DVE45" s="212"/>
      <c r="DVF45" s="212"/>
      <c r="DVG45" s="212"/>
      <c r="DVH45" s="212"/>
      <c r="DVI45" s="212"/>
      <c r="DVJ45" s="212"/>
      <c r="DVK45" s="212"/>
      <c r="DVL45" s="212"/>
      <c r="DVM45" s="212"/>
      <c r="DVN45" s="212"/>
      <c r="DVO45" s="212"/>
      <c r="DVP45" s="212"/>
      <c r="DVQ45" s="212"/>
      <c r="DVR45" s="212"/>
      <c r="DVS45" s="212"/>
      <c r="DVT45" s="212"/>
      <c r="DVU45" s="212"/>
      <c r="DVV45" s="212"/>
      <c r="DVW45" s="212"/>
      <c r="DVX45" s="212"/>
      <c r="DVY45" s="212"/>
      <c r="DVZ45" s="212"/>
      <c r="DWA45" s="212"/>
      <c r="DWB45" s="212"/>
      <c r="DWC45" s="212"/>
      <c r="DWD45" s="212"/>
      <c r="DWE45" s="212"/>
      <c r="DWF45" s="212"/>
      <c r="DWG45" s="212"/>
      <c r="DWH45" s="212"/>
      <c r="DWI45" s="212"/>
      <c r="DWJ45" s="212"/>
      <c r="DWK45" s="212"/>
      <c r="DWL45" s="212"/>
      <c r="DWM45" s="212"/>
      <c r="DWN45" s="212"/>
      <c r="DWO45" s="212"/>
      <c r="DWP45" s="212"/>
      <c r="DWQ45" s="212"/>
      <c r="DWR45" s="212"/>
      <c r="DWS45" s="212"/>
      <c r="DWT45" s="212"/>
      <c r="DWU45" s="212"/>
      <c r="DWV45" s="212"/>
      <c r="DWW45" s="212"/>
      <c r="DWX45" s="212"/>
      <c r="DWY45" s="212"/>
      <c r="DWZ45" s="212"/>
      <c r="DXA45" s="212"/>
      <c r="DXB45" s="212"/>
      <c r="DXC45" s="212"/>
      <c r="DXD45" s="212"/>
      <c r="DXE45" s="212"/>
      <c r="DXF45" s="212"/>
      <c r="DXG45" s="212"/>
      <c r="DXH45" s="212"/>
      <c r="DXI45" s="212"/>
      <c r="DXJ45" s="212"/>
      <c r="DXK45" s="212"/>
      <c r="DXL45" s="212"/>
      <c r="DXM45" s="212"/>
      <c r="DXN45" s="212"/>
      <c r="DXO45" s="212"/>
      <c r="DXP45" s="212"/>
      <c r="DXQ45" s="212"/>
      <c r="DXR45" s="212"/>
      <c r="DXS45" s="212"/>
      <c r="DXT45" s="212"/>
      <c r="DXU45" s="212"/>
      <c r="DXV45" s="212"/>
      <c r="DXW45" s="212"/>
      <c r="DXX45" s="212"/>
      <c r="DXY45" s="212"/>
      <c r="DXZ45" s="212"/>
      <c r="DYA45" s="212"/>
      <c r="DYB45" s="212"/>
      <c r="DYC45" s="212"/>
      <c r="DYD45" s="212"/>
      <c r="DYE45" s="212"/>
      <c r="DYF45" s="212"/>
      <c r="DYG45" s="212"/>
      <c r="DYH45" s="212"/>
      <c r="DYI45" s="212"/>
      <c r="DYJ45" s="212"/>
      <c r="DYK45" s="212"/>
      <c r="DYL45" s="212"/>
      <c r="DYM45" s="212"/>
      <c r="DYN45" s="212"/>
      <c r="DYO45" s="212"/>
      <c r="DYP45" s="212"/>
      <c r="DYQ45" s="212"/>
      <c r="DYR45" s="212"/>
      <c r="DYS45" s="212"/>
      <c r="DYT45" s="212"/>
      <c r="DYU45" s="212"/>
      <c r="DYV45" s="212"/>
      <c r="DYW45" s="212"/>
      <c r="DYX45" s="212"/>
      <c r="DYY45" s="212"/>
      <c r="DYZ45" s="212"/>
      <c r="DZA45" s="212"/>
      <c r="DZB45" s="212"/>
      <c r="DZC45" s="212"/>
      <c r="DZD45" s="212"/>
      <c r="DZE45" s="212"/>
      <c r="DZF45" s="212"/>
      <c r="DZG45" s="212"/>
      <c r="DZH45" s="212"/>
      <c r="DZI45" s="212"/>
      <c r="DZJ45" s="212"/>
      <c r="DZK45" s="212"/>
      <c r="DZL45" s="212"/>
      <c r="DZM45" s="212"/>
      <c r="DZN45" s="212"/>
      <c r="DZO45" s="212"/>
      <c r="DZP45" s="212"/>
      <c r="DZQ45" s="212"/>
      <c r="DZR45" s="212"/>
      <c r="DZS45" s="212"/>
      <c r="DZT45" s="212"/>
      <c r="DZU45" s="212"/>
      <c r="DZV45" s="212"/>
      <c r="DZW45" s="212"/>
      <c r="DZX45" s="212"/>
      <c r="DZY45" s="212"/>
      <c r="DZZ45" s="212"/>
      <c r="EAA45" s="212"/>
      <c r="EAB45" s="212"/>
      <c r="EAC45" s="212"/>
      <c r="EAD45" s="212"/>
      <c r="EAE45" s="212"/>
      <c r="EAF45" s="212"/>
      <c r="EAG45" s="212"/>
      <c r="EAH45" s="212"/>
      <c r="EAI45" s="212"/>
      <c r="EAJ45" s="212"/>
      <c r="EAK45" s="212"/>
      <c r="EAL45" s="212"/>
      <c r="EAM45" s="212"/>
      <c r="EAN45" s="212"/>
      <c r="EAO45" s="212"/>
      <c r="EAP45" s="212"/>
      <c r="EAQ45" s="212"/>
      <c r="EAR45" s="212"/>
      <c r="EAS45" s="212"/>
      <c r="EAT45" s="212"/>
      <c r="EAU45" s="212"/>
      <c r="EAV45" s="212"/>
      <c r="EAW45" s="212"/>
      <c r="EAX45" s="212"/>
      <c r="EAY45" s="212"/>
      <c r="EAZ45" s="212"/>
      <c r="EBA45" s="212"/>
      <c r="EBB45" s="212"/>
      <c r="EBC45" s="212"/>
      <c r="EBD45" s="212"/>
      <c r="EBE45" s="212"/>
      <c r="EBF45" s="212"/>
      <c r="EBG45" s="212"/>
      <c r="EBH45" s="212"/>
      <c r="EBI45" s="212"/>
      <c r="EBJ45" s="212"/>
      <c r="EBK45" s="212"/>
      <c r="EBL45" s="212"/>
      <c r="EBM45" s="212"/>
      <c r="EBN45" s="212"/>
      <c r="EBO45" s="212"/>
      <c r="EBP45" s="212"/>
      <c r="EBQ45" s="212"/>
      <c r="EBR45" s="212"/>
      <c r="EBS45" s="212"/>
      <c r="EBT45" s="212"/>
      <c r="EBU45" s="212"/>
      <c r="EBV45" s="212"/>
      <c r="EBW45" s="212"/>
      <c r="EBX45" s="212"/>
      <c r="EBY45" s="212"/>
      <c r="EBZ45" s="212"/>
      <c r="ECA45" s="212"/>
      <c r="ECB45" s="212"/>
      <c r="ECC45" s="212"/>
      <c r="ECD45" s="212"/>
      <c r="ECE45" s="212"/>
      <c r="ECF45" s="212"/>
      <c r="ECG45" s="212"/>
      <c r="ECH45" s="212"/>
      <c r="ECI45" s="212"/>
      <c r="ECJ45" s="212"/>
      <c r="ECK45" s="212"/>
      <c r="ECL45" s="212"/>
      <c r="ECM45" s="212"/>
      <c r="ECN45" s="212"/>
      <c r="ECO45" s="212"/>
      <c r="ECP45" s="212"/>
      <c r="ECQ45" s="212"/>
      <c r="ECR45" s="212"/>
      <c r="ECS45" s="212"/>
      <c r="ECT45" s="212"/>
      <c r="ECU45" s="212"/>
      <c r="ECV45" s="212"/>
      <c r="ECW45" s="212"/>
      <c r="ECX45" s="212"/>
      <c r="ECY45" s="212"/>
      <c r="ECZ45" s="212"/>
      <c r="EDA45" s="212"/>
      <c r="EDB45" s="212"/>
      <c r="EDC45" s="212"/>
      <c r="EDD45" s="212"/>
      <c r="EDE45" s="212"/>
      <c r="EDF45" s="212"/>
      <c r="EDG45" s="212"/>
      <c r="EDH45" s="212"/>
      <c r="EDI45" s="212"/>
      <c r="EDJ45" s="212"/>
      <c r="EDK45" s="212"/>
      <c r="EDL45" s="212"/>
      <c r="EDM45" s="212"/>
      <c r="EDN45" s="212"/>
      <c r="EDO45" s="212"/>
      <c r="EDP45" s="212"/>
      <c r="EDQ45" s="212"/>
      <c r="EDR45" s="212"/>
      <c r="EDS45" s="212"/>
      <c r="EDT45" s="212"/>
      <c r="EDU45" s="212"/>
      <c r="EDV45" s="212"/>
      <c r="EDW45" s="212"/>
      <c r="EDX45" s="212"/>
      <c r="EDY45" s="212"/>
      <c r="EDZ45" s="212"/>
      <c r="EEA45" s="212"/>
      <c r="EEB45" s="212"/>
      <c r="EEC45" s="212"/>
      <c r="EED45" s="212"/>
      <c r="EEE45" s="212"/>
      <c r="EEF45" s="212"/>
      <c r="EEG45" s="212"/>
      <c r="EEH45" s="212"/>
      <c r="EEI45" s="212"/>
      <c r="EEJ45" s="212"/>
      <c r="EEK45" s="212"/>
      <c r="EEL45" s="212"/>
      <c r="EEM45" s="212"/>
      <c r="EEN45" s="212"/>
      <c r="EEO45" s="212"/>
      <c r="EEP45" s="212"/>
      <c r="EEQ45" s="212"/>
      <c r="EER45" s="212"/>
      <c r="EES45" s="212"/>
      <c r="EET45" s="212"/>
      <c r="EEU45" s="212"/>
      <c r="EEV45" s="212"/>
      <c r="EEW45" s="212"/>
      <c r="EEX45" s="212"/>
      <c r="EEY45" s="212"/>
      <c r="EEZ45" s="212"/>
      <c r="EFA45" s="212"/>
      <c r="EFB45" s="212"/>
      <c r="EFC45" s="212"/>
      <c r="EFD45" s="212"/>
      <c r="EFE45" s="212"/>
      <c r="EFF45" s="212"/>
      <c r="EFG45" s="212"/>
      <c r="EFH45" s="212"/>
      <c r="EFI45" s="212"/>
      <c r="EFJ45" s="212"/>
      <c r="EFK45" s="212"/>
      <c r="EFL45" s="212"/>
      <c r="EFM45" s="212"/>
      <c r="EFN45" s="212"/>
      <c r="EFO45" s="212"/>
      <c r="EFP45" s="212"/>
      <c r="EFQ45" s="212"/>
      <c r="EFR45" s="212"/>
      <c r="EFS45" s="212"/>
      <c r="EFT45" s="212"/>
      <c r="EFU45" s="212"/>
      <c r="EFV45" s="212"/>
      <c r="EFW45" s="212"/>
      <c r="EFX45" s="212"/>
      <c r="EFY45" s="212"/>
      <c r="EFZ45" s="212"/>
      <c r="EGA45" s="212"/>
      <c r="EGB45" s="212"/>
      <c r="EGC45" s="212"/>
      <c r="EGD45" s="212"/>
      <c r="EGE45" s="212"/>
      <c r="EGF45" s="212"/>
      <c r="EGG45" s="212"/>
      <c r="EGH45" s="212"/>
      <c r="EGI45" s="212"/>
      <c r="EGJ45" s="212"/>
      <c r="EGK45" s="212"/>
      <c r="EGL45" s="212"/>
      <c r="EGM45" s="212"/>
      <c r="EGN45" s="212"/>
      <c r="EGO45" s="212"/>
      <c r="EGP45" s="212"/>
      <c r="EGQ45" s="212"/>
      <c r="EGR45" s="212"/>
      <c r="EGS45" s="212"/>
      <c r="EGT45" s="212"/>
      <c r="EGU45" s="212"/>
      <c r="EGV45" s="212"/>
      <c r="EGW45" s="212"/>
      <c r="EGX45" s="212"/>
      <c r="EGY45" s="212"/>
      <c r="EGZ45" s="212"/>
      <c r="EHA45" s="212"/>
      <c r="EHB45" s="212"/>
      <c r="EHC45" s="212"/>
      <c r="EHD45" s="212"/>
      <c r="EHE45" s="212"/>
      <c r="EHF45" s="212"/>
      <c r="EHG45" s="212"/>
      <c r="EHH45" s="212"/>
      <c r="EHI45" s="212"/>
      <c r="EHJ45" s="212"/>
      <c r="EHK45" s="212"/>
      <c r="EHL45" s="212"/>
      <c r="EHM45" s="212"/>
      <c r="EHN45" s="212"/>
      <c r="EHO45" s="212"/>
      <c r="EHP45" s="212"/>
      <c r="EHQ45" s="212"/>
      <c r="EHR45" s="212"/>
      <c r="EHS45" s="212"/>
      <c r="EHT45" s="212"/>
      <c r="EHU45" s="212"/>
      <c r="EHV45" s="212"/>
      <c r="EHW45" s="212"/>
      <c r="EHX45" s="212"/>
      <c r="EHY45" s="212"/>
      <c r="EHZ45" s="212"/>
      <c r="EIA45" s="212"/>
      <c r="EIB45" s="212"/>
      <c r="EIC45" s="212"/>
      <c r="EID45" s="212"/>
      <c r="EIE45" s="212"/>
      <c r="EIF45" s="212"/>
      <c r="EIG45" s="212"/>
      <c r="EIH45" s="212"/>
      <c r="EII45" s="212"/>
      <c r="EIJ45" s="212"/>
      <c r="EIK45" s="212"/>
      <c r="EIL45" s="212"/>
      <c r="EIM45" s="212"/>
      <c r="EIN45" s="212"/>
      <c r="EIO45" s="212"/>
      <c r="EIP45" s="212"/>
      <c r="EIQ45" s="212"/>
      <c r="EIR45" s="212"/>
      <c r="EIS45" s="212"/>
      <c r="EIT45" s="212"/>
      <c r="EIU45" s="212"/>
      <c r="EIV45" s="212"/>
      <c r="EIW45" s="212"/>
      <c r="EIX45" s="212"/>
      <c r="EIY45" s="212"/>
      <c r="EIZ45" s="212"/>
      <c r="EJA45" s="212"/>
      <c r="EJB45" s="212"/>
      <c r="EJC45" s="212"/>
      <c r="EJD45" s="212"/>
      <c r="EJE45" s="212"/>
      <c r="EJF45" s="212"/>
      <c r="EJG45" s="212"/>
      <c r="EJH45" s="212"/>
      <c r="EJI45" s="212"/>
      <c r="EJJ45" s="212"/>
      <c r="EJK45" s="212"/>
      <c r="EJL45" s="212"/>
      <c r="EJM45" s="212"/>
      <c r="EJN45" s="212"/>
      <c r="EJO45" s="212"/>
      <c r="EJP45" s="212"/>
      <c r="EJQ45" s="212"/>
      <c r="EJR45" s="212"/>
      <c r="EJS45" s="212"/>
      <c r="EJT45" s="212"/>
      <c r="EJU45" s="212"/>
      <c r="EJV45" s="212"/>
      <c r="EJW45" s="212"/>
      <c r="EJX45" s="212"/>
      <c r="EJY45" s="212"/>
      <c r="EJZ45" s="212"/>
      <c r="EKA45" s="212"/>
      <c r="EKB45" s="212"/>
      <c r="EKC45" s="212"/>
      <c r="EKD45" s="212"/>
      <c r="EKE45" s="212"/>
      <c r="EKF45" s="212"/>
      <c r="EKG45" s="212"/>
      <c r="EKH45" s="212"/>
      <c r="EKI45" s="212"/>
      <c r="EKJ45" s="212"/>
      <c r="EKK45" s="212"/>
      <c r="EKL45" s="212"/>
      <c r="EKM45" s="212"/>
      <c r="EKN45" s="212"/>
      <c r="EKO45" s="212"/>
      <c r="EKP45" s="212"/>
      <c r="EKQ45" s="212"/>
      <c r="EKR45" s="212"/>
      <c r="EKS45" s="212"/>
      <c r="EKT45" s="212"/>
      <c r="EKU45" s="212"/>
      <c r="EKV45" s="212"/>
      <c r="EKW45" s="212"/>
      <c r="EKX45" s="212"/>
      <c r="EKY45" s="212"/>
      <c r="EKZ45" s="212"/>
      <c r="ELA45" s="212"/>
      <c r="ELB45" s="212"/>
      <c r="ELC45" s="212"/>
      <c r="ELD45" s="212"/>
      <c r="ELE45" s="212"/>
      <c r="ELF45" s="212"/>
      <c r="ELG45" s="212"/>
      <c r="ELH45" s="212"/>
      <c r="ELI45" s="212"/>
      <c r="ELJ45" s="212"/>
      <c r="ELK45" s="212"/>
      <c r="ELL45" s="212"/>
      <c r="ELM45" s="212"/>
      <c r="ELN45" s="212"/>
      <c r="ELO45" s="212"/>
      <c r="ELP45" s="212"/>
      <c r="ELQ45" s="212"/>
      <c r="ELR45" s="212"/>
      <c r="ELS45" s="212"/>
      <c r="ELT45" s="212"/>
      <c r="ELU45" s="212"/>
      <c r="ELV45" s="212"/>
      <c r="ELW45" s="212"/>
      <c r="ELX45" s="212"/>
      <c r="ELY45" s="212"/>
      <c r="ELZ45" s="212"/>
      <c r="EMA45" s="212"/>
      <c r="EMB45" s="212"/>
      <c r="EMC45" s="212"/>
      <c r="EMD45" s="212"/>
      <c r="EME45" s="212"/>
      <c r="EMF45" s="212"/>
      <c r="EMG45" s="212"/>
      <c r="EMH45" s="212"/>
      <c r="EMI45" s="212"/>
      <c r="EMJ45" s="212"/>
      <c r="EMK45" s="212"/>
      <c r="EML45" s="212"/>
      <c r="EMM45" s="212"/>
      <c r="EMN45" s="212"/>
      <c r="EMO45" s="212"/>
      <c r="EMP45" s="212"/>
      <c r="EMQ45" s="212"/>
      <c r="EMR45" s="212"/>
      <c r="EMS45" s="212"/>
      <c r="EMT45" s="212"/>
      <c r="EMU45" s="212"/>
      <c r="EMV45" s="212"/>
      <c r="EMW45" s="212"/>
      <c r="EMX45" s="212"/>
      <c r="EMY45" s="212"/>
      <c r="EMZ45" s="212"/>
      <c r="ENA45" s="212"/>
      <c r="ENB45" s="212"/>
      <c r="ENC45" s="212"/>
      <c r="END45" s="212"/>
      <c r="ENE45" s="212"/>
      <c r="ENF45" s="212"/>
      <c r="ENG45" s="212"/>
      <c r="ENH45" s="212"/>
      <c r="ENI45" s="212"/>
      <c r="ENJ45" s="212"/>
      <c r="ENK45" s="212"/>
      <c r="ENL45" s="212"/>
      <c r="ENM45" s="212"/>
      <c r="ENN45" s="212"/>
      <c r="ENO45" s="212"/>
      <c r="ENP45" s="212"/>
      <c r="ENQ45" s="212"/>
      <c r="ENR45" s="212"/>
      <c r="ENS45" s="212"/>
      <c r="ENT45" s="212"/>
      <c r="ENU45" s="212"/>
      <c r="ENV45" s="212"/>
      <c r="ENW45" s="212"/>
      <c r="ENX45" s="212"/>
      <c r="ENY45" s="212"/>
      <c r="ENZ45" s="212"/>
      <c r="EOA45" s="212"/>
      <c r="EOB45" s="212"/>
      <c r="EOC45" s="212"/>
      <c r="EOD45" s="212"/>
      <c r="EOE45" s="212"/>
      <c r="EOF45" s="212"/>
      <c r="EOG45" s="212"/>
      <c r="EOH45" s="212"/>
      <c r="EOI45" s="212"/>
      <c r="EOJ45" s="212"/>
      <c r="EOK45" s="212"/>
      <c r="EOL45" s="212"/>
      <c r="EOM45" s="212"/>
      <c r="EON45" s="212"/>
      <c r="EOO45" s="212"/>
      <c r="EOP45" s="212"/>
      <c r="EOQ45" s="212"/>
      <c r="EOR45" s="212"/>
      <c r="EOS45" s="212"/>
      <c r="EOT45" s="212"/>
      <c r="EOU45" s="212"/>
      <c r="EOV45" s="212"/>
      <c r="EOW45" s="212"/>
      <c r="EOX45" s="212"/>
      <c r="EOY45" s="212"/>
      <c r="EOZ45" s="212"/>
      <c r="EPA45" s="212"/>
      <c r="EPB45" s="212"/>
      <c r="EPC45" s="212"/>
      <c r="EPD45" s="212"/>
      <c r="EPE45" s="212"/>
      <c r="EPF45" s="212"/>
      <c r="EPG45" s="212"/>
      <c r="EPH45" s="212"/>
      <c r="EPI45" s="212"/>
      <c r="EPJ45" s="212"/>
      <c r="EPK45" s="212"/>
      <c r="EPL45" s="212"/>
      <c r="EPM45" s="212"/>
      <c r="EPN45" s="212"/>
      <c r="EPO45" s="212"/>
      <c r="EPP45" s="212"/>
      <c r="EPQ45" s="212"/>
      <c r="EPR45" s="212"/>
      <c r="EPS45" s="212"/>
      <c r="EPT45" s="212"/>
      <c r="EPU45" s="212"/>
      <c r="EPV45" s="212"/>
      <c r="EPW45" s="212"/>
      <c r="EPX45" s="212"/>
      <c r="EPY45" s="212"/>
      <c r="EPZ45" s="212"/>
      <c r="EQA45" s="212"/>
      <c r="EQB45" s="212"/>
      <c r="EQC45" s="212"/>
      <c r="EQD45" s="212"/>
      <c r="EQE45" s="212"/>
      <c r="EQF45" s="212"/>
      <c r="EQG45" s="212"/>
      <c r="EQH45" s="212"/>
      <c r="EQI45" s="212"/>
      <c r="EQJ45" s="212"/>
      <c r="EQK45" s="212"/>
      <c r="EQL45" s="212"/>
      <c r="EQM45" s="212"/>
      <c r="EQN45" s="212"/>
      <c r="EQO45" s="212"/>
      <c r="EQP45" s="212"/>
      <c r="EQQ45" s="212"/>
      <c r="EQR45" s="212"/>
      <c r="EQS45" s="212"/>
      <c r="EQT45" s="212"/>
      <c r="EQU45" s="212"/>
      <c r="EQV45" s="212"/>
      <c r="EQW45" s="212"/>
      <c r="EQX45" s="212"/>
      <c r="EQY45" s="212"/>
      <c r="EQZ45" s="212"/>
      <c r="ERA45" s="212"/>
      <c r="ERB45" s="212"/>
      <c r="ERC45" s="212"/>
      <c r="ERD45" s="212"/>
      <c r="ERE45" s="212"/>
      <c r="ERF45" s="212"/>
      <c r="ERG45" s="212"/>
      <c r="ERH45" s="212"/>
      <c r="ERI45" s="212"/>
      <c r="ERJ45" s="212"/>
      <c r="ERK45" s="212"/>
      <c r="ERL45" s="212"/>
      <c r="ERM45" s="212"/>
      <c r="ERN45" s="212"/>
      <c r="ERO45" s="212"/>
      <c r="ERP45" s="212"/>
      <c r="ERQ45" s="212"/>
      <c r="ERR45" s="212"/>
      <c r="ERS45" s="212"/>
      <c r="ERT45" s="212"/>
      <c r="ERU45" s="212"/>
      <c r="ERV45" s="212"/>
      <c r="ERW45" s="212"/>
      <c r="ERX45" s="212"/>
      <c r="ERY45" s="212"/>
      <c r="ERZ45" s="212"/>
      <c r="ESA45" s="212"/>
      <c r="ESB45" s="212"/>
      <c r="ESC45" s="212"/>
      <c r="ESD45" s="212"/>
      <c r="ESE45" s="212"/>
      <c r="ESF45" s="212"/>
      <c r="ESG45" s="212"/>
      <c r="ESH45" s="212"/>
      <c r="ESI45" s="212"/>
      <c r="ESJ45" s="212"/>
      <c r="ESK45" s="212"/>
      <c r="ESL45" s="212"/>
      <c r="ESM45" s="212"/>
      <c r="ESN45" s="212"/>
      <c r="ESO45" s="212"/>
      <c r="ESP45" s="212"/>
      <c r="ESQ45" s="212"/>
      <c r="ESR45" s="212"/>
      <c r="ESS45" s="212"/>
      <c r="EST45" s="212"/>
      <c r="ESU45" s="212"/>
      <c r="ESV45" s="212"/>
      <c r="ESW45" s="212"/>
      <c r="ESX45" s="212"/>
      <c r="ESY45" s="212"/>
      <c r="ESZ45" s="212"/>
      <c r="ETA45" s="212"/>
      <c r="ETB45" s="212"/>
      <c r="ETC45" s="212"/>
      <c r="ETD45" s="212"/>
      <c r="ETE45" s="212"/>
      <c r="ETF45" s="212"/>
      <c r="ETG45" s="212"/>
      <c r="ETH45" s="212"/>
      <c r="ETI45" s="212"/>
      <c r="ETJ45" s="212"/>
      <c r="ETK45" s="212"/>
      <c r="ETL45" s="212"/>
      <c r="ETM45" s="212"/>
      <c r="ETN45" s="212"/>
      <c r="ETO45" s="212"/>
      <c r="ETP45" s="212"/>
      <c r="ETQ45" s="212"/>
      <c r="ETR45" s="212"/>
      <c r="ETS45" s="212"/>
      <c r="ETT45" s="212"/>
      <c r="ETU45" s="212"/>
      <c r="ETV45" s="212"/>
      <c r="ETW45" s="212"/>
      <c r="ETX45" s="212"/>
      <c r="ETY45" s="212"/>
      <c r="ETZ45" s="212"/>
      <c r="EUA45" s="212"/>
      <c r="EUB45" s="212"/>
      <c r="EUC45" s="212"/>
      <c r="EUD45" s="212"/>
      <c r="EUE45" s="212"/>
      <c r="EUF45" s="212"/>
      <c r="EUG45" s="212"/>
      <c r="EUH45" s="212"/>
      <c r="EUI45" s="212"/>
      <c r="EUJ45" s="212"/>
      <c r="EUK45" s="212"/>
      <c r="EUL45" s="212"/>
      <c r="EUM45" s="212"/>
      <c r="EUN45" s="212"/>
      <c r="EUO45" s="212"/>
      <c r="EUP45" s="212"/>
      <c r="EUQ45" s="212"/>
      <c r="EUR45" s="212"/>
      <c r="EUS45" s="212"/>
      <c r="EUT45" s="212"/>
      <c r="EUU45" s="212"/>
      <c r="EUV45" s="212"/>
      <c r="EUW45" s="212"/>
      <c r="EUX45" s="212"/>
      <c r="EUY45" s="212"/>
      <c r="EUZ45" s="212"/>
      <c r="EVA45" s="212"/>
      <c r="EVB45" s="212"/>
      <c r="EVC45" s="212"/>
      <c r="EVD45" s="212"/>
      <c r="EVE45" s="212"/>
      <c r="EVF45" s="212"/>
      <c r="EVG45" s="212"/>
      <c r="EVH45" s="212"/>
      <c r="EVI45" s="212"/>
      <c r="EVJ45" s="212"/>
      <c r="EVK45" s="212"/>
      <c r="EVL45" s="212"/>
      <c r="EVM45" s="212"/>
      <c r="EVN45" s="212"/>
      <c r="EVO45" s="212"/>
      <c r="EVP45" s="212"/>
      <c r="EVQ45" s="212"/>
      <c r="EVR45" s="212"/>
      <c r="EVS45" s="212"/>
      <c r="EVT45" s="212"/>
      <c r="EVU45" s="212"/>
      <c r="EVV45" s="212"/>
      <c r="EVW45" s="212"/>
      <c r="EVX45" s="212"/>
      <c r="EVY45" s="212"/>
      <c r="EVZ45" s="212"/>
      <c r="EWA45" s="212"/>
      <c r="EWB45" s="212"/>
      <c r="EWC45" s="212"/>
      <c r="EWD45" s="212"/>
      <c r="EWE45" s="212"/>
      <c r="EWF45" s="212"/>
      <c r="EWG45" s="212"/>
      <c r="EWH45" s="212"/>
      <c r="EWI45" s="212"/>
      <c r="EWJ45" s="212"/>
      <c r="EWK45" s="212"/>
      <c r="EWL45" s="212"/>
      <c r="EWM45" s="212"/>
      <c r="EWN45" s="212"/>
      <c r="EWO45" s="212"/>
      <c r="EWP45" s="212"/>
      <c r="EWQ45" s="212"/>
      <c r="EWR45" s="212"/>
      <c r="EWS45" s="212"/>
      <c r="EWT45" s="212"/>
      <c r="EWU45" s="212"/>
      <c r="EWV45" s="212"/>
      <c r="EWW45" s="212"/>
      <c r="EWX45" s="212"/>
      <c r="EWY45" s="212"/>
      <c r="EWZ45" s="212"/>
      <c r="EXA45" s="212"/>
      <c r="EXB45" s="212"/>
      <c r="EXC45" s="212"/>
      <c r="EXD45" s="212"/>
      <c r="EXE45" s="212"/>
      <c r="EXF45" s="212"/>
      <c r="EXG45" s="212"/>
      <c r="EXH45" s="212"/>
      <c r="EXI45" s="212"/>
      <c r="EXJ45" s="212"/>
      <c r="EXK45" s="212"/>
      <c r="EXL45" s="212"/>
      <c r="EXM45" s="212"/>
      <c r="EXN45" s="212"/>
      <c r="EXO45" s="212"/>
      <c r="EXP45" s="212"/>
      <c r="EXQ45" s="212"/>
      <c r="EXR45" s="212"/>
      <c r="EXS45" s="212"/>
      <c r="EXT45" s="212"/>
      <c r="EXU45" s="212"/>
      <c r="EXV45" s="212"/>
      <c r="EXW45" s="212"/>
      <c r="EXX45" s="212"/>
      <c r="EXY45" s="212"/>
      <c r="EXZ45" s="212"/>
      <c r="EYA45" s="212"/>
      <c r="EYB45" s="212"/>
      <c r="EYC45" s="212"/>
      <c r="EYD45" s="212"/>
      <c r="EYE45" s="212"/>
      <c r="EYF45" s="212"/>
      <c r="EYG45" s="212"/>
      <c r="EYH45" s="212"/>
      <c r="EYI45" s="212"/>
      <c r="EYJ45" s="212"/>
      <c r="EYK45" s="212"/>
      <c r="EYL45" s="212"/>
      <c r="EYM45" s="212"/>
      <c r="EYN45" s="212"/>
      <c r="EYO45" s="212"/>
      <c r="EYP45" s="212"/>
      <c r="EYQ45" s="212"/>
      <c r="EYR45" s="212"/>
      <c r="EYS45" s="212"/>
      <c r="EYT45" s="212"/>
      <c r="EYU45" s="212"/>
      <c r="EYV45" s="212"/>
      <c r="EYW45" s="212"/>
      <c r="EYX45" s="212"/>
      <c r="EYY45" s="212"/>
      <c r="EYZ45" s="212"/>
      <c r="EZA45" s="212"/>
      <c r="EZB45" s="212"/>
      <c r="EZC45" s="212"/>
      <c r="EZD45" s="212"/>
      <c r="EZE45" s="212"/>
      <c r="EZF45" s="212"/>
      <c r="EZG45" s="212"/>
      <c r="EZH45" s="212"/>
      <c r="EZI45" s="212"/>
      <c r="EZJ45" s="212"/>
      <c r="EZK45" s="212"/>
      <c r="EZL45" s="212"/>
      <c r="EZM45" s="212"/>
      <c r="EZN45" s="212"/>
      <c r="EZO45" s="212"/>
      <c r="EZP45" s="212"/>
      <c r="EZQ45" s="212"/>
      <c r="EZR45" s="212"/>
      <c r="EZS45" s="212"/>
      <c r="EZT45" s="212"/>
      <c r="EZU45" s="212"/>
      <c r="EZV45" s="212"/>
      <c r="EZW45" s="212"/>
      <c r="EZX45" s="212"/>
      <c r="EZY45" s="212"/>
      <c r="EZZ45" s="212"/>
      <c r="FAA45" s="212"/>
      <c r="FAB45" s="212"/>
      <c r="FAC45" s="212"/>
      <c r="FAD45" s="212"/>
      <c r="FAE45" s="212"/>
      <c r="FAF45" s="212"/>
      <c r="FAG45" s="212"/>
      <c r="FAH45" s="212"/>
      <c r="FAI45" s="212"/>
      <c r="FAJ45" s="212"/>
      <c r="FAK45" s="212"/>
      <c r="FAL45" s="212"/>
      <c r="FAM45" s="212"/>
      <c r="FAN45" s="212"/>
      <c r="FAO45" s="212"/>
      <c r="FAP45" s="212"/>
      <c r="FAQ45" s="212"/>
      <c r="FAR45" s="212"/>
      <c r="FAS45" s="212"/>
      <c r="FAT45" s="212"/>
      <c r="FAU45" s="212"/>
      <c r="FAV45" s="212"/>
      <c r="FAW45" s="212"/>
      <c r="FAX45" s="212"/>
      <c r="FAY45" s="212"/>
      <c r="FAZ45" s="212"/>
      <c r="FBA45" s="212"/>
      <c r="FBB45" s="212"/>
      <c r="FBC45" s="212"/>
      <c r="FBD45" s="212"/>
      <c r="FBE45" s="212"/>
      <c r="FBF45" s="212"/>
      <c r="FBG45" s="212"/>
      <c r="FBH45" s="212"/>
      <c r="FBI45" s="212"/>
      <c r="FBJ45" s="212"/>
      <c r="FBK45" s="212"/>
      <c r="FBL45" s="212"/>
      <c r="FBM45" s="212"/>
      <c r="FBN45" s="212"/>
      <c r="FBO45" s="212"/>
      <c r="FBP45" s="212"/>
      <c r="FBQ45" s="212"/>
      <c r="FBR45" s="212"/>
      <c r="FBS45" s="212"/>
      <c r="FBT45" s="212"/>
      <c r="FBU45" s="212"/>
      <c r="FBV45" s="212"/>
      <c r="FBW45" s="212"/>
      <c r="FBX45" s="212"/>
      <c r="FBY45" s="212"/>
      <c r="FBZ45" s="212"/>
      <c r="FCA45" s="212"/>
      <c r="FCB45" s="212"/>
      <c r="FCC45" s="212"/>
      <c r="FCD45" s="212"/>
      <c r="FCE45" s="212"/>
      <c r="FCF45" s="212"/>
      <c r="FCG45" s="212"/>
      <c r="FCH45" s="212"/>
      <c r="FCI45" s="212"/>
      <c r="FCJ45" s="212"/>
      <c r="FCK45" s="212"/>
      <c r="FCL45" s="212"/>
      <c r="FCM45" s="212"/>
      <c r="FCN45" s="212"/>
      <c r="FCO45" s="212"/>
      <c r="FCP45" s="212"/>
      <c r="FCQ45" s="212"/>
      <c r="FCR45" s="212"/>
      <c r="FCS45" s="212"/>
      <c r="FCT45" s="212"/>
      <c r="FCU45" s="212"/>
      <c r="FCV45" s="212"/>
      <c r="FCW45" s="212"/>
      <c r="FCX45" s="212"/>
      <c r="FCY45" s="212"/>
      <c r="FCZ45" s="212"/>
      <c r="FDA45" s="212"/>
      <c r="FDB45" s="212"/>
      <c r="FDC45" s="212"/>
      <c r="FDD45" s="212"/>
      <c r="FDE45" s="212"/>
      <c r="FDF45" s="212"/>
      <c r="FDG45" s="212"/>
      <c r="FDH45" s="212"/>
      <c r="FDI45" s="212"/>
      <c r="FDJ45" s="212"/>
      <c r="FDK45" s="212"/>
      <c r="FDL45" s="212"/>
      <c r="FDM45" s="212"/>
      <c r="FDN45" s="212"/>
      <c r="FDO45" s="212"/>
      <c r="FDP45" s="212"/>
      <c r="FDQ45" s="212"/>
      <c r="FDR45" s="212"/>
      <c r="FDS45" s="212"/>
      <c r="FDT45" s="212"/>
      <c r="FDU45" s="212"/>
      <c r="FDV45" s="212"/>
      <c r="FDW45" s="212"/>
      <c r="FDX45" s="212"/>
      <c r="FDY45" s="212"/>
      <c r="FDZ45" s="212"/>
      <c r="FEA45" s="212"/>
      <c r="FEB45" s="212"/>
      <c r="FEC45" s="212"/>
      <c r="FED45" s="212"/>
      <c r="FEE45" s="212"/>
      <c r="FEF45" s="212"/>
      <c r="FEG45" s="212"/>
      <c r="FEH45" s="212"/>
      <c r="FEI45" s="212"/>
      <c r="FEJ45" s="212"/>
      <c r="FEK45" s="212"/>
      <c r="FEL45" s="212"/>
      <c r="FEM45" s="212"/>
      <c r="FEN45" s="212"/>
      <c r="FEO45" s="212"/>
      <c r="FEP45" s="212"/>
      <c r="FEQ45" s="212"/>
      <c r="FER45" s="212"/>
      <c r="FES45" s="212"/>
      <c r="FET45" s="212"/>
      <c r="FEU45" s="212"/>
      <c r="FEV45" s="212"/>
      <c r="FEW45" s="212"/>
      <c r="FEX45" s="212"/>
      <c r="FEY45" s="212"/>
      <c r="FEZ45" s="212"/>
      <c r="FFA45" s="212"/>
      <c r="FFB45" s="212"/>
      <c r="FFC45" s="212"/>
      <c r="FFD45" s="212"/>
      <c r="FFE45" s="212"/>
      <c r="FFF45" s="212"/>
      <c r="FFG45" s="212"/>
      <c r="FFH45" s="212"/>
      <c r="FFI45" s="212"/>
      <c r="FFJ45" s="212"/>
      <c r="FFK45" s="212"/>
      <c r="FFL45" s="212"/>
      <c r="FFM45" s="212"/>
      <c r="FFN45" s="212"/>
      <c r="FFO45" s="212"/>
      <c r="FFP45" s="212"/>
      <c r="FFQ45" s="212"/>
      <c r="FFR45" s="212"/>
      <c r="FFS45" s="212"/>
      <c r="FFT45" s="212"/>
      <c r="FFU45" s="212"/>
      <c r="FFV45" s="212"/>
      <c r="FFW45" s="212"/>
      <c r="FFX45" s="212"/>
      <c r="FFY45" s="212"/>
      <c r="FFZ45" s="212"/>
      <c r="FGA45" s="212"/>
      <c r="FGB45" s="212"/>
      <c r="FGC45" s="212"/>
      <c r="FGD45" s="212"/>
      <c r="FGE45" s="212"/>
      <c r="FGF45" s="212"/>
      <c r="FGG45" s="212"/>
      <c r="FGH45" s="212"/>
      <c r="FGI45" s="212"/>
      <c r="FGJ45" s="212"/>
      <c r="FGK45" s="212"/>
      <c r="FGL45" s="212"/>
      <c r="FGM45" s="212"/>
      <c r="FGN45" s="212"/>
      <c r="FGO45" s="212"/>
      <c r="FGP45" s="212"/>
      <c r="FGQ45" s="212"/>
      <c r="FGR45" s="212"/>
      <c r="FGS45" s="212"/>
      <c r="FGT45" s="212"/>
      <c r="FGU45" s="212"/>
      <c r="FGV45" s="212"/>
      <c r="FGW45" s="212"/>
      <c r="FGX45" s="212"/>
      <c r="FGY45" s="212"/>
      <c r="FGZ45" s="212"/>
      <c r="FHA45" s="212"/>
      <c r="FHB45" s="212"/>
      <c r="FHC45" s="212"/>
      <c r="FHD45" s="212"/>
      <c r="FHE45" s="212"/>
      <c r="FHF45" s="212"/>
      <c r="FHG45" s="212"/>
      <c r="FHH45" s="212"/>
      <c r="FHI45" s="212"/>
      <c r="FHJ45" s="212"/>
      <c r="FHK45" s="212"/>
      <c r="FHL45" s="212"/>
      <c r="FHM45" s="212"/>
      <c r="FHN45" s="212"/>
      <c r="FHO45" s="212"/>
      <c r="FHP45" s="212"/>
      <c r="FHQ45" s="212"/>
      <c r="FHR45" s="212"/>
      <c r="FHS45" s="212"/>
      <c r="FHT45" s="212"/>
      <c r="FHU45" s="212"/>
      <c r="FHV45" s="212"/>
      <c r="FHW45" s="212"/>
      <c r="FHX45" s="212"/>
      <c r="FHY45" s="212"/>
      <c r="FHZ45" s="212"/>
      <c r="FIA45" s="212"/>
      <c r="FIB45" s="212"/>
      <c r="FIC45" s="212"/>
      <c r="FID45" s="212"/>
      <c r="FIE45" s="212"/>
      <c r="FIF45" s="212"/>
      <c r="FIG45" s="212"/>
      <c r="FIH45" s="212"/>
      <c r="FII45" s="212"/>
      <c r="FIJ45" s="212"/>
      <c r="FIK45" s="212"/>
      <c r="FIL45" s="212"/>
      <c r="FIM45" s="212"/>
      <c r="FIN45" s="212"/>
      <c r="FIO45" s="212"/>
      <c r="FIP45" s="212"/>
      <c r="FIQ45" s="212"/>
      <c r="FIR45" s="212"/>
      <c r="FIS45" s="212"/>
      <c r="FIT45" s="212"/>
      <c r="FIU45" s="212"/>
      <c r="FIV45" s="212"/>
      <c r="FIW45" s="212"/>
      <c r="FIX45" s="212"/>
      <c r="FIY45" s="212"/>
      <c r="FIZ45" s="212"/>
      <c r="FJA45" s="212"/>
      <c r="FJB45" s="212"/>
      <c r="FJC45" s="212"/>
      <c r="FJD45" s="212"/>
      <c r="FJE45" s="212"/>
      <c r="FJF45" s="212"/>
      <c r="FJG45" s="212"/>
      <c r="FJH45" s="212"/>
      <c r="FJI45" s="212"/>
      <c r="FJJ45" s="212"/>
      <c r="FJK45" s="212"/>
      <c r="FJL45" s="212"/>
      <c r="FJM45" s="212"/>
      <c r="FJN45" s="212"/>
      <c r="FJO45" s="212"/>
      <c r="FJP45" s="212"/>
      <c r="FJQ45" s="212"/>
      <c r="FJR45" s="212"/>
      <c r="FJS45" s="212"/>
      <c r="FJT45" s="212"/>
      <c r="FJU45" s="212"/>
      <c r="FJV45" s="212"/>
      <c r="FJW45" s="212"/>
      <c r="FJX45" s="212"/>
      <c r="FJY45" s="212"/>
      <c r="FJZ45" s="212"/>
      <c r="FKA45" s="212"/>
      <c r="FKB45" s="212"/>
      <c r="FKC45" s="212"/>
      <c r="FKD45" s="212"/>
      <c r="FKE45" s="212"/>
      <c r="FKF45" s="212"/>
      <c r="FKG45" s="212"/>
      <c r="FKH45" s="212"/>
      <c r="FKI45" s="212"/>
      <c r="FKJ45" s="212"/>
      <c r="FKK45" s="212"/>
      <c r="FKL45" s="212"/>
      <c r="FKM45" s="212"/>
      <c r="FKN45" s="212"/>
      <c r="FKO45" s="212"/>
      <c r="FKP45" s="212"/>
      <c r="FKQ45" s="212"/>
      <c r="FKR45" s="212"/>
      <c r="FKS45" s="212"/>
      <c r="FKT45" s="212"/>
      <c r="FKU45" s="212"/>
      <c r="FKV45" s="212"/>
      <c r="FKW45" s="212"/>
      <c r="FKX45" s="212"/>
      <c r="FKY45" s="212"/>
      <c r="FKZ45" s="212"/>
      <c r="FLA45" s="212"/>
      <c r="FLB45" s="212"/>
      <c r="FLC45" s="212"/>
      <c r="FLD45" s="212"/>
      <c r="FLE45" s="212"/>
      <c r="FLF45" s="212"/>
      <c r="FLG45" s="212"/>
      <c r="FLH45" s="212"/>
      <c r="FLI45" s="212"/>
      <c r="FLJ45" s="212"/>
      <c r="FLK45" s="212"/>
      <c r="FLL45" s="212"/>
      <c r="FLM45" s="212"/>
      <c r="FLN45" s="212"/>
      <c r="FLO45" s="212"/>
      <c r="FLP45" s="212"/>
      <c r="FLQ45" s="212"/>
      <c r="FLR45" s="212"/>
      <c r="FLS45" s="212"/>
      <c r="FLT45" s="212"/>
      <c r="FLU45" s="212"/>
      <c r="FLV45" s="212"/>
      <c r="FLW45" s="212"/>
      <c r="FLX45" s="212"/>
      <c r="FLY45" s="212"/>
      <c r="FLZ45" s="212"/>
      <c r="FMA45" s="212"/>
      <c r="FMB45" s="212"/>
      <c r="FMC45" s="212"/>
      <c r="FMD45" s="212"/>
      <c r="FME45" s="212"/>
      <c r="FMF45" s="212"/>
      <c r="FMG45" s="212"/>
      <c r="FMH45" s="212"/>
      <c r="FMI45" s="212"/>
      <c r="FMJ45" s="212"/>
      <c r="FMK45" s="212"/>
      <c r="FML45" s="212"/>
      <c r="FMM45" s="212"/>
      <c r="FMN45" s="212"/>
      <c r="FMO45" s="212"/>
      <c r="FMP45" s="212"/>
      <c r="FMQ45" s="212"/>
      <c r="FMR45" s="212"/>
      <c r="FMS45" s="212"/>
      <c r="FMT45" s="212"/>
      <c r="FMU45" s="212"/>
      <c r="FMV45" s="212"/>
      <c r="FMW45" s="212"/>
      <c r="FMX45" s="212"/>
      <c r="FMY45" s="212"/>
      <c r="FMZ45" s="212"/>
      <c r="FNA45" s="212"/>
      <c r="FNB45" s="212"/>
      <c r="FNC45" s="212"/>
      <c r="FND45" s="212"/>
      <c r="FNE45" s="212"/>
      <c r="FNF45" s="212"/>
      <c r="FNG45" s="212"/>
      <c r="FNH45" s="212"/>
      <c r="FNI45" s="212"/>
      <c r="FNJ45" s="212"/>
      <c r="FNK45" s="212"/>
      <c r="FNL45" s="212"/>
      <c r="FNM45" s="212"/>
      <c r="FNN45" s="212"/>
      <c r="FNO45" s="212"/>
      <c r="FNP45" s="212"/>
      <c r="FNQ45" s="212"/>
      <c r="FNR45" s="212"/>
      <c r="FNS45" s="212"/>
      <c r="FNT45" s="212"/>
      <c r="FNU45" s="212"/>
      <c r="FNV45" s="212"/>
      <c r="FNW45" s="212"/>
      <c r="FNX45" s="212"/>
      <c r="FNY45" s="212"/>
      <c r="FNZ45" s="212"/>
      <c r="FOA45" s="212"/>
      <c r="FOB45" s="212"/>
      <c r="FOC45" s="212"/>
      <c r="FOD45" s="212"/>
      <c r="FOE45" s="212"/>
      <c r="FOF45" s="212"/>
      <c r="FOG45" s="212"/>
      <c r="FOH45" s="212"/>
      <c r="FOI45" s="212"/>
      <c r="FOJ45" s="212"/>
      <c r="FOK45" s="212"/>
      <c r="FOL45" s="212"/>
      <c r="FOM45" s="212"/>
      <c r="FON45" s="212"/>
      <c r="FOO45" s="212"/>
      <c r="FOP45" s="212"/>
      <c r="FOQ45" s="212"/>
      <c r="FOR45" s="212"/>
      <c r="FOS45" s="212"/>
      <c r="FOT45" s="212"/>
      <c r="FOU45" s="212"/>
      <c r="FOV45" s="212"/>
      <c r="FOW45" s="212"/>
      <c r="FOX45" s="212"/>
      <c r="FOY45" s="212"/>
      <c r="FOZ45" s="212"/>
      <c r="FPA45" s="212"/>
      <c r="FPB45" s="212"/>
      <c r="FPC45" s="212"/>
      <c r="FPD45" s="212"/>
      <c r="FPE45" s="212"/>
      <c r="FPF45" s="212"/>
      <c r="FPG45" s="212"/>
      <c r="FPH45" s="212"/>
      <c r="FPI45" s="212"/>
      <c r="FPJ45" s="212"/>
      <c r="FPK45" s="212"/>
      <c r="FPL45" s="212"/>
      <c r="FPM45" s="212"/>
      <c r="FPN45" s="212"/>
      <c r="FPO45" s="212"/>
      <c r="FPP45" s="212"/>
      <c r="FPQ45" s="212"/>
      <c r="FPR45" s="212"/>
      <c r="FPS45" s="212"/>
      <c r="FPT45" s="212"/>
      <c r="FPU45" s="212"/>
      <c r="FPV45" s="212"/>
      <c r="FPW45" s="212"/>
      <c r="FPX45" s="212"/>
      <c r="FPY45" s="212"/>
      <c r="FPZ45" s="212"/>
      <c r="FQA45" s="212"/>
      <c r="FQB45" s="212"/>
      <c r="FQC45" s="212"/>
      <c r="FQD45" s="212"/>
      <c r="FQE45" s="212"/>
      <c r="FQF45" s="212"/>
      <c r="FQG45" s="212"/>
      <c r="FQH45" s="212"/>
      <c r="FQI45" s="212"/>
      <c r="FQJ45" s="212"/>
      <c r="FQK45" s="212"/>
      <c r="FQL45" s="212"/>
      <c r="FQM45" s="212"/>
      <c r="FQN45" s="212"/>
      <c r="FQO45" s="212"/>
      <c r="FQP45" s="212"/>
      <c r="FQQ45" s="212"/>
      <c r="FQR45" s="212"/>
      <c r="FQS45" s="212"/>
      <c r="FQT45" s="212"/>
      <c r="FQU45" s="212"/>
      <c r="FQV45" s="212"/>
      <c r="FQW45" s="212"/>
      <c r="FQX45" s="212"/>
      <c r="FQY45" s="212"/>
      <c r="FQZ45" s="212"/>
      <c r="FRA45" s="212"/>
      <c r="FRB45" s="212"/>
      <c r="FRC45" s="212"/>
      <c r="FRD45" s="212"/>
      <c r="FRE45" s="212"/>
      <c r="FRF45" s="212"/>
      <c r="FRG45" s="212"/>
      <c r="FRH45" s="212"/>
      <c r="FRI45" s="212"/>
      <c r="FRJ45" s="212"/>
      <c r="FRK45" s="212"/>
      <c r="FRL45" s="212"/>
      <c r="FRM45" s="212"/>
      <c r="FRN45" s="212"/>
      <c r="FRO45" s="212"/>
      <c r="FRP45" s="212"/>
      <c r="FRQ45" s="212"/>
      <c r="FRR45" s="212"/>
      <c r="FRS45" s="212"/>
      <c r="FRT45" s="212"/>
      <c r="FRU45" s="212"/>
      <c r="FRV45" s="212"/>
      <c r="FRW45" s="212"/>
      <c r="FRX45" s="212"/>
      <c r="FRY45" s="212"/>
      <c r="FRZ45" s="212"/>
      <c r="FSA45" s="212"/>
      <c r="FSB45" s="212"/>
      <c r="FSC45" s="212"/>
      <c r="FSD45" s="212"/>
      <c r="FSE45" s="212"/>
      <c r="FSF45" s="212"/>
      <c r="FSG45" s="212"/>
      <c r="FSH45" s="212"/>
      <c r="FSI45" s="212"/>
      <c r="FSJ45" s="212"/>
      <c r="FSK45" s="212"/>
      <c r="FSL45" s="212"/>
      <c r="FSM45" s="212"/>
      <c r="FSN45" s="212"/>
      <c r="FSO45" s="212"/>
      <c r="FSP45" s="212"/>
      <c r="FSQ45" s="212"/>
      <c r="FSR45" s="212"/>
      <c r="FSS45" s="212"/>
      <c r="FST45" s="212"/>
      <c r="FSU45" s="212"/>
      <c r="FSV45" s="212"/>
      <c r="FSW45" s="212"/>
      <c r="FSX45" s="212"/>
      <c r="FSY45" s="212"/>
      <c r="FSZ45" s="212"/>
      <c r="FTA45" s="212"/>
      <c r="FTB45" s="212"/>
      <c r="FTC45" s="212"/>
      <c r="FTD45" s="212"/>
      <c r="FTE45" s="212"/>
      <c r="FTF45" s="212"/>
      <c r="FTG45" s="212"/>
      <c r="FTH45" s="212"/>
      <c r="FTI45" s="212"/>
      <c r="FTJ45" s="212"/>
      <c r="FTK45" s="212"/>
      <c r="FTL45" s="212"/>
      <c r="FTM45" s="212"/>
      <c r="FTN45" s="212"/>
      <c r="FTO45" s="212"/>
      <c r="FTP45" s="212"/>
      <c r="FTQ45" s="212"/>
      <c r="FTR45" s="212"/>
      <c r="FTS45" s="212"/>
      <c r="FTT45" s="212"/>
      <c r="FTU45" s="212"/>
      <c r="FTV45" s="212"/>
      <c r="FTW45" s="212"/>
      <c r="FTX45" s="212"/>
      <c r="FTY45" s="212"/>
      <c r="FTZ45" s="212"/>
      <c r="FUA45" s="212"/>
      <c r="FUB45" s="212"/>
      <c r="FUC45" s="212"/>
      <c r="FUD45" s="212"/>
      <c r="FUE45" s="212"/>
      <c r="FUF45" s="212"/>
      <c r="FUG45" s="212"/>
      <c r="FUH45" s="212"/>
      <c r="FUI45" s="212"/>
      <c r="FUJ45" s="212"/>
      <c r="FUK45" s="212"/>
      <c r="FUL45" s="212"/>
      <c r="FUM45" s="212"/>
      <c r="FUN45" s="212"/>
      <c r="FUO45" s="212"/>
      <c r="FUP45" s="212"/>
      <c r="FUQ45" s="212"/>
      <c r="FUR45" s="212"/>
      <c r="FUS45" s="212"/>
      <c r="FUT45" s="212"/>
      <c r="FUU45" s="212"/>
      <c r="FUV45" s="212"/>
      <c r="FUW45" s="212"/>
      <c r="FUX45" s="212"/>
      <c r="FUY45" s="212"/>
      <c r="FUZ45" s="212"/>
      <c r="FVA45" s="212"/>
      <c r="FVB45" s="212"/>
      <c r="FVC45" s="212"/>
      <c r="FVD45" s="212"/>
      <c r="FVE45" s="212"/>
      <c r="FVF45" s="212"/>
      <c r="FVG45" s="212"/>
      <c r="FVH45" s="212"/>
      <c r="FVI45" s="212"/>
      <c r="FVJ45" s="212"/>
      <c r="FVK45" s="212"/>
      <c r="FVL45" s="212"/>
      <c r="FVM45" s="212"/>
      <c r="FVN45" s="212"/>
      <c r="FVO45" s="212"/>
      <c r="FVP45" s="212"/>
      <c r="FVQ45" s="212"/>
      <c r="FVR45" s="212"/>
      <c r="FVS45" s="212"/>
      <c r="FVT45" s="212"/>
      <c r="FVU45" s="212"/>
      <c r="FVV45" s="212"/>
      <c r="FVW45" s="212"/>
      <c r="FVX45" s="212"/>
      <c r="FVY45" s="212"/>
      <c r="FVZ45" s="212"/>
      <c r="FWA45" s="212"/>
      <c r="FWB45" s="212"/>
      <c r="FWC45" s="212"/>
      <c r="FWD45" s="212"/>
      <c r="FWE45" s="212"/>
      <c r="FWF45" s="212"/>
      <c r="FWG45" s="212"/>
      <c r="FWH45" s="212"/>
      <c r="FWI45" s="212"/>
      <c r="FWJ45" s="212"/>
      <c r="FWK45" s="212"/>
      <c r="FWL45" s="212"/>
      <c r="FWM45" s="212"/>
      <c r="FWN45" s="212"/>
      <c r="FWO45" s="212"/>
      <c r="FWP45" s="212"/>
      <c r="FWQ45" s="212"/>
      <c r="FWR45" s="212"/>
      <c r="FWS45" s="212"/>
      <c r="FWT45" s="212"/>
      <c r="FWU45" s="212"/>
      <c r="FWV45" s="212"/>
      <c r="FWW45" s="212"/>
      <c r="FWX45" s="212"/>
      <c r="FWY45" s="212"/>
      <c r="FWZ45" s="212"/>
      <c r="FXA45" s="212"/>
      <c r="FXB45" s="212"/>
      <c r="FXC45" s="212"/>
      <c r="FXD45" s="212"/>
      <c r="FXE45" s="212"/>
      <c r="FXF45" s="212"/>
      <c r="FXG45" s="212"/>
      <c r="FXH45" s="212"/>
      <c r="FXI45" s="212"/>
      <c r="FXJ45" s="212"/>
      <c r="FXK45" s="212"/>
      <c r="FXL45" s="212"/>
      <c r="FXM45" s="212"/>
      <c r="FXN45" s="212"/>
      <c r="FXO45" s="212"/>
      <c r="FXP45" s="212"/>
      <c r="FXQ45" s="212"/>
      <c r="FXR45" s="212"/>
      <c r="FXS45" s="212"/>
      <c r="FXT45" s="212"/>
      <c r="FXU45" s="212"/>
      <c r="FXV45" s="212"/>
      <c r="FXW45" s="212"/>
      <c r="FXX45" s="212"/>
      <c r="FXY45" s="212"/>
      <c r="FXZ45" s="212"/>
      <c r="FYA45" s="212"/>
      <c r="FYB45" s="212"/>
      <c r="FYC45" s="212"/>
      <c r="FYD45" s="212"/>
      <c r="FYE45" s="212"/>
      <c r="FYF45" s="212"/>
      <c r="FYG45" s="212"/>
      <c r="FYH45" s="212"/>
      <c r="FYI45" s="212"/>
      <c r="FYJ45" s="212"/>
      <c r="FYK45" s="212"/>
      <c r="FYL45" s="212"/>
      <c r="FYM45" s="212"/>
      <c r="FYN45" s="212"/>
      <c r="FYO45" s="212"/>
      <c r="FYP45" s="212"/>
      <c r="FYQ45" s="212"/>
      <c r="FYR45" s="212"/>
      <c r="FYS45" s="212"/>
      <c r="FYT45" s="212"/>
      <c r="FYU45" s="212"/>
      <c r="FYV45" s="212"/>
      <c r="FYW45" s="212"/>
      <c r="FYX45" s="212"/>
      <c r="FYY45" s="212"/>
      <c r="FYZ45" s="212"/>
      <c r="FZA45" s="212"/>
      <c r="FZB45" s="212"/>
      <c r="FZC45" s="212"/>
      <c r="FZD45" s="212"/>
      <c r="FZE45" s="212"/>
      <c r="FZF45" s="212"/>
      <c r="FZG45" s="212"/>
      <c r="FZH45" s="212"/>
      <c r="FZI45" s="212"/>
      <c r="FZJ45" s="212"/>
      <c r="FZK45" s="212"/>
      <c r="FZL45" s="212"/>
      <c r="FZM45" s="212"/>
      <c r="FZN45" s="212"/>
      <c r="FZO45" s="212"/>
      <c r="FZP45" s="212"/>
      <c r="FZQ45" s="212"/>
      <c r="FZR45" s="212"/>
      <c r="FZS45" s="212"/>
      <c r="FZT45" s="212"/>
      <c r="FZU45" s="212"/>
      <c r="FZV45" s="212"/>
      <c r="FZW45" s="212"/>
      <c r="FZX45" s="212"/>
      <c r="FZY45" s="212"/>
      <c r="FZZ45" s="212"/>
      <c r="GAA45" s="212"/>
      <c r="GAB45" s="212"/>
      <c r="GAC45" s="212"/>
      <c r="GAD45" s="212"/>
      <c r="GAE45" s="212"/>
      <c r="GAF45" s="212"/>
      <c r="GAG45" s="212"/>
      <c r="GAH45" s="212"/>
      <c r="GAI45" s="212"/>
      <c r="GAJ45" s="212"/>
      <c r="GAK45" s="212"/>
      <c r="GAL45" s="212"/>
      <c r="GAM45" s="212"/>
      <c r="GAN45" s="212"/>
      <c r="GAO45" s="212"/>
      <c r="GAP45" s="212"/>
      <c r="GAQ45" s="212"/>
      <c r="GAR45" s="212"/>
      <c r="GAS45" s="212"/>
      <c r="GAT45" s="212"/>
      <c r="GAU45" s="212"/>
      <c r="GAV45" s="212"/>
      <c r="GAW45" s="212"/>
      <c r="GAX45" s="212"/>
      <c r="GAY45" s="212"/>
      <c r="GAZ45" s="212"/>
      <c r="GBA45" s="212"/>
      <c r="GBB45" s="212"/>
      <c r="GBC45" s="212"/>
      <c r="GBD45" s="212"/>
      <c r="GBE45" s="212"/>
      <c r="GBF45" s="212"/>
      <c r="GBG45" s="212"/>
      <c r="GBH45" s="212"/>
      <c r="GBI45" s="212"/>
      <c r="GBJ45" s="212"/>
      <c r="GBK45" s="212"/>
      <c r="GBL45" s="212"/>
      <c r="GBM45" s="212"/>
      <c r="GBN45" s="212"/>
      <c r="GBO45" s="212"/>
      <c r="GBP45" s="212"/>
      <c r="GBQ45" s="212"/>
      <c r="GBR45" s="212"/>
      <c r="GBS45" s="212"/>
      <c r="GBT45" s="212"/>
      <c r="GBU45" s="212"/>
      <c r="GBV45" s="212"/>
      <c r="GBW45" s="212"/>
      <c r="GBX45" s="212"/>
      <c r="GBY45" s="212"/>
      <c r="GBZ45" s="212"/>
      <c r="GCA45" s="212"/>
      <c r="GCB45" s="212"/>
      <c r="GCC45" s="212"/>
      <c r="GCD45" s="212"/>
      <c r="GCE45" s="212"/>
      <c r="GCF45" s="212"/>
      <c r="GCG45" s="212"/>
      <c r="GCH45" s="212"/>
      <c r="GCI45" s="212"/>
      <c r="GCJ45" s="212"/>
      <c r="GCK45" s="212"/>
      <c r="GCL45" s="212"/>
      <c r="GCM45" s="212"/>
      <c r="GCN45" s="212"/>
      <c r="GCO45" s="212"/>
      <c r="GCP45" s="212"/>
      <c r="GCQ45" s="212"/>
      <c r="GCR45" s="212"/>
      <c r="GCS45" s="212"/>
      <c r="GCT45" s="212"/>
      <c r="GCU45" s="212"/>
      <c r="GCV45" s="212"/>
      <c r="GCW45" s="212"/>
      <c r="GCX45" s="212"/>
      <c r="GCY45" s="212"/>
      <c r="GCZ45" s="212"/>
      <c r="GDA45" s="212"/>
      <c r="GDB45" s="212"/>
      <c r="GDC45" s="212"/>
      <c r="GDD45" s="212"/>
      <c r="GDE45" s="212"/>
      <c r="GDF45" s="212"/>
      <c r="GDG45" s="212"/>
      <c r="GDH45" s="212"/>
      <c r="GDI45" s="212"/>
      <c r="GDJ45" s="212"/>
      <c r="GDK45" s="212"/>
      <c r="GDL45" s="212"/>
      <c r="GDM45" s="212"/>
      <c r="GDN45" s="212"/>
      <c r="GDO45" s="212"/>
      <c r="GDP45" s="212"/>
      <c r="GDQ45" s="212"/>
      <c r="GDR45" s="212"/>
      <c r="GDS45" s="212"/>
      <c r="GDT45" s="212"/>
      <c r="GDU45" s="212"/>
      <c r="GDV45" s="212"/>
      <c r="GDW45" s="212"/>
      <c r="GDX45" s="212"/>
      <c r="GDY45" s="212"/>
      <c r="GDZ45" s="212"/>
      <c r="GEA45" s="212"/>
      <c r="GEB45" s="212"/>
      <c r="GEC45" s="212"/>
      <c r="GED45" s="212"/>
      <c r="GEE45" s="212"/>
      <c r="GEF45" s="212"/>
      <c r="GEG45" s="212"/>
      <c r="GEH45" s="212"/>
      <c r="GEI45" s="212"/>
      <c r="GEJ45" s="212"/>
      <c r="GEK45" s="212"/>
      <c r="GEL45" s="212"/>
      <c r="GEM45" s="212"/>
      <c r="GEN45" s="212"/>
      <c r="GEO45" s="212"/>
      <c r="GEP45" s="212"/>
      <c r="GEQ45" s="212"/>
      <c r="GER45" s="212"/>
      <c r="GES45" s="212"/>
      <c r="GET45" s="212"/>
      <c r="GEU45" s="212"/>
      <c r="GEV45" s="212"/>
      <c r="GEW45" s="212"/>
      <c r="GEX45" s="212"/>
      <c r="GEY45" s="212"/>
      <c r="GEZ45" s="212"/>
      <c r="GFA45" s="212"/>
      <c r="GFB45" s="212"/>
      <c r="GFC45" s="212"/>
      <c r="GFD45" s="212"/>
      <c r="GFE45" s="212"/>
      <c r="GFF45" s="212"/>
      <c r="GFG45" s="212"/>
      <c r="GFH45" s="212"/>
      <c r="GFI45" s="212"/>
      <c r="GFJ45" s="212"/>
      <c r="GFK45" s="212"/>
      <c r="GFL45" s="212"/>
      <c r="GFM45" s="212"/>
      <c r="GFN45" s="212"/>
      <c r="GFO45" s="212"/>
      <c r="GFP45" s="212"/>
      <c r="GFQ45" s="212"/>
      <c r="GFR45" s="212"/>
      <c r="GFS45" s="212"/>
      <c r="GFT45" s="212"/>
      <c r="GFU45" s="212"/>
      <c r="GFV45" s="212"/>
      <c r="GFW45" s="212"/>
      <c r="GFX45" s="212"/>
      <c r="GFY45" s="212"/>
      <c r="GFZ45" s="212"/>
      <c r="GGA45" s="212"/>
      <c r="GGB45" s="212"/>
      <c r="GGC45" s="212"/>
      <c r="GGD45" s="212"/>
      <c r="GGE45" s="212"/>
      <c r="GGF45" s="212"/>
      <c r="GGG45" s="212"/>
      <c r="GGH45" s="212"/>
      <c r="GGI45" s="212"/>
      <c r="GGJ45" s="212"/>
      <c r="GGK45" s="212"/>
      <c r="GGL45" s="212"/>
      <c r="GGM45" s="212"/>
      <c r="GGN45" s="212"/>
      <c r="GGO45" s="212"/>
      <c r="GGP45" s="212"/>
      <c r="GGQ45" s="212"/>
      <c r="GGR45" s="212"/>
      <c r="GGS45" s="212"/>
      <c r="GGT45" s="212"/>
      <c r="GGU45" s="212"/>
      <c r="GGV45" s="212"/>
      <c r="GGW45" s="212"/>
      <c r="GGX45" s="212"/>
      <c r="GGY45" s="212"/>
      <c r="GGZ45" s="212"/>
      <c r="GHA45" s="212"/>
      <c r="GHB45" s="212"/>
      <c r="GHC45" s="212"/>
      <c r="GHD45" s="212"/>
      <c r="GHE45" s="212"/>
      <c r="GHF45" s="212"/>
      <c r="GHG45" s="212"/>
      <c r="GHH45" s="212"/>
      <c r="GHI45" s="212"/>
      <c r="GHJ45" s="212"/>
      <c r="GHK45" s="212"/>
      <c r="GHL45" s="212"/>
      <c r="GHM45" s="212"/>
      <c r="GHN45" s="212"/>
      <c r="GHO45" s="212"/>
      <c r="GHP45" s="212"/>
      <c r="GHQ45" s="212"/>
      <c r="GHR45" s="212"/>
      <c r="GHS45" s="212"/>
      <c r="GHT45" s="212"/>
      <c r="GHU45" s="212"/>
      <c r="GHV45" s="212"/>
      <c r="GHW45" s="212"/>
      <c r="GHX45" s="212"/>
      <c r="GHY45" s="212"/>
      <c r="GHZ45" s="212"/>
      <c r="GIA45" s="212"/>
      <c r="GIB45" s="212"/>
      <c r="GIC45" s="212"/>
      <c r="GID45" s="212"/>
      <c r="GIE45" s="212"/>
      <c r="GIF45" s="212"/>
      <c r="GIG45" s="212"/>
      <c r="GIH45" s="212"/>
      <c r="GII45" s="212"/>
      <c r="GIJ45" s="212"/>
      <c r="GIK45" s="212"/>
      <c r="GIL45" s="212"/>
      <c r="GIM45" s="212"/>
      <c r="GIN45" s="212"/>
      <c r="GIO45" s="212"/>
      <c r="GIP45" s="212"/>
      <c r="GIQ45" s="212"/>
      <c r="GIR45" s="212"/>
      <c r="GIS45" s="212"/>
      <c r="GIT45" s="212"/>
      <c r="GIU45" s="212"/>
      <c r="GIV45" s="212"/>
      <c r="GIW45" s="212"/>
      <c r="GIX45" s="212"/>
      <c r="GIY45" s="212"/>
      <c r="GIZ45" s="212"/>
      <c r="GJA45" s="212"/>
      <c r="GJB45" s="212"/>
      <c r="GJC45" s="212"/>
      <c r="GJD45" s="212"/>
      <c r="GJE45" s="212"/>
      <c r="GJF45" s="212"/>
      <c r="GJG45" s="212"/>
      <c r="GJH45" s="212"/>
      <c r="GJI45" s="212"/>
      <c r="GJJ45" s="212"/>
      <c r="GJK45" s="212"/>
      <c r="GJL45" s="212"/>
      <c r="GJM45" s="212"/>
      <c r="GJN45" s="212"/>
      <c r="GJO45" s="212"/>
      <c r="GJP45" s="212"/>
      <c r="GJQ45" s="212"/>
      <c r="GJR45" s="212"/>
      <c r="GJS45" s="212"/>
      <c r="GJT45" s="212"/>
      <c r="GJU45" s="212"/>
      <c r="GJV45" s="212"/>
      <c r="GJW45" s="212"/>
      <c r="GJX45" s="212"/>
      <c r="GJY45" s="212"/>
      <c r="GJZ45" s="212"/>
      <c r="GKA45" s="212"/>
      <c r="GKB45" s="212"/>
      <c r="GKC45" s="212"/>
      <c r="GKD45" s="212"/>
      <c r="GKE45" s="212"/>
      <c r="GKF45" s="212"/>
      <c r="GKG45" s="212"/>
      <c r="GKH45" s="212"/>
      <c r="GKI45" s="212"/>
      <c r="GKJ45" s="212"/>
      <c r="GKK45" s="212"/>
      <c r="GKL45" s="212"/>
      <c r="GKM45" s="212"/>
      <c r="GKN45" s="212"/>
      <c r="GKO45" s="212"/>
      <c r="GKP45" s="212"/>
      <c r="GKQ45" s="212"/>
      <c r="GKR45" s="212"/>
      <c r="GKS45" s="212"/>
      <c r="GKT45" s="212"/>
      <c r="GKU45" s="212"/>
      <c r="GKV45" s="212"/>
      <c r="GKW45" s="212"/>
      <c r="GKX45" s="212"/>
      <c r="GKY45" s="212"/>
      <c r="GKZ45" s="212"/>
      <c r="GLA45" s="212"/>
      <c r="GLB45" s="212"/>
      <c r="GLC45" s="212"/>
      <c r="GLD45" s="212"/>
      <c r="GLE45" s="212"/>
      <c r="GLF45" s="212"/>
      <c r="GLG45" s="212"/>
      <c r="GLH45" s="212"/>
      <c r="GLI45" s="212"/>
      <c r="GLJ45" s="212"/>
      <c r="GLK45" s="212"/>
      <c r="GLL45" s="212"/>
      <c r="GLM45" s="212"/>
      <c r="GLN45" s="212"/>
      <c r="GLO45" s="212"/>
      <c r="GLP45" s="212"/>
      <c r="GLQ45" s="212"/>
      <c r="GLR45" s="212"/>
      <c r="GLS45" s="212"/>
      <c r="GLT45" s="212"/>
      <c r="GLU45" s="212"/>
      <c r="GLV45" s="212"/>
      <c r="GLW45" s="212"/>
      <c r="GLX45" s="212"/>
      <c r="GLY45" s="212"/>
      <c r="GLZ45" s="212"/>
      <c r="GMA45" s="212"/>
      <c r="GMB45" s="212"/>
      <c r="GMC45" s="212"/>
      <c r="GMD45" s="212"/>
      <c r="GME45" s="212"/>
      <c r="GMF45" s="212"/>
      <c r="GMG45" s="212"/>
      <c r="GMH45" s="212"/>
      <c r="GMI45" s="212"/>
      <c r="GMJ45" s="212"/>
      <c r="GMK45" s="212"/>
      <c r="GML45" s="212"/>
      <c r="GMM45" s="212"/>
      <c r="GMN45" s="212"/>
      <c r="GMO45" s="212"/>
      <c r="GMP45" s="212"/>
      <c r="GMQ45" s="212"/>
      <c r="GMR45" s="212"/>
      <c r="GMS45" s="212"/>
      <c r="GMT45" s="212"/>
      <c r="GMU45" s="212"/>
      <c r="GMV45" s="212"/>
      <c r="GMW45" s="212"/>
      <c r="GMX45" s="212"/>
      <c r="GMY45" s="212"/>
      <c r="GMZ45" s="212"/>
      <c r="GNA45" s="212"/>
      <c r="GNB45" s="212"/>
      <c r="GNC45" s="212"/>
      <c r="GND45" s="212"/>
      <c r="GNE45" s="212"/>
      <c r="GNF45" s="212"/>
      <c r="GNG45" s="212"/>
      <c r="GNH45" s="212"/>
      <c r="GNI45" s="212"/>
      <c r="GNJ45" s="212"/>
      <c r="GNK45" s="212"/>
      <c r="GNL45" s="212"/>
      <c r="GNM45" s="212"/>
      <c r="GNN45" s="212"/>
      <c r="GNO45" s="212"/>
      <c r="GNP45" s="212"/>
      <c r="GNQ45" s="212"/>
      <c r="GNR45" s="212"/>
      <c r="GNS45" s="212"/>
      <c r="GNT45" s="212"/>
      <c r="GNU45" s="212"/>
      <c r="GNV45" s="212"/>
      <c r="GNW45" s="212"/>
      <c r="GNX45" s="212"/>
      <c r="GNY45" s="212"/>
      <c r="GNZ45" s="212"/>
      <c r="GOA45" s="212"/>
      <c r="GOB45" s="212"/>
      <c r="GOC45" s="212"/>
      <c r="GOD45" s="212"/>
      <c r="GOE45" s="212"/>
      <c r="GOF45" s="212"/>
      <c r="GOG45" s="212"/>
      <c r="GOH45" s="212"/>
      <c r="GOI45" s="212"/>
      <c r="GOJ45" s="212"/>
      <c r="GOK45" s="212"/>
      <c r="GOL45" s="212"/>
      <c r="GOM45" s="212"/>
      <c r="GON45" s="212"/>
      <c r="GOO45" s="212"/>
      <c r="GOP45" s="212"/>
      <c r="GOQ45" s="212"/>
      <c r="GOR45" s="212"/>
      <c r="GOS45" s="212"/>
      <c r="GOT45" s="212"/>
      <c r="GOU45" s="212"/>
      <c r="GOV45" s="212"/>
      <c r="GOW45" s="212"/>
      <c r="GOX45" s="212"/>
      <c r="GOY45" s="212"/>
      <c r="GOZ45" s="212"/>
      <c r="GPA45" s="212"/>
      <c r="GPB45" s="212"/>
      <c r="GPC45" s="212"/>
      <c r="GPD45" s="212"/>
      <c r="GPE45" s="212"/>
      <c r="GPF45" s="212"/>
      <c r="GPG45" s="212"/>
      <c r="GPH45" s="212"/>
      <c r="GPI45" s="212"/>
      <c r="GPJ45" s="212"/>
      <c r="GPK45" s="212"/>
      <c r="GPL45" s="212"/>
      <c r="GPM45" s="212"/>
      <c r="GPN45" s="212"/>
      <c r="GPO45" s="212"/>
      <c r="GPP45" s="212"/>
      <c r="GPQ45" s="212"/>
      <c r="GPR45" s="212"/>
      <c r="GPS45" s="212"/>
      <c r="GPT45" s="212"/>
      <c r="GPU45" s="212"/>
      <c r="GPV45" s="212"/>
      <c r="GPW45" s="212"/>
      <c r="GPX45" s="212"/>
      <c r="GPY45" s="212"/>
      <c r="GPZ45" s="212"/>
      <c r="GQA45" s="212"/>
      <c r="GQB45" s="212"/>
      <c r="GQC45" s="212"/>
      <c r="GQD45" s="212"/>
      <c r="GQE45" s="212"/>
      <c r="GQF45" s="212"/>
      <c r="GQG45" s="212"/>
      <c r="GQH45" s="212"/>
      <c r="GQI45" s="212"/>
      <c r="GQJ45" s="212"/>
      <c r="GQK45" s="212"/>
      <c r="GQL45" s="212"/>
      <c r="GQM45" s="212"/>
      <c r="GQN45" s="212"/>
      <c r="GQO45" s="212"/>
      <c r="GQP45" s="212"/>
      <c r="GQQ45" s="212"/>
      <c r="GQR45" s="212"/>
      <c r="GQS45" s="212"/>
      <c r="GQT45" s="212"/>
      <c r="GQU45" s="212"/>
      <c r="GQV45" s="212"/>
      <c r="GQW45" s="212"/>
      <c r="GQX45" s="212"/>
      <c r="GQY45" s="212"/>
      <c r="GQZ45" s="212"/>
      <c r="GRA45" s="212"/>
      <c r="GRB45" s="212"/>
      <c r="GRC45" s="212"/>
      <c r="GRD45" s="212"/>
      <c r="GRE45" s="212"/>
      <c r="GRF45" s="212"/>
      <c r="GRG45" s="212"/>
      <c r="GRH45" s="212"/>
      <c r="GRI45" s="212"/>
      <c r="GRJ45" s="212"/>
      <c r="GRK45" s="212"/>
      <c r="GRL45" s="212"/>
      <c r="GRM45" s="212"/>
      <c r="GRN45" s="212"/>
      <c r="GRO45" s="212"/>
      <c r="GRP45" s="212"/>
      <c r="GRQ45" s="212"/>
      <c r="GRR45" s="212"/>
      <c r="GRS45" s="212"/>
      <c r="GRT45" s="212"/>
      <c r="GRU45" s="212"/>
      <c r="GRV45" s="212"/>
      <c r="GRW45" s="212"/>
      <c r="GRX45" s="212"/>
      <c r="GRY45" s="212"/>
      <c r="GRZ45" s="212"/>
      <c r="GSA45" s="212"/>
      <c r="GSB45" s="212"/>
      <c r="GSC45" s="212"/>
      <c r="GSD45" s="212"/>
      <c r="GSE45" s="212"/>
      <c r="GSF45" s="212"/>
      <c r="GSG45" s="212"/>
      <c r="GSH45" s="212"/>
      <c r="GSI45" s="212"/>
      <c r="GSJ45" s="212"/>
      <c r="GSK45" s="212"/>
      <c r="GSL45" s="212"/>
      <c r="GSM45" s="212"/>
      <c r="GSN45" s="212"/>
      <c r="GSO45" s="212"/>
      <c r="GSP45" s="212"/>
      <c r="GSQ45" s="212"/>
      <c r="GSR45" s="212"/>
      <c r="GSS45" s="212"/>
      <c r="GST45" s="212"/>
      <c r="GSU45" s="212"/>
      <c r="GSV45" s="212"/>
      <c r="GSW45" s="212"/>
      <c r="GSX45" s="212"/>
      <c r="GSY45" s="212"/>
      <c r="GSZ45" s="212"/>
      <c r="GTA45" s="212"/>
      <c r="GTB45" s="212"/>
      <c r="GTC45" s="212"/>
      <c r="GTD45" s="212"/>
      <c r="GTE45" s="212"/>
      <c r="GTF45" s="212"/>
      <c r="GTG45" s="212"/>
      <c r="GTH45" s="212"/>
      <c r="GTI45" s="212"/>
      <c r="GTJ45" s="212"/>
      <c r="GTK45" s="212"/>
      <c r="GTL45" s="212"/>
      <c r="GTM45" s="212"/>
      <c r="GTN45" s="212"/>
      <c r="GTO45" s="212"/>
      <c r="GTP45" s="212"/>
      <c r="GTQ45" s="212"/>
      <c r="GTR45" s="212"/>
      <c r="GTS45" s="212"/>
      <c r="GTT45" s="212"/>
      <c r="GTU45" s="212"/>
      <c r="GTV45" s="212"/>
      <c r="GTW45" s="212"/>
      <c r="GTX45" s="212"/>
      <c r="GTY45" s="212"/>
      <c r="GTZ45" s="212"/>
      <c r="GUA45" s="212"/>
      <c r="GUB45" s="212"/>
      <c r="GUC45" s="212"/>
      <c r="GUD45" s="212"/>
      <c r="GUE45" s="212"/>
      <c r="GUF45" s="212"/>
      <c r="GUG45" s="212"/>
      <c r="GUH45" s="212"/>
      <c r="GUI45" s="212"/>
      <c r="GUJ45" s="212"/>
      <c r="GUK45" s="212"/>
      <c r="GUL45" s="212"/>
      <c r="GUM45" s="212"/>
      <c r="GUN45" s="212"/>
      <c r="GUO45" s="212"/>
      <c r="GUP45" s="212"/>
      <c r="GUQ45" s="212"/>
      <c r="GUR45" s="212"/>
      <c r="GUS45" s="212"/>
      <c r="GUT45" s="212"/>
      <c r="GUU45" s="212"/>
      <c r="GUV45" s="212"/>
      <c r="GUW45" s="212"/>
      <c r="GUX45" s="212"/>
      <c r="GUY45" s="212"/>
      <c r="GUZ45" s="212"/>
      <c r="GVA45" s="212"/>
      <c r="GVB45" s="212"/>
      <c r="GVC45" s="212"/>
      <c r="GVD45" s="212"/>
      <c r="GVE45" s="212"/>
      <c r="GVF45" s="212"/>
      <c r="GVG45" s="212"/>
      <c r="GVH45" s="212"/>
      <c r="GVI45" s="212"/>
      <c r="GVJ45" s="212"/>
      <c r="GVK45" s="212"/>
      <c r="GVL45" s="212"/>
      <c r="GVM45" s="212"/>
      <c r="GVN45" s="212"/>
      <c r="GVO45" s="212"/>
      <c r="GVP45" s="212"/>
      <c r="GVQ45" s="212"/>
      <c r="GVR45" s="212"/>
      <c r="GVS45" s="212"/>
      <c r="GVT45" s="212"/>
      <c r="GVU45" s="212"/>
      <c r="GVV45" s="212"/>
      <c r="GVW45" s="212"/>
      <c r="GVX45" s="212"/>
      <c r="GVY45" s="212"/>
      <c r="GVZ45" s="212"/>
      <c r="GWA45" s="212"/>
      <c r="GWB45" s="212"/>
      <c r="GWC45" s="212"/>
      <c r="GWD45" s="212"/>
      <c r="GWE45" s="212"/>
      <c r="GWF45" s="212"/>
      <c r="GWG45" s="212"/>
      <c r="GWH45" s="212"/>
      <c r="GWI45" s="212"/>
      <c r="GWJ45" s="212"/>
      <c r="GWK45" s="212"/>
      <c r="GWL45" s="212"/>
      <c r="GWM45" s="212"/>
      <c r="GWN45" s="212"/>
      <c r="GWO45" s="212"/>
      <c r="GWP45" s="212"/>
      <c r="GWQ45" s="212"/>
      <c r="GWR45" s="212"/>
      <c r="GWS45" s="212"/>
      <c r="GWT45" s="212"/>
      <c r="GWU45" s="212"/>
      <c r="GWV45" s="212"/>
      <c r="GWW45" s="212"/>
      <c r="GWX45" s="212"/>
      <c r="GWY45" s="212"/>
      <c r="GWZ45" s="212"/>
      <c r="GXA45" s="212"/>
      <c r="GXB45" s="212"/>
      <c r="GXC45" s="212"/>
      <c r="GXD45" s="212"/>
      <c r="GXE45" s="212"/>
      <c r="GXF45" s="212"/>
      <c r="GXG45" s="212"/>
      <c r="GXH45" s="212"/>
      <c r="GXI45" s="212"/>
      <c r="GXJ45" s="212"/>
      <c r="GXK45" s="212"/>
      <c r="GXL45" s="212"/>
      <c r="GXM45" s="212"/>
      <c r="GXN45" s="212"/>
      <c r="GXO45" s="212"/>
      <c r="GXP45" s="212"/>
      <c r="GXQ45" s="212"/>
      <c r="GXR45" s="212"/>
      <c r="GXS45" s="212"/>
      <c r="GXT45" s="212"/>
      <c r="GXU45" s="212"/>
      <c r="GXV45" s="212"/>
      <c r="GXW45" s="212"/>
      <c r="GXX45" s="212"/>
      <c r="GXY45" s="212"/>
      <c r="GXZ45" s="212"/>
      <c r="GYA45" s="212"/>
      <c r="GYB45" s="212"/>
      <c r="GYC45" s="212"/>
      <c r="GYD45" s="212"/>
      <c r="GYE45" s="212"/>
      <c r="GYF45" s="212"/>
      <c r="GYG45" s="212"/>
      <c r="GYH45" s="212"/>
      <c r="GYI45" s="212"/>
      <c r="GYJ45" s="212"/>
      <c r="GYK45" s="212"/>
      <c r="GYL45" s="212"/>
      <c r="GYM45" s="212"/>
      <c r="GYN45" s="212"/>
      <c r="GYO45" s="212"/>
      <c r="GYP45" s="212"/>
      <c r="GYQ45" s="212"/>
      <c r="GYR45" s="212"/>
      <c r="GYS45" s="212"/>
      <c r="GYT45" s="212"/>
      <c r="GYU45" s="212"/>
      <c r="GYV45" s="212"/>
      <c r="GYW45" s="212"/>
      <c r="GYX45" s="212"/>
      <c r="GYY45" s="212"/>
      <c r="GYZ45" s="212"/>
      <c r="GZA45" s="212"/>
      <c r="GZB45" s="212"/>
      <c r="GZC45" s="212"/>
      <c r="GZD45" s="212"/>
      <c r="GZE45" s="212"/>
      <c r="GZF45" s="212"/>
      <c r="GZG45" s="212"/>
      <c r="GZH45" s="212"/>
      <c r="GZI45" s="212"/>
      <c r="GZJ45" s="212"/>
      <c r="GZK45" s="212"/>
      <c r="GZL45" s="212"/>
      <c r="GZM45" s="212"/>
      <c r="GZN45" s="212"/>
      <c r="GZO45" s="212"/>
      <c r="GZP45" s="212"/>
      <c r="GZQ45" s="212"/>
      <c r="GZR45" s="212"/>
      <c r="GZS45" s="212"/>
      <c r="GZT45" s="212"/>
      <c r="GZU45" s="212"/>
      <c r="GZV45" s="212"/>
      <c r="GZW45" s="212"/>
      <c r="GZX45" s="212"/>
      <c r="GZY45" s="212"/>
      <c r="GZZ45" s="212"/>
      <c r="HAA45" s="212"/>
      <c r="HAB45" s="212"/>
      <c r="HAC45" s="212"/>
      <c r="HAD45" s="212"/>
      <c r="HAE45" s="212"/>
      <c r="HAF45" s="212"/>
      <c r="HAG45" s="212"/>
      <c r="HAH45" s="212"/>
      <c r="HAI45" s="212"/>
      <c r="HAJ45" s="212"/>
      <c r="HAK45" s="212"/>
      <c r="HAL45" s="212"/>
      <c r="HAM45" s="212"/>
      <c r="HAN45" s="212"/>
      <c r="HAO45" s="212"/>
      <c r="HAP45" s="212"/>
      <c r="HAQ45" s="212"/>
      <c r="HAR45" s="212"/>
      <c r="HAS45" s="212"/>
      <c r="HAT45" s="212"/>
      <c r="HAU45" s="212"/>
      <c r="HAV45" s="212"/>
      <c r="HAW45" s="212"/>
      <c r="HAX45" s="212"/>
      <c r="HAY45" s="212"/>
      <c r="HAZ45" s="212"/>
      <c r="HBA45" s="212"/>
      <c r="HBB45" s="212"/>
      <c r="HBC45" s="212"/>
      <c r="HBD45" s="212"/>
      <c r="HBE45" s="212"/>
      <c r="HBF45" s="212"/>
      <c r="HBG45" s="212"/>
      <c r="HBH45" s="212"/>
      <c r="HBI45" s="212"/>
      <c r="HBJ45" s="212"/>
      <c r="HBK45" s="212"/>
      <c r="HBL45" s="212"/>
      <c r="HBM45" s="212"/>
      <c r="HBN45" s="212"/>
      <c r="HBO45" s="212"/>
      <c r="HBP45" s="212"/>
      <c r="HBQ45" s="212"/>
      <c r="HBR45" s="212"/>
      <c r="HBS45" s="212"/>
      <c r="HBT45" s="212"/>
      <c r="HBU45" s="212"/>
      <c r="HBV45" s="212"/>
      <c r="HBW45" s="212"/>
      <c r="HBX45" s="212"/>
      <c r="HBY45" s="212"/>
      <c r="HBZ45" s="212"/>
      <c r="HCA45" s="212"/>
      <c r="HCB45" s="212"/>
      <c r="HCC45" s="212"/>
      <c r="HCD45" s="212"/>
      <c r="HCE45" s="212"/>
      <c r="HCF45" s="212"/>
      <c r="HCG45" s="212"/>
      <c r="HCH45" s="212"/>
      <c r="HCI45" s="212"/>
      <c r="HCJ45" s="212"/>
      <c r="HCK45" s="212"/>
      <c r="HCL45" s="212"/>
      <c r="HCM45" s="212"/>
      <c r="HCN45" s="212"/>
      <c r="HCO45" s="212"/>
      <c r="HCP45" s="212"/>
      <c r="HCQ45" s="212"/>
      <c r="HCR45" s="212"/>
      <c r="HCS45" s="212"/>
      <c r="HCT45" s="212"/>
      <c r="HCU45" s="212"/>
      <c r="HCV45" s="212"/>
      <c r="HCW45" s="212"/>
      <c r="HCX45" s="212"/>
      <c r="HCY45" s="212"/>
      <c r="HCZ45" s="212"/>
      <c r="HDA45" s="212"/>
      <c r="HDB45" s="212"/>
      <c r="HDC45" s="212"/>
      <c r="HDD45" s="212"/>
      <c r="HDE45" s="212"/>
      <c r="HDF45" s="212"/>
      <c r="HDG45" s="212"/>
      <c r="HDH45" s="212"/>
      <c r="HDI45" s="212"/>
      <c r="HDJ45" s="212"/>
      <c r="HDK45" s="212"/>
      <c r="HDL45" s="212"/>
      <c r="HDM45" s="212"/>
      <c r="HDN45" s="212"/>
      <c r="HDO45" s="212"/>
      <c r="HDP45" s="212"/>
      <c r="HDQ45" s="212"/>
      <c r="HDR45" s="212"/>
      <c r="HDS45" s="212"/>
      <c r="HDT45" s="212"/>
      <c r="HDU45" s="212"/>
      <c r="HDV45" s="212"/>
      <c r="HDW45" s="212"/>
      <c r="HDX45" s="212"/>
      <c r="HDY45" s="212"/>
      <c r="HDZ45" s="212"/>
      <c r="HEA45" s="212"/>
      <c r="HEB45" s="212"/>
      <c r="HEC45" s="212"/>
      <c r="HED45" s="212"/>
      <c r="HEE45" s="212"/>
      <c r="HEF45" s="212"/>
      <c r="HEG45" s="212"/>
      <c r="HEH45" s="212"/>
      <c r="HEI45" s="212"/>
      <c r="HEJ45" s="212"/>
      <c r="HEK45" s="212"/>
      <c r="HEL45" s="212"/>
      <c r="HEM45" s="212"/>
      <c r="HEN45" s="212"/>
      <c r="HEO45" s="212"/>
      <c r="HEP45" s="212"/>
      <c r="HEQ45" s="212"/>
      <c r="HER45" s="212"/>
      <c r="HES45" s="212"/>
      <c r="HET45" s="212"/>
      <c r="HEU45" s="212"/>
      <c r="HEV45" s="212"/>
      <c r="HEW45" s="212"/>
      <c r="HEX45" s="212"/>
      <c r="HEY45" s="212"/>
      <c r="HEZ45" s="212"/>
      <c r="HFA45" s="212"/>
      <c r="HFB45" s="212"/>
      <c r="HFC45" s="212"/>
      <c r="HFD45" s="212"/>
      <c r="HFE45" s="212"/>
      <c r="HFF45" s="212"/>
      <c r="HFG45" s="212"/>
      <c r="HFH45" s="212"/>
      <c r="HFI45" s="212"/>
      <c r="HFJ45" s="212"/>
      <c r="HFK45" s="212"/>
      <c r="HFL45" s="212"/>
      <c r="HFM45" s="212"/>
      <c r="HFN45" s="212"/>
      <c r="HFO45" s="212"/>
      <c r="HFP45" s="212"/>
      <c r="HFQ45" s="212"/>
      <c r="HFR45" s="212"/>
      <c r="HFS45" s="212"/>
      <c r="HFT45" s="212"/>
      <c r="HFU45" s="212"/>
      <c r="HFV45" s="212"/>
      <c r="HFW45" s="212"/>
      <c r="HFX45" s="212"/>
      <c r="HFY45" s="212"/>
      <c r="HFZ45" s="212"/>
      <c r="HGA45" s="212"/>
      <c r="HGB45" s="212"/>
      <c r="HGC45" s="212"/>
      <c r="HGD45" s="212"/>
      <c r="HGE45" s="212"/>
      <c r="HGF45" s="212"/>
      <c r="HGG45" s="212"/>
      <c r="HGH45" s="212"/>
      <c r="HGI45" s="212"/>
      <c r="HGJ45" s="212"/>
      <c r="HGK45" s="212"/>
      <c r="HGL45" s="212"/>
      <c r="HGM45" s="212"/>
      <c r="HGN45" s="212"/>
      <c r="HGO45" s="212"/>
      <c r="HGP45" s="212"/>
      <c r="HGQ45" s="212"/>
      <c r="HGR45" s="212"/>
      <c r="HGS45" s="212"/>
      <c r="HGT45" s="212"/>
      <c r="HGU45" s="212"/>
      <c r="HGV45" s="212"/>
      <c r="HGW45" s="212"/>
      <c r="HGX45" s="212"/>
      <c r="HGY45" s="212"/>
      <c r="HGZ45" s="212"/>
      <c r="HHA45" s="212"/>
      <c r="HHB45" s="212"/>
      <c r="HHC45" s="212"/>
      <c r="HHD45" s="212"/>
      <c r="HHE45" s="212"/>
      <c r="HHF45" s="212"/>
      <c r="HHG45" s="212"/>
      <c r="HHH45" s="212"/>
      <c r="HHI45" s="212"/>
      <c r="HHJ45" s="212"/>
      <c r="HHK45" s="212"/>
      <c r="HHL45" s="212"/>
      <c r="HHM45" s="212"/>
      <c r="HHN45" s="212"/>
      <c r="HHO45" s="212"/>
      <c r="HHP45" s="212"/>
      <c r="HHQ45" s="212"/>
      <c r="HHR45" s="212"/>
      <c r="HHS45" s="212"/>
      <c r="HHT45" s="212"/>
      <c r="HHU45" s="212"/>
      <c r="HHV45" s="212"/>
      <c r="HHW45" s="212"/>
      <c r="HHX45" s="212"/>
      <c r="HHY45" s="212"/>
      <c r="HHZ45" s="212"/>
      <c r="HIA45" s="212"/>
      <c r="HIB45" s="212"/>
      <c r="HIC45" s="212"/>
      <c r="HID45" s="212"/>
      <c r="HIE45" s="212"/>
      <c r="HIF45" s="212"/>
      <c r="HIG45" s="212"/>
      <c r="HIH45" s="212"/>
      <c r="HII45" s="212"/>
      <c r="HIJ45" s="212"/>
      <c r="HIK45" s="212"/>
      <c r="HIL45" s="212"/>
      <c r="HIM45" s="212"/>
      <c r="HIN45" s="212"/>
      <c r="HIO45" s="212"/>
      <c r="HIP45" s="212"/>
      <c r="HIQ45" s="212"/>
      <c r="HIR45" s="212"/>
      <c r="HIS45" s="212"/>
      <c r="HIT45" s="212"/>
      <c r="HIU45" s="212"/>
      <c r="HIV45" s="212"/>
      <c r="HIW45" s="212"/>
      <c r="HIX45" s="212"/>
      <c r="HIY45" s="212"/>
      <c r="HIZ45" s="212"/>
      <c r="HJA45" s="212"/>
      <c r="HJB45" s="212"/>
      <c r="HJC45" s="212"/>
      <c r="HJD45" s="212"/>
      <c r="HJE45" s="212"/>
      <c r="HJF45" s="212"/>
      <c r="HJG45" s="212"/>
      <c r="HJH45" s="212"/>
      <c r="HJI45" s="212"/>
      <c r="HJJ45" s="212"/>
      <c r="HJK45" s="212"/>
      <c r="HJL45" s="212"/>
      <c r="HJM45" s="212"/>
      <c r="HJN45" s="212"/>
      <c r="HJO45" s="212"/>
      <c r="HJP45" s="212"/>
      <c r="HJQ45" s="212"/>
      <c r="HJR45" s="212"/>
      <c r="HJS45" s="212"/>
      <c r="HJT45" s="212"/>
      <c r="HJU45" s="212"/>
      <c r="HJV45" s="212"/>
      <c r="HJW45" s="212"/>
      <c r="HJX45" s="212"/>
      <c r="HJY45" s="212"/>
      <c r="HJZ45" s="212"/>
      <c r="HKA45" s="212"/>
      <c r="HKB45" s="212"/>
      <c r="HKC45" s="212"/>
      <c r="HKD45" s="212"/>
      <c r="HKE45" s="212"/>
      <c r="HKF45" s="212"/>
      <c r="HKG45" s="212"/>
      <c r="HKH45" s="212"/>
      <c r="HKI45" s="212"/>
      <c r="HKJ45" s="212"/>
      <c r="HKK45" s="212"/>
      <c r="HKL45" s="212"/>
      <c r="HKM45" s="212"/>
      <c r="HKN45" s="212"/>
      <c r="HKO45" s="212"/>
      <c r="HKP45" s="212"/>
      <c r="HKQ45" s="212"/>
      <c r="HKR45" s="212"/>
      <c r="HKS45" s="212"/>
      <c r="HKT45" s="212"/>
      <c r="HKU45" s="212"/>
      <c r="HKV45" s="212"/>
      <c r="HKW45" s="212"/>
      <c r="HKX45" s="212"/>
      <c r="HKY45" s="212"/>
      <c r="HKZ45" s="212"/>
      <c r="HLA45" s="212"/>
      <c r="HLB45" s="212"/>
      <c r="HLC45" s="212"/>
      <c r="HLD45" s="212"/>
      <c r="HLE45" s="212"/>
      <c r="HLF45" s="212"/>
      <c r="HLG45" s="212"/>
      <c r="HLH45" s="212"/>
      <c r="HLI45" s="212"/>
      <c r="HLJ45" s="212"/>
      <c r="HLK45" s="212"/>
      <c r="HLL45" s="212"/>
      <c r="HLM45" s="212"/>
      <c r="HLN45" s="212"/>
      <c r="HLO45" s="212"/>
      <c r="HLP45" s="212"/>
      <c r="HLQ45" s="212"/>
      <c r="HLR45" s="212"/>
      <c r="HLS45" s="212"/>
      <c r="HLT45" s="212"/>
      <c r="HLU45" s="212"/>
      <c r="HLV45" s="212"/>
      <c r="HLW45" s="212"/>
      <c r="HLX45" s="212"/>
      <c r="HLY45" s="212"/>
      <c r="HLZ45" s="212"/>
      <c r="HMA45" s="212"/>
      <c r="HMB45" s="212"/>
      <c r="HMC45" s="212"/>
      <c r="HMD45" s="212"/>
      <c r="HME45" s="212"/>
      <c r="HMF45" s="212"/>
      <c r="HMG45" s="212"/>
      <c r="HMH45" s="212"/>
      <c r="HMI45" s="212"/>
      <c r="HMJ45" s="212"/>
      <c r="HMK45" s="212"/>
      <c r="HML45" s="212"/>
      <c r="HMM45" s="212"/>
      <c r="HMN45" s="212"/>
      <c r="HMO45" s="212"/>
      <c r="HMP45" s="212"/>
      <c r="HMQ45" s="212"/>
      <c r="HMR45" s="212"/>
      <c r="HMS45" s="212"/>
      <c r="HMT45" s="212"/>
      <c r="HMU45" s="212"/>
      <c r="HMV45" s="212"/>
      <c r="HMW45" s="212"/>
      <c r="HMX45" s="212"/>
      <c r="HMY45" s="212"/>
      <c r="HMZ45" s="212"/>
      <c r="HNA45" s="212"/>
      <c r="HNB45" s="212"/>
      <c r="HNC45" s="212"/>
      <c r="HND45" s="212"/>
      <c r="HNE45" s="212"/>
      <c r="HNF45" s="212"/>
      <c r="HNG45" s="212"/>
      <c r="HNH45" s="212"/>
      <c r="HNI45" s="212"/>
      <c r="HNJ45" s="212"/>
      <c r="HNK45" s="212"/>
      <c r="HNL45" s="212"/>
      <c r="HNM45" s="212"/>
      <c r="HNN45" s="212"/>
      <c r="HNO45" s="212"/>
      <c r="HNP45" s="212"/>
      <c r="HNQ45" s="212"/>
      <c r="HNR45" s="212"/>
      <c r="HNS45" s="212"/>
      <c r="HNT45" s="212"/>
      <c r="HNU45" s="212"/>
      <c r="HNV45" s="212"/>
      <c r="HNW45" s="212"/>
      <c r="HNX45" s="212"/>
      <c r="HNY45" s="212"/>
      <c r="HNZ45" s="212"/>
      <c r="HOA45" s="212"/>
      <c r="HOB45" s="212"/>
      <c r="HOC45" s="212"/>
      <c r="HOD45" s="212"/>
      <c r="HOE45" s="212"/>
      <c r="HOF45" s="212"/>
      <c r="HOG45" s="212"/>
      <c r="HOH45" s="212"/>
      <c r="HOI45" s="212"/>
      <c r="HOJ45" s="212"/>
      <c r="HOK45" s="212"/>
      <c r="HOL45" s="212"/>
      <c r="HOM45" s="212"/>
      <c r="HON45" s="212"/>
      <c r="HOO45" s="212"/>
      <c r="HOP45" s="212"/>
      <c r="HOQ45" s="212"/>
      <c r="HOR45" s="212"/>
      <c r="HOS45" s="212"/>
      <c r="HOT45" s="212"/>
      <c r="HOU45" s="212"/>
      <c r="HOV45" s="212"/>
      <c r="HOW45" s="212"/>
      <c r="HOX45" s="212"/>
      <c r="HOY45" s="212"/>
      <c r="HOZ45" s="212"/>
      <c r="HPA45" s="212"/>
      <c r="HPB45" s="212"/>
      <c r="HPC45" s="212"/>
      <c r="HPD45" s="212"/>
      <c r="HPE45" s="212"/>
      <c r="HPF45" s="212"/>
      <c r="HPG45" s="212"/>
      <c r="HPH45" s="212"/>
      <c r="HPI45" s="212"/>
      <c r="HPJ45" s="212"/>
      <c r="HPK45" s="212"/>
      <c r="HPL45" s="212"/>
      <c r="HPM45" s="212"/>
      <c r="HPN45" s="212"/>
      <c r="HPO45" s="212"/>
      <c r="HPP45" s="212"/>
      <c r="HPQ45" s="212"/>
      <c r="HPR45" s="212"/>
      <c r="HPS45" s="212"/>
      <c r="HPT45" s="212"/>
      <c r="HPU45" s="212"/>
      <c r="HPV45" s="212"/>
      <c r="HPW45" s="212"/>
      <c r="HPX45" s="212"/>
      <c r="HPY45" s="212"/>
      <c r="HPZ45" s="212"/>
      <c r="HQA45" s="212"/>
      <c r="HQB45" s="212"/>
      <c r="HQC45" s="212"/>
      <c r="HQD45" s="212"/>
      <c r="HQE45" s="212"/>
      <c r="HQF45" s="212"/>
      <c r="HQG45" s="212"/>
      <c r="HQH45" s="212"/>
      <c r="HQI45" s="212"/>
      <c r="HQJ45" s="212"/>
      <c r="HQK45" s="212"/>
      <c r="HQL45" s="212"/>
      <c r="HQM45" s="212"/>
      <c r="HQN45" s="212"/>
      <c r="HQO45" s="212"/>
      <c r="HQP45" s="212"/>
      <c r="HQQ45" s="212"/>
      <c r="HQR45" s="212"/>
      <c r="HQS45" s="212"/>
      <c r="HQT45" s="212"/>
      <c r="HQU45" s="212"/>
      <c r="HQV45" s="212"/>
      <c r="HQW45" s="212"/>
      <c r="HQX45" s="212"/>
      <c r="HQY45" s="212"/>
      <c r="HQZ45" s="212"/>
      <c r="HRA45" s="212"/>
      <c r="HRB45" s="212"/>
      <c r="HRC45" s="212"/>
      <c r="HRD45" s="212"/>
      <c r="HRE45" s="212"/>
      <c r="HRF45" s="212"/>
      <c r="HRG45" s="212"/>
      <c r="HRH45" s="212"/>
      <c r="HRI45" s="212"/>
      <c r="HRJ45" s="212"/>
      <c r="HRK45" s="212"/>
      <c r="HRL45" s="212"/>
      <c r="HRM45" s="212"/>
      <c r="HRN45" s="212"/>
      <c r="HRO45" s="212"/>
      <c r="HRP45" s="212"/>
      <c r="HRQ45" s="212"/>
      <c r="HRR45" s="212"/>
      <c r="HRS45" s="212"/>
      <c r="HRT45" s="212"/>
      <c r="HRU45" s="212"/>
      <c r="HRV45" s="212"/>
      <c r="HRW45" s="212"/>
      <c r="HRX45" s="212"/>
      <c r="HRY45" s="212"/>
      <c r="HRZ45" s="212"/>
      <c r="HSA45" s="212"/>
      <c r="HSB45" s="212"/>
      <c r="HSC45" s="212"/>
      <c r="HSD45" s="212"/>
      <c r="HSE45" s="212"/>
      <c r="HSF45" s="212"/>
      <c r="HSG45" s="212"/>
      <c r="HSH45" s="212"/>
      <c r="HSI45" s="212"/>
      <c r="HSJ45" s="212"/>
      <c r="HSK45" s="212"/>
      <c r="HSL45" s="212"/>
      <c r="HSM45" s="212"/>
      <c r="HSN45" s="212"/>
      <c r="HSO45" s="212"/>
      <c r="HSP45" s="212"/>
      <c r="HSQ45" s="212"/>
      <c r="HSR45" s="212"/>
      <c r="HSS45" s="212"/>
      <c r="HST45" s="212"/>
      <c r="HSU45" s="212"/>
      <c r="HSV45" s="212"/>
      <c r="HSW45" s="212"/>
      <c r="HSX45" s="212"/>
      <c r="HSY45" s="212"/>
      <c r="HSZ45" s="212"/>
      <c r="HTA45" s="212"/>
      <c r="HTB45" s="212"/>
      <c r="HTC45" s="212"/>
      <c r="HTD45" s="212"/>
      <c r="HTE45" s="212"/>
      <c r="HTF45" s="212"/>
      <c r="HTG45" s="212"/>
      <c r="HTH45" s="212"/>
      <c r="HTI45" s="212"/>
      <c r="HTJ45" s="212"/>
      <c r="HTK45" s="212"/>
      <c r="HTL45" s="212"/>
      <c r="HTM45" s="212"/>
      <c r="HTN45" s="212"/>
      <c r="HTO45" s="212"/>
      <c r="HTP45" s="212"/>
      <c r="HTQ45" s="212"/>
      <c r="HTR45" s="212"/>
      <c r="HTS45" s="212"/>
      <c r="HTT45" s="212"/>
      <c r="HTU45" s="212"/>
      <c r="HTV45" s="212"/>
      <c r="HTW45" s="212"/>
      <c r="HTX45" s="212"/>
      <c r="HTY45" s="212"/>
      <c r="HTZ45" s="212"/>
      <c r="HUA45" s="212"/>
      <c r="HUB45" s="212"/>
      <c r="HUC45" s="212"/>
      <c r="HUD45" s="212"/>
      <c r="HUE45" s="212"/>
      <c r="HUF45" s="212"/>
      <c r="HUG45" s="212"/>
      <c r="HUH45" s="212"/>
      <c r="HUI45" s="212"/>
      <c r="HUJ45" s="212"/>
      <c r="HUK45" s="212"/>
      <c r="HUL45" s="212"/>
      <c r="HUM45" s="212"/>
      <c r="HUN45" s="212"/>
      <c r="HUO45" s="212"/>
      <c r="HUP45" s="212"/>
      <c r="HUQ45" s="212"/>
      <c r="HUR45" s="212"/>
      <c r="HUS45" s="212"/>
      <c r="HUT45" s="212"/>
      <c r="HUU45" s="212"/>
      <c r="HUV45" s="212"/>
      <c r="HUW45" s="212"/>
      <c r="HUX45" s="212"/>
      <c r="HUY45" s="212"/>
      <c r="HUZ45" s="212"/>
      <c r="HVA45" s="212"/>
      <c r="HVB45" s="212"/>
      <c r="HVC45" s="212"/>
      <c r="HVD45" s="212"/>
      <c r="HVE45" s="212"/>
      <c r="HVF45" s="212"/>
      <c r="HVG45" s="212"/>
      <c r="HVH45" s="212"/>
      <c r="HVI45" s="212"/>
      <c r="HVJ45" s="212"/>
      <c r="HVK45" s="212"/>
      <c r="HVL45" s="212"/>
      <c r="HVM45" s="212"/>
      <c r="HVN45" s="212"/>
      <c r="HVO45" s="212"/>
      <c r="HVP45" s="212"/>
      <c r="HVQ45" s="212"/>
      <c r="HVR45" s="212"/>
      <c r="HVS45" s="212"/>
      <c r="HVT45" s="212"/>
      <c r="HVU45" s="212"/>
      <c r="HVV45" s="212"/>
      <c r="HVW45" s="212"/>
      <c r="HVX45" s="212"/>
      <c r="HVY45" s="212"/>
      <c r="HVZ45" s="212"/>
      <c r="HWA45" s="212"/>
      <c r="HWB45" s="212"/>
      <c r="HWC45" s="212"/>
      <c r="HWD45" s="212"/>
      <c r="HWE45" s="212"/>
      <c r="HWF45" s="212"/>
      <c r="HWG45" s="212"/>
      <c r="HWH45" s="212"/>
      <c r="HWI45" s="212"/>
      <c r="HWJ45" s="212"/>
      <c r="HWK45" s="212"/>
      <c r="HWL45" s="212"/>
      <c r="HWM45" s="212"/>
      <c r="HWN45" s="212"/>
      <c r="HWO45" s="212"/>
      <c r="HWP45" s="212"/>
      <c r="HWQ45" s="212"/>
      <c r="HWR45" s="212"/>
      <c r="HWS45" s="212"/>
      <c r="HWT45" s="212"/>
      <c r="HWU45" s="212"/>
      <c r="HWV45" s="212"/>
      <c r="HWW45" s="212"/>
      <c r="HWX45" s="212"/>
      <c r="HWY45" s="212"/>
      <c r="HWZ45" s="212"/>
      <c r="HXA45" s="212"/>
      <c r="HXB45" s="212"/>
      <c r="HXC45" s="212"/>
      <c r="HXD45" s="212"/>
      <c r="HXE45" s="212"/>
      <c r="HXF45" s="212"/>
      <c r="HXG45" s="212"/>
      <c r="HXH45" s="212"/>
      <c r="HXI45" s="212"/>
      <c r="HXJ45" s="212"/>
      <c r="HXK45" s="212"/>
      <c r="HXL45" s="212"/>
      <c r="HXM45" s="212"/>
      <c r="HXN45" s="212"/>
      <c r="HXO45" s="212"/>
      <c r="HXP45" s="212"/>
      <c r="HXQ45" s="212"/>
      <c r="HXR45" s="212"/>
      <c r="HXS45" s="212"/>
      <c r="HXT45" s="212"/>
      <c r="HXU45" s="212"/>
      <c r="HXV45" s="212"/>
      <c r="HXW45" s="212"/>
      <c r="HXX45" s="212"/>
      <c r="HXY45" s="212"/>
      <c r="HXZ45" s="212"/>
      <c r="HYA45" s="212"/>
      <c r="HYB45" s="212"/>
      <c r="HYC45" s="212"/>
      <c r="HYD45" s="212"/>
      <c r="HYE45" s="212"/>
      <c r="HYF45" s="212"/>
      <c r="HYG45" s="212"/>
      <c r="HYH45" s="212"/>
      <c r="HYI45" s="212"/>
      <c r="HYJ45" s="212"/>
      <c r="HYK45" s="212"/>
      <c r="HYL45" s="212"/>
      <c r="HYM45" s="212"/>
      <c r="HYN45" s="212"/>
      <c r="HYO45" s="212"/>
      <c r="HYP45" s="212"/>
      <c r="HYQ45" s="212"/>
      <c r="HYR45" s="212"/>
      <c r="HYS45" s="212"/>
      <c r="HYT45" s="212"/>
      <c r="HYU45" s="212"/>
      <c r="HYV45" s="212"/>
      <c r="HYW45" s="212"/>
      <c r="HYX45" s="212"/>
      <c r="HYY45" s="212"/>
      <c r="HYZ45" s="212"/>
      <c r="HZA45" s="212"/>
      <c r="HZB45" s="212"/>
      <c r="HZC45" s="212"/>
      <c r="HZD45" s="212"/>
      <c r="HZE45" s="212"/>
      <c r="HZF45" s="212"/>
      <c r="HZG45" s="212"/>
      <c r="HZH45" s="212"/>
      <c r="HZI45" s="212"/>
      <c r="HZJ45" s="212"/>
      <c r="HZK45" s="212"/>
      <c r="HZL45" s="212"/>
      <c r="HZM45" s="212"/>
      <c r="HZN45" s="212"/>
      <c r="HZO45" s="212"/>
      <c r="HZP45" s="212"/>
      <c r="HZQ45" s="212"/>
      <c r="HZR45" s="212"/>
      <c r="HZS45" s="212"/>
      <c r="HZT45" s="212"/>
      <c r="HZU45" s="212"/>
      <c r="HZV45" s="212"/>
      <c r="HZW45" s="212"/>
      <c r="HZX45" s="212"/>
      <c r="HZY45" s="212"/>
      <c r="HZZ45" s="212"/>
      <c r="IAA45" s="212"/>
      <c r="IAB45" s="212"/>
      <c r="IAC45" s="212"/>
      <c r="IAD45" s="212"/>
      <c r="IAE45" s="212"/>
      <c r="IAF45" s="212"/>
      <c r="IAG45" s="212"/>
      <c r="IAH45" s="212"/>
      <c r="IAI45" s="212"/>
      <c r="IAJ45" s="212"/>
      <c r="IAK45" s="212"/>
      <c r="IAL45" s="212"/>
      <c r="IAM45" s="212"/>
      <c r="IAN45" s="212"/>
      <c r="IAO45" s="212"/>
      <c r="IAP45" s="212"/>
      <c r="IAQ45" s="212"/>
      <c r="IAR45" s="212"/>
      <c r="IAS45" s="212"/>
      <c r="IAT45" s="212"/>
      <c r="IAU45" s="212"/>
      <c r="IAV45" s="212"/>
      <c r="IAW45" s="212"/>
      <c r="IAX45" s="212"/>
      <c r="IAY45" s="212"/>
      <c r="IAZ45" s="212"/>
      <c r="IBA45" s="212"/>
      <c r="IBB45" s="212"/>
      <c r="IBC45" s="212"/>
      <c r="IBD45" s="212"/>
      <c r="IBE45" s="212"/>
      <c r="IBF45" s="212"/>
      <c r="IBG45" s="212"/>
      <c r="IBH45" s="212"/>
      <c r="IBI45" s="212"/>
      <c r="IBJ45" s="212"/>
      <c r="IBK45" s="212"/>
      <c r="IBL45" s="212"/>
      <c r="IBM45" s="212"/>
      <c r="IBN45" s="212"/>
      <c r="IBO45" s="212"/>
      <c r="IBP45" s="212"/>
      <c r="IBQ45" s="212"/>
      <c r="IBR45" s="212"/>
      <c r="IBS45" s="212"/>
      <c r="IBT45" s="212"/>
      <c r="IBU45" s="212"/>
      <c r="IBV45" s="212"/>
      <c r="IBW45" s="212"/>
      <c r="IBX45" s="212"/>
      <c r="IBY45" s="212"/>
      <c r="IBZ45" s="212"/>
      <c r="ICA45" s="212"/>
      <c r="ICB45" s="212"/>
      <c r="ICC45" s="212"/>
      <c r="ICD45" s="212"/>
      <c r="ICE45" s="212"/>
      <c r="ICF45" s="212"/>
      <c r="ICG45" s="212"/>
      <c r="ICH45" s="212"/>
      <c r="ICI45" s="212"/>
      <c r="ICJ45" s="212"/>
      <c r="ICK45" s="212"/>
      <c r="ICL45" s="212"/>
      <c r="ICM45" s="212"/>
      <c r="ICN45" s="212"/>
      <c r="ICO45" s="212"/>
      <c r="ICP45" s="212"/>
      <c r="ICQ45" s="212"/>
      <c r="ICR45" s="212"/>
      <c r="ICS45" s="212"/>
      <c r="ICT45" s="212"/>
      <c r="ICU45" s="212"/>
      <c r="ICV45" s="212"/>
      <c r="ICW45" s="212"/>
      <c r="ICX45" s="212"/>
      <c r="ICY45" s="212"/>
      <c r="ICZ45" s="212"/>
      <c r="IDA45" s="212"/>
      <c r="IDB45" s="212"/>
      <c r="IDC45" s="212"/>
      <c r="IDD45" s="212"/>
      <c r="IDE45" s="212"/>
      <c r="IDF45" s="212"/>
      <c r="IDG45" s="212"/>
      <c r="IDH45" s="212"/>
      <c r="IDI45" s="212"/>
      <c r="IDJ45" s="212"/>
      <c r="IDK45" s="212"/>
      <c r="IDL45" s="212"/>
      <c r="IDM45" s="212"/>
      <c r="IDN45" s="212"/>
      <c r="IDO45" s="212"/>
      <c r="IDP45" s="212"/>
      <c r="IDQ45" s="212"/>
      <c r="IDR45" s="212"/>
      <c r="IDS45" s="212"/>
      <c r="IDT45" s="212"/>
      <c r="IDU45" s="212"/>
      <c r="IDV45" s="212"/>
      <c r="IDW45" s="212"/>
      <c r="IDX45" s="212"/>
      <c r="IDY45" s="212"/>
      <c r="IDZ45" s="212"/>
      <c r="IEA45" s="212"/>
      <c r="IEB45" s="212"/>
      <c r="IEC45" s="212"/>
      <c r="IED45" s="212"/>
      <c r="IEE45" s="212"/>
      <c r="IEF45" s="212"/>
      <c r="IEG45" s="212"/>
      <c r="IEH45" s="212"/>
      <c r="IEI45" s="212"/>
      <c r="IEJ45" s="212"/>
      <c r="IEK45" s="212"/>
      <c r="IEL45" s="212"/>
      <c r="IEM45" s="212"/>
      <c r="IEN45" s="212"/>
      <c r="IEO45" s="212"/>
      <c r="IEP45" s="212"/>
      <c r="IEQ45" s="212"/>
      <c r="IER45" s="212"/>
      <c r="IES45" s="212"/>
      <c r="IET45" s="212"/>
      <c r="IEU45" s="212"/>
      <c r="IEV45" s="212"/>
      <c r="IEW45" s="212"/>
      <c r="IEX45" s="212"/>
      <c r="IEY45" s="212"/>
      <c r="IEZ45" s="212"/>
      <c r="IFA45" s="212"/>
      <c r="IFB45" s="212"/>
      <c r="IFC45" s="212"/>
      <c r="IFD45" s="212"/>
      <c r="IFE45" s="212"/>
      <c r="IFF45" s="212"/>
      <c r="IFG45" s="212"/>
      <c r="IFH45" s="212"/>
      <c r="IFI45" s="212"/>
      <c r="IFJ45" s="212"/>
      <c r="IFK45" s="212"/>
      <c r="IFL45" s="212"/>
      <c r="IFM45" s="212"/>
      <c r="IFN45" s="212"/>
      <c r="IFO45" s="212"/>
      <c r="IFP45" s="212"/>
      <c r="IFQ45" s="212"/>
      <c r="IFR45" s="212"/>
      <c r="IFS45" s="212"/>
      <c r="IFT45" s="212"/>
      <c r="IFU45" s="212"/>
      <c r="IFV45" s="212"/>
      <c r="IFW45" s="212"/>
      <c r="IFX45" s="212"/>
      <c r="IFY45" s="212"/>
      <c r="IFZ45" s="212"/>
      <c r="IGA45" s="212"/>
      <c r="IGB45" s="212"/>
      <c r="IGC45" s="212"/>
      <c r="IGD45" s="212"/>
      <c r="IGE45" s="212"/>
      <c r="IGF45" s="212"/>
      <c r="IGG45" s="212"/>
      <c r="IGH45" s="212"/>
      <c r="IGI45" s="212"/>
      <c r="IGJ45" s="212"/>
      <c r="IGK45" s="212"/>
      <c r="IGL45" s="212"/>
      <c r="IGM45" s="212"/>
      <c r="IGN45" s="212"/>
      <c r="IGO45" s="212"/>
      <c r="IGP45" s="212"/>
      <c r="IGQ45" s="212"/>
      <c r="IGR45" s="212"/>
      <c r="IGS45" s="212"/>
      <c r="IGT45" s="212"/>
      <c r="IGU45" s="212"/>
      <c r="IGV45" s="212"/>
      <c r="IGW45" s="212"/>
      <c r="IGX45" s="212"/>
      <c r="IGY45" s="212"/>
      <c r="IGZ45" s="212"/>
      <c r="IHA45" s="212"/>
      <c r="IHB45" s="212"/>
      <c r="IHC45" s="212"/>
      <c r="IHD45" s="212"/>
      <c r="IHE45" s="212"/>
      <c r="IHF45" s="212"/>
      <c r="IHG45" s="212"/>
      <c r="IHH45" s="212"/>
      <c r="IHI45" s="212"/>
      <c r="IHJ45" s="212"/>
      <c r="IHK45" s="212"/>
      <c r="IHL45" s="212"/>
      <c r="IHM45" s="212"/>
      <c r="IHN45" s="212"/>
      <c r="IHO45" s="212"/>
      <c r="IHP45" s="212"/>
      <c r="IHQ45" s="212"/>
      <c r="IHR45" s="212"/>
      <c r="IHS45" s="212"/>
      <c r="IHT45" s="212"/>
      <c r="IHU45" s="212"/>
      <c r="IHV45" s="212"/>
      <c r="IHW45" s="212"/>
      <c r="IHX45" s="212"/>
      <c r="IHY45" s="212"/>
      <c r="IHZ45" s="212"/>
      <c r="IIA45" s="212"/>
      <c r="IIB45" s="212"/>
      <c r="IIC45" s="212"/>
      <c r="IID45" s="212"/>
      <c r="IIE45" s="212"/>
      <c r="IIF45" s="212"/>
      <c r="IIG45" s="212"/>
      <c r="IIH45" s="212"/>
      <c r="III45" s="212"/>
      <c r="IIJ45" s="212"/>
      <c r="IIK45" s="212"/>
      <c r="IIL45" s="212"/>
      <c r="IIM45" s="212"/>
      <c r="IIN45" s="212"/>
      <c r="IIO45" s="212"/>
      <c r="IIP45" s="212"/>
      <c r="IIQ45" s="212"/>
      <c r="IIR45" s="212"/>
      <c r="IIS45" s="212"/>
      <c r="IIT45" s="212"/>
      <c r="IIU45" s="212"/>
      <c r="IIV45" s="212"/>
      <c r="IIW45" s="212"/>
      <c r="IIX45" s="212"/>
      <c r="IIY45" s="212"/>
      <c r="IIZ45" s="212"/>
      <c r="IJA45" s="212"/>
      <c r="IJB45" s="212"/>
      <c r="IJC45" s="212"/>
      <c r="IJD45" s="212"/>
      <c r="IJE45" s="212"/>
      <c r="IJF45" s="212"/>
      <c r="IJG45" s="212"/>
      <c r="IJH45" s="212"/>
      <c r="IJI45" s="212"/>
      <c r="IJJ45" s="212"/>
      <c r="IJK45" s="212"/>
      <c r="IJL45" s="212"/>
      <c r="IJM45" s="212"/>
      <c r="IJN45" s="212"/>
      <c r="IJO45" s="212"/>
      <c r="IJP45" s="212"/>
      <c r="IJQ45" s="212"/>
      <c r="IJR45" s="212"/>
      <c r="IJS45" s="212"/>
      <c r="IJT45" s="212"/>
      <c r="IJU45" s="212"/>
      <c r="IJV45" s="212"/>
      <c r="IJW45" s="212"/>
      <c r="IJX45" s="212"/>
      <c r="IJY45" s="212"/>
      <c r="IJZ45" s="212"/>
      <c r="IKA45" s="212"/>
      <c r="IKB45" s="212"/>
      <c r="IKC45" s="212"/>
      <c r="IKD45" s="212"/>
      <c r="IKE45" s="212"/>
      <c r="IKF45" s="212"/>
      <c r="IKG45" s="212"/>
      <c r="IKH45" s="212"/>
      <c r="IKI45" s="212"/>
      <c r="IKJ45" s="212"/>
      <c r="IKK45" s="212"/>
      <c r="IKL45" s="212"/>
      <c r="IKM45" s="212"/>
      <c r="IKN45" s="212"/>
      <c r="IKO45" s="212"/>
      <c r="IKP45" s="212"/>
      <c r="IKQ45" s="212"/>
      <c r="IKR45" s="212"/>
      <c r="IKS45" s="212"/>
      <c r="IKT45" s="212"/>
      <c r="IKU45" s="212"/>
      <c r="IKV45" s="212"/>
      <c r="IKW45" s="212"/>
      <c r="IKX45" s="212"/>
      <c r="IKY45" s="212"/>
      <c r="IKZ45" s="212"/>
      <c r="ILA45" s="212"/>
      <c r="ILB45" s="212"/>
      <c r="ILC45" s="212"/>
      <c r="ILD45" s="212"/>
      <c r="ILE45" s="212"/>
      <c r="ILF45" s="212"/>
      <c r="ILG45" s="212"/>
      <c r="ILH45" s="212"/>
      <c r="ILI45" s="212"/>
      <c r="ILJ45" s="212"/>
      <c r="ILK45" s="212"/>
      <c r="ILL45" s="212"/>
      <c r="ILM45" s="212"/>
      <c r="ILN45" s="212"/>
      <c r="ILO45" s="212"/>
      <c r="ILP45" s="212"/>
      <c r="ILQ45" s="212"/>
      <c r="ILR45" s="212"/>
      <c r="ILS45" s="212"/>
      <c r="ILT45" s="212"/>
      <c r="ILU45" s="212"/>
      <c r="ILV45" s="212"/>
      <c r="ILW45" s="212"/>
      <c r="ILX45" s="212"/>
      <c r="ILY45" s="212"/>
      <c r="ILZ45" s="212"/>
      <c r="IMA45" s="212"/>
      <c r="IMB45" s="212"/>
      <c r="IMC45" s="212"/>
      <c r="IMD45" s="212"/>
      <c r="IME45" s="212"/>
      <c r="IMF45" s="212"/>
      <c r="IMG45" s="212"/>
      <c r="IMH45" s="212"/>
      <c r="IMI45" s="212"/>
      <c r="IMJ45" s="212"/>
      <c r="IMK45" s="212"/>
      <c r="IML45" s="212"/>
      <c r="IMM45" s="212"/>
      <c r="IMN45" s="212"/>
      <c r="IMO45" s="212"/>
      <c r="IMP45" s="212"/>
      <c r="IMQ45" s="212"/>
      <c r="IMR45" s="212"/>
      <c r="IMS45" s="212"/>
      <c r="IMT45" s="212"/>
      <c r="IMU45" s="212"/>
      <c r="IMV45" s="212"/>
      <c r="IMW45" s="212"/>
      <c r="IMX45" s="212"/>
      <c r="IMY45" s="212"/>
      <c r="IMZ45" s="212"/>
      <c r="INA45" s="212"/>
      <c r="INB45" s="212"/>
      <c r="INC45" s="212"/>
      <c r="IND45" s="212"/>
      <c r="INE45" s="212"/>
      <c r="INF45" s="212"/>
      <c r="ING45" s="212"/>
      <c r="INH45" s="212"/>
      <c r="INI45" s="212"/>
      <c r="INJ45" s="212"/>
      <c r="INK45" s="212"/>
      <c r="INL45" s="212"/>
      <c r="INM45" s="212"/>
      <c r="INN45" s="212"/>
      <c r="INO45" s="212"/>
      <c r="INP45" s="212"/>
      <c r="INQ45" s="212"/>
      <c r="INR45" s="212"/>
      <c r="INS45" s="212"/>
      <c r="INT45" s="212"/>
      <c r="INU45" s="212"/>
      <c r="INV45" s="212"/>
      <c r="INW45" s="212"/>
      <c r="INX45" s="212"/>
      <c r="INY45" s="212"/>
      <c r="INZ45" s="212"/>
      <c r="IOA45" s="212"/>
      <c r="IOB45" s="212"/>
      <c r="IOC45" s="212"/>
      <c r="IOD45" s="212"/>
      <c r="IOE45" s="212"/>
      <c r="IOF45" s="212"/>
      <c r="IOG45" s="212"/>
      <c r="IOH45" s="212"/>
      <c r="IOI45" s="212"/>
      <c r="IOJ45" s="212"/>
      <c r="IOK45" s="212"/>
      <c r="IOL45" s="212"/>
      <c r="IOM45" s="212"/>
      <c r="ION45" s="212"/>
      <c r="IOO45" s="212"/>
      <c r="IOP45" s="212"/>
      <c r="IOQ45" s="212"/>
      <c r="IOR45" s="212"/>
      <c r="IOS45" s="212"/>
      <c r="IOT45" s="212"/>
      <c r="IOU45" s="212"/>
      <c r="IOV45" s="212"/>
      <c r="IOW45" s="212"/>
      <c r="IOX45" s="212"/>
      <c r="IOY45" s="212"/>
      <c r="IOZ45" s="212"/>
      <c r="IPA45" s="212"/>
      <c r="IPB45" s="212"/>
      <c r="IPC45" s="212"/>
      <c r="IPD45" s="212"/>
      <c r="IPE45" s="212"/>
      <c r="IPF45" s="212"/>
      <c r="IPG45" s="212"/>
      <c r="IPH45" s="212"/>
      <c r="IPI45" s="212"/>
      <c r="IPJ45" s="212"/>
      <c r="IPK45" s="212"/>
      <c r="IPL45" s="212"/>
      <c r="IPM45" s="212"/>
      <c r="IPN45" s="212"/>
      <c r="IPO45" s="212"/>
      <c r="IPP45" s="212"/>
      <c r="IPQ45" s="212"/>
      <c r="IPR45" s="212"/>
      <c r="IPS45" s="212"/>
      <c r="IPT45" s="212"/>
      <c r="IPU45" s="212"/>
      <c r="IPV45" s="212"/>
      <c r="IPW45" s="212"/>
      <c r="IPX45" s="212"/>
      <c r="IPY45" s="212"/>
      <c r="IPZ45" s="212"/>
      <c r="IQA45" s="212"/>
      <c r="IQB45" s="212"/>
      <c r="IQC45" s="212"/>
      <c r="IQD45" s="212"/>
      <c r="IQE45" s="212"/>
      <c r="IQF45" s="212"/>
      <c r="IQG45" s="212"/>
      <c r="IQH45" s="212"/>
      <c r="IQI45" s="212"/>
      <c r="IQJ45" s="212"/>
      <c r="IQK45" s="212"/>
      <c r="IQL45" s="212"/>
      <c r="IQM45" s="212"/>
      <c r="IQN45" s="212"/>
      <c r="IQO45" s="212"/>
      <c r="IQP45" s="212"/>
      <c r="IQQ45" s="212"/>
      <c r="IQR45" s="212"/>
      <c r="IQS45" s="212"/>
      <c r="IQT45" s="212"/>
      <c r="IQU45" s="212"/>
      <c r="IQV45" s="212"/>
      <c r="IQW45" s="212"/>
      <c r="IQX45" s="212"/>
      <c r="IQY45" s="212"/>
      <c r="IQZ45" s="212"/>
      <c r="IRA45" s="212"/>
      <c r="IRB45" s="212"/>
      <c r="IRC45" s="212"/>
      <c r="IRD45" s="212"/>
      <c r="IRE45" s="212"/>
      <c r="IRF45" s="212"/>
      <c r="IRG45" s="212"/>
      <c r="IRH45" s="212"/>
      <c r="IRI45" s="212"/>
      <c r="IRJ45" s="212"/>
      <c r="IRK45" s="212"/>
      <c r="IRL45" s="212"/>
      <c r="IRM45" s="212"/>
      <c r="IRN45" s="212"/>
      <c r="IRO45" s="212"/>
      <c r="IRP45" s="212"/>
      <c r="IRQ45" s="212"/>
      <c r="IRR45" s="212"/>
      <c r="IRS45" s="212"/>
      <c r="IRT45" s="212"/>
      <c r="IRU45" s="212"/>
      <c r="IRV45" s="212"/>
      <c r="IRW45" s="212"/>
      <c r="IRX45" s="212"/>
      <c r="IRY45" s="212"/>
      <c r="IRZ45" s="212"/>
      <c r="ISA45" s="212"/>
      <c r="ISB45" s="212"/>
      <c r="ISC45" s="212"/>
      <c r="ISD45" s="212"/>
      <c r="ISE45" s="212"/>
      <c r="ISF45" s="212"/>
      <c r="ISG45" s="212"/>
      <c r="ISH45" s="212"/>
      <c r="ISI45" s="212"/>
      <c r="ISJ45" s="212"/>
      <c r="ISK45" s="212"/>
      <c r="ISL45" s="212"/>
      <c r="ISM45" s="212"/>
      <c r="ISN45" s="212"/>
      <c r="ISO45" s="212"/>
      <c r="ISP45" s="212"/>
      <c r="ISQ45" s="212"/>
      <c r="ISR45" s="212"/>
      <c r="ISS45" s="212"/>
      <c r="IST45" s="212"/>
      <c r="ISU45" s="212"/>
      <c r="ISV45" s="212"/>
      <c r="ISW45" s="212"/>
      <c r="ISX45" s="212"/>
      <c r="ISY45" s="212"/>
      <c r="ISZ45" s="212"/>
      <c r="ITA45" s="212"/>
      <c r="ITB45" s="212"/>
      <c r="ITC45" s="212"/>
      <c r="ITD45" s="212"/>
      <c r="ITE45" s="212"/>
      <c r="ITF45" s="212"/>
      <c r="ITG45" s="212"/>
      <c r="ITH45" s="212"/>
      <c r="ITI45" s="212"/>
      <c r="ITJ45" s="212"/>
      <c r="ITK45" s="212"/>
      <c r="ITL45" s="212"/>
      <c r="ITM45" s="212"/>
      <c r="ITN45" s="212"/>
      <c r="ITO45" s="212"/>
      <c r="ITP45" s="212"/>
      <c r="ITQ45" s="212"/>
      <c r="ITR45" s="212"/>
      <c r="ITS45" s="212"/>
      <c r="ITT45" s="212"/>
      <c r="ITU45" s="212"/>
      <c r="ITV45" s="212"/>
      <c r="ITW45" s="212"/>
      <c r="ITX45" s="212"/>
      <c r="ITY45" s="212"/>
      <c r="ITZ45" s="212"/>
      <c r="IUA45" s="212"/>
      <c r="IUB45" s="212"/>
      <c r="IUC45" s="212"/>
      <c r="IUD45" s="212"/>
      <c r="IUE45" s="212"/>
      <c r="IUF45" s="212"/>
      <c r="IUG45" s="212"/>
      <c r="IUH45" s="212"/>
      <c r="IUI45" s="212"/>
      <c r="IUJ45" s="212"/>
      <c r="IUK45" s="212"/>
      <c r="IUL45" s="212"/>
      <c r="IUM45" s="212"/>
      <c r="IUN45" s="212"/>
      <c r="IUO45" s="212"/>
      <c r="IUP45" s="212"/>
      <c r="IUQ45" s="212"/>
      <c r="IUR45" s="212"/>
      <c r="IUS45" s="212"/>
      <c r="IUT45" s="212"/>
      <c r="IUU45" s="212"/>
      <c r="IUV45" s="212"/>
      <c r="IUW45" s="212"/>
      <c r="IUX45" s="212"/>
      <c r="IUY45" s="212"/>
      <c r="IUZ45" s="212"/>
      <c r="IVA45" s="212"/>
      <c r="IVB45" s="212"/>
      <c r="IVC45" s="212"/>
      <c r="IVD45" s="212"/>
      <c r="IVE45" s="212"/>
      <c r="IVF45" s="212"/>
      <c r="IVG45" s="212"/>
      <c r="IVH45" s="212"/>
      <c r="IVI45" s="212"/>
      <c r="IVJ45" s="212"/>
      <c r="IVK45" s="212"/>
      <c r="IVL45" s="212"/>
      <c r="IVM45" s="212"/>
      <c r="IVN45" s="212"/>
      <c r="IVO45" s="212"/>
      <c r="IVP45" s="212"/>
      <c r="IVQ45" s="212"/>
      <c r="IVR45" s="212"/>
      <c r="IVS45" s="212"/>
      <c r="IVT45" s="212"/>
      <c r="IVU45" s="212"/>
      <c r="IVV45" s="212"/>
      <c r="IVW45" s="212"/>
      <c r="IVX45" s="212"/>
      <c r="IVY45" s="212"/>
      <c r="IVZ45" s="212"/>
      <c r="IWA45" s="212"/>
      <c r="IWB45" s="212"/>
      <c r="IWC45" s="212"/>
      <c r="IWD45" s="212"/>
      <c r="IWE45" s="212"/>
      <c r="IWF45" s="212"/>
      <c r="IWG45" s="212"/>
      <c r="IWH45" s="212"/>
      <c r="IWI45" s="212"/>
      <c r="IWJ45" s="212"/>
      <c r="IWK45" s="212"/>
      <c r="IWL45" s="212"/>
      <c r="IWM45" s="212"/>
      <c r="IWN45" s="212"/>
      <c r="IWO45" s="212"/>
      <c r="IWP45" s="212"/>
      <c r="IWQ45" s="212"/>
      <c r="IWR45" s="212"/>
      <c r="IWS45" s="212"/>
      <c r="IWT45" s="212"/>
      <c r="IWU45" s="212"/>
      <c r="IWV45" s="212"/>
      <c r="IWW45" s="212"/>
      <c r="IWX45" s="212"/>
      <c r="IWY45" s="212"/>
      <c r="IWZ45" s="212"/>
      <c r="IXA45" s="212"/>
      <c r="IXB45" s="212"/>
      <c r="IXC45" s="212"/>
      <c r="IXD45" s="212"/>
      <c r="IXE45" s="212"/>
      <c r="IXF45" s="212"/>
      <c r="IXG45" s="212"/>
      <c r="IXH45" s="212"/>
      <c r="IXI45" s="212"/>
      <c r="IXJ45" s="212"/>
      <c r="IXK45" s="212"/>
      <c r="IXL45" s="212"/>
      <c r="IXM45" s="212"/>
      <c r="IXN45" s="212"/>
      <c r="IXO45" s="212"/>
      <c r="IXP45" s="212"/>
      <c r="IXQ45" s="212"/>
      <c r="IXR45" s="212"/>
      <c r="IXS45" s="212"/>
      <c r="IXT45" s="212"/>
      <c r="IXU45" s="212"/>
      <c r="IXV45" s="212"/>
      <c r="IXW45" s="212"/>
      <c r="IXX45" s="212"/>
      <c r="IXY45" s="212"/>
      <c r="IXZ45" s="212"/>
      <c r="IYA45" s="212"/>
      <c r="IYB45" s="212"/>
      <c r="IYC45" s="212"/>
      <c r="IYD45" s="212"/>
      <c r="IYE45" s="212"/>
      <c r="IYF45" s="212"/>
      <c r="IYG45" s="212"/>
      <c r="IYH45" s="212"/>
      <c r="IYI45" s="212"/>
      <c r="IYJ45" s="212"/>
      <c r="IYK45" s="212"/>
      <c r="IYL45" s="212"/>
      <c r="IYM45" s="212"/>
      <c r="IYN45" s="212"/>
      <c r="IYO45" s="212"/>
      <c r="IYP45" s="212"/>
      <c r="IYQ45" s="212"/>
      <c r="IYR45" s="212"/>
      <c r="IYS45" s="212"/>
      <c r="IYT45" s="212"/>
      <c r="IYU45" s="212"/>
      <c r="IYV45" s="212"/>
      <c r="IYW45" s="212"/>
      <c r="IYX45" s="212"/>
      <c r="IYY45" s="212"/>
      <c r="IYZ45" s="212"/>
      <c r="IZA45" s="212"/>
      <c r="IZB45" s="212"/>
      <c r="IZC45" s="212"/>
      <c r="IZD45" s="212"/>
      <c r="IZE45" s="212"/>
      <c r="IZF45" s="212"/>
      <c r="IZG45" s="212"/>
      <c r="IZH45" s="212"/>
      <c r="IZI45" s="212"/>
      <c r="IZJ45" s="212"/>
      <c r="IZK45" s="212"/>
      <c r="IZL45" s="212"/>
      <c r="IZM45" s="212"/>
      <c r="IZN45" s="212"/>
      <c r="IZO45" s="212"/>
      <c r="IZP45" s="212"/>
      <c r="IZQ45" s="212"/>
      <c r="IZR45" s="212"/>
      <c r="IZS45" s="212"/>
      <c r="IZT45" s="212"/>
      <c r="IZU45" s="212"/>
      <c r="IZV45" s="212"/>
      <c r="IZW45" s="212"/>
      <c r="IZX45" s="212"/>
      <c r="IZY45" s="212"/>
      <c r="IZZ45" s="212"/>
      <c r="JAA45" s="212"/>
      <c r="JAB45" s="212"/>
      <c r="JAC45" s="212"/>
      <c r="JAD45" s="212"/>
      <c r="JAE45" s="212"/>
      <c r="JAF45" s="212"/>
      <c r="JAG45" s="212"/>
      <c r="JAH45" s="212"/>
      <c r="JAI45" s="212"/>
      <c r="JAJ45" s="212"/>
      <c r="JAK45" s="212"/>
      <c r="JAL45" s="212"/>
      <c r="JAM45" s="212"/>
      <c r="JAN45" s="212"/>
      <c r="JAO45" s="212"/>
      <c r="JAP45" s="212"/>
      <c r="JAQ45" s="212"/>
      <c r="JAR45" s="212"/>
      <c r="JAS45" s="212"/>
      <c r="JAT45" s="212"/>
      <c r="JAU45" s="212"/>
      <c r="JAV45" s="212"/>
      <c r="JAW45" s="212"/>
      <c r="JAX45" s="212"/>
      <c r="JAY45" s="212"/>
      <c r="JAZ45" s="212"/>
      <c r="JBA45" s="212"/>
      <c r="JBB45" s="212"/>
      <c r="JBC45" s="212"/>
      <c r="JBD45" s="212"/>
      <c r="JBE45" s="212"/>
      <c r="JBF45" s="212"/>
      <c r="JBG45" s="212"/>
      <c r="JBH45" s="212"/>
      <c r="JBI45" s="212"/>
      <c r="JBJ45" s="212"/>
      <c r="JBK45" s="212"/>
      <c r="JBL45" s="212"/>
      <c r="JBM45" s="212"/>
      <c r="JBN45" s="212"/>
      <c r="JBO45" s="212"/>
      <c r="JBP45" s="212"/>
      <c r="JBQ45" s="212"/>
      <c r="JBR45" s="212"/>
      <c r="JBS45" s="212"/>
      <c r="JBT45" s="212"/>
      <c r="JBU45" s="212"/>
      <c r="JBV45" s="212"/>
      <c r="JBW45" s="212"/>
      <c r="JBX45" s="212"/>
      <c r="JBY45" s="212"/>
      <c r="JBZ45" s="212"/>
      <c r="JCA45" s="212"/>
      <c r="JCB45" s="212"/>
      <c r="JCC45" s="212"/>
      <c r="JCD45" s="212"/>
      <c r="JCE45" s="212"/>
      <c r="JCF45" s="212"/>
      <c r="JCG45" s="212"/>
      <c r="JCH45" s="212"/>
      <c r="JCI45" s="212"/>
      <c r="JCJ45" s="212"/>
      <c r="JCK45" s="212"/>
      <c r="JCL45" s="212"/>
      <c r="JCM45" s="212"/>
      <c r="JCN45" s="212"/>
      <c r="JCO45" s="212"/>
      <c r="JCP45" s="212"/>
      <c r="JCQ45" s="212"/>
      <c r="JCR45" s="212"/>
      <c r="JCS45" s="212"/>
      <c r="JCT45" s="212"/>
      <c r="JCU45" s="212"/>
      <c r="JCV45" s="212"/>
      <c r="JCW45" s="212"/>
      <c r="JCX45" s="212"/>
      <c r="JCY45" s="212"/>
      <c r="JCZ45" s="212"/>
      <c r="JDA45" s="212"/>
      <c r="JDB45" s="212"/>
      <c r="JDC45" s="212"/>
      <c r="JDD45" s="212"/>
      <c r="JDE45" s="212"/>
      <c r="JDF45" s="212"/>
      <c r="JDG45" s="212"/>
      <c r="JDH45" s="212"/>
      <c r="JDI45" s="212"/>
      <c r="JDJ45" s="212"/>
      <c r="JDK45" s="212"/>
      <c r="JDL45" s="212"/>
      <c r="JDM45" s="212"/>
      <c r="JDN45" s="212"/>
      <c r="JDO45" s="212"/>
      <c r="JDP45" s="212"/>
      <c r="JDQ45" s="212"/>
      <c r="JDR45" s="212"/>
      <c r="JDS45" s="212"/>
      <c r="JDT45" s="212"/>
      <c r="JDU45" s="212"/>
      <c r="JDV45" s="212"/>
      <c r="JDW45" s="212"/>
      <c r="JDX45" s="212"/>
      <c r="JDY45" s="212"/>
      <c r="JDZ45" s="212"/>
      <c r="JEA45" s="212"/>
      <c r="JEB45" s="212"/>
      <c r="JEC45" s="212"/>
      <c r="JED45" s="212"/>
      <c r="JEE45" s="212"/>
      <c r="JEF45" s="212"/>
      <c r="JEG45" s="212"/>
      <c r="JEH45" s="212"/>
      <c r="JEI45" s="212"/>
      <c r="JEJ45" s="212"/>
      <c r="JEK45" s="212"/>
      <c r="JEL45" s="212"/>
      <c r="JEM45" s="212"/>
      <c r="JEN45" s="212"/>
      <c r="JEO45" s="212"/>
      <c r="JEP45" s="212"/>
      <c r="JEQ45" s="212"/>
      <c r="JER45" s="212"/>
      <c r="JES45" s="212"/>
      <c r="JET45" s="212"/>
      <c r="JEU45" s="212"/>
      <c r="JEV45" s="212"/>
      <c r="JEW45" s="212"/>
      <c r="JEX45" s="212"/>
      <c r="JEY45" s="212"/>
      <c r="JEZ45" s="212"/>
      <c r="JFA45" s="212"/>
      <c r="JFB45" s="212"/>
      <c r="JFC45" s="212"/>
      <c r="JFD45" s="212"/>
      <c r="JFE45" s="212"/>
      <c r="JFF45" s="212"/>
      <c r="JFG45" s="212"/>
      <c r="JFH45" s="212"/>
      <c r="JFI45" s="212"/>
      <c r="JFJ45" s="212"/>
      <c r="JFK45" s="212"/>
      <c r="JFL45" s="212"/>
      <c r="JFM45" s="212"/>
      <c r="JFN45" s="212"/>
      <c r="JFO45" s="212"/>
      <c r="JFP45" s="212"/>
      <c r="JFQ45" s="212"/>
      <c r="JFR45" s="212"/>
      <c r="JFS45" s="212"/>
      <c r="JFT45" s="212"/>
      <c r="JFU45" s="212"/>
      <c r="JFV45" s="212"/>
      <c r="JFW45" s="212"/>
      <c r="JFX45" s="212"/>
      <c r="JFY45" s="212"/>
      <c r="JFZ45" s="212"/>
      <c r="JGA45" s="212"/>
      <c r="JGB45" s="212"/>
      <c r="JGC45" s="212"/>
      <c r="JGD45" s="212"/>
      <c r="JGE45" s="212"/>
      <c r="JGF45" s="212"/>
      <c r="JGG45" s="212"/>
      <c r="JGH45" s="212"/>
      <c r="JGI45" s="212"/>
      <c r="JGJ45" s="212"/>
      <c r="JGK45" s="212"/>
      <c r="JGL45" s="212"/>
      <c r="JGM45" s="212"/>
      <c r="JGN45" s="212"/>
      <c r="JGO45" s="212"/>
      <c r="JGP45" s="212"/>
      <c r="JGQ45" s="212"/>
      <c r="JGR45" s="212"/>
      <c r="JGS45" s="212"/>
      <c r="JGT45" s="212"/>
      <c r="JGU45" s="212"/>
      <c r="JGV45" s="212"/>
      <c r="JGW45" s="212"/>
      <c r="JGX45" s="212"/>
      <c r="JGY45" s="212"/>
      <c r="JGZ45" s="212"/>
      <c r="JHA45" s="212"/>
      <c r="JHB45" s="212"/>
      <c r="JHC45" s="212"/>
      <c r="JHD45" s="212"/>
      <c r="JHE45" s="212"/>
      <c r="JHF45" s="212"/>
      <c r="JHG45" s="212"/>
      <c r="JHH45" s="212"/>
      <c r="JHI45" s="212"/>
      <c r="JHJ45" s="212"/>
      <c r="JHK45" s="212"/>
      <c r="JHL45" s="212"/>
      <c r="JHM45" s="212"/>
      <c r="JHN45" s="212"/>
      <c r="JHO45" s="212"/>
      <c r="JHP45" s="212"/>
      <c r="JHQ45" s="212"/>
      <c r="JHR45" s="212"/>
      <c r="JHS45" s="212"/>
      <c r="JHT45" s="212"/>
      <c r="JHU45" s="212"/>
      <c r="JHV45" s="212"/>
      <c r="JHW45" s="212"/>
      <c r="JHX45" s="212"/>
      <c r="JHY45" s="212"/>
      <c r="JHZ45" s="212"/>
      <c r="JIA45" s="212"/>
      <c r="JIB45" s="212"/>
      <c r="JIC45" s="212"/>
      <c r="JID45" s="212"/>
      <c r="JIE45" s="212"/>
      <c r="JIF45" s="212"/>
      <c r="JIG45" s="212"/>
      <c r="JIH45" s="212"/>
      <c r="JII45" s="212"/>
      <c r="JIJ45" s="212"/>
      <c r="JIK45" s="212"/>
      <c r="JIL45" s="212"/>
      <c r="JIM45" s="212"/>
      <c r="JIN45" s="212"/>
      <c r="JIO45" s="212"/>
      <c r="JIP45" s="212"/>
      <c r="JIQ45" s="212"/>
      <c r="JIR45" s="212"/>
      <c r="JIS45" s="212"/>
      <c r="JIT45" s="212"/>
      <c r="JIU45" s="212"/>
      <c r="JIV45" s="212"/>
      <c r="JIW45" s="212"/>
      <c r="JIX45" s="212"/>
      <c r="JIY45" s="212"/>
      <c r="JIZ45" s="212"/>
      <c r="JJA45" s="212"/>
      <c r="JJB45" s="212"/>
      <c r="JJC45" s="212"/>
      <c r="JJD45" s="212"/>
      <c r="JJE45" s="212"/>
      <c r="JJF45" s="212"/>
      <c r="JJG45" s="212"/>
      <c r="JJH45" s="212"/>
      <c r="JJI45" s="212"/>
      <c r="JJJ45" s="212"/>
      <c r="JJK45" s="212"/>
      <c r="JJL45" s="212"/>
      <c r="JJM45" s="212"/>
      <c r="JJN45" s="212"/>
      <c r="JJO45" s="212"/>
      <c r="JJP45" s="212"/>
      <c r="JJQ45" s="212"/>
      <c r="JJR45" s="212"/>
      <c r="JJS45" s="212"/>
      <c r="JJT45" s="212"/>
      <c r="JJU45" s="212"/>
      <c r="JJV45" s="212"/>
      <c r="JJW45" s="212"/>
      <c r="JJX45" s="212"/>
      <c r="JJY45" s="212"/>
      <c r="JJZ45" s="212"/>
      <c r="JKA45" s="212"/>
      <c r="JKB45" s="212"/>
      <c r="JKC45" s="212"/>
      <c r="JKD45" s="212"/>
      <c r="JKE45" s="212"/>
      <c r="JKF45" s="212"/>
      <c r="JKG45" s="212"/>
      <c r="JKH45" s="212"/>
      <c r="JKI45" s="212"/>
      <c r="JKJ45" s="212"/>
      <c r="JKK45" s="212"/>
      <c r="JKL45" s="212"/>
      <c r="JKM45" s="212"/>
      <c r="JKN45" s="212"/>
      <c r="JKO45" s="212"/>
      <c r="JKP45" s="212"/>
      <c r="JKQ45" s="212"/>
      <c r="JKR45" s="212"/>
      <c r="JKS45" s="212"/>
      <c r="JKT45" s="212"/>
      <c r="JKU45" s="212"/>
      <c r="JKV45" s="212"/>
      <c r="JKW45" s="212"/>
      <c r="JKX45" s="212"/>
      <c r="JKY45" s="212"/>
      <c r="JKZ45" s="212"/>
      <c r="JLA45" s="212"/>
      <c r="JLB45" s="212"/>
      <c r="JLC45" s="212"/>
      <c r="JLD45" s="212"/>
      <c r="JLE45" s="212"/>
      <c r="JLF45" s="212"/>
      <c r="JLG45" s="212"/>
      <c r="JLH45" s="212"/>
      <c r="JLI45" s="212"/>
      <c r="JLJ45" s="212"/>
      <c r="JLK45" s="212"/>
      <c r="JLL45" s="212"/>
      <c r="JLM45" s="212"/>
      <c r="JLN45" s="212"/>
      <c r="JLO45" s="212"/>
      <c r="JLP45" s="212"/>
      <c r="JLQ45" s="212"/>
      <c r="JLR45" s="212"/>
      <c r="JLS45" s="212"/>
      <c r="JLT45" s="212"/>
      <c r="JLU45" s="212"/>
      <c r="JLV45" s="212"/>
      <c r="JLW45" s="212"/>
      <c r="JLX45" s="212"/>
      <c r="JLY45" s="212"/>
      <c r="JLZ45" s="212"/>
      <c r="JMA45" s="212"/>
      <c r="JMB45" s="212"/>
      <c r="JMC45" s="212"/>
      <c r="JMD45" s="212"/>
      <c r="JME45" s="212"/>
      <c r="JMF45" s="212"/>
      <c r="JMG45" s="212"/>
      <c r="JMH45" s="212"/>
      <c r="JMI45" s="212"/>
      <c r="JMJ45" s="212"/>
      <c r="JMK45" s="212"/>
      <c r="JML45" s="212"/>
      <c r="JMM45" s="212"/>
      <c r="JMN45" s="212"/>
      <c r="JMO45" s="212"/>
      <c r="JMP45" s="212"/>
      <c r="JMQ45" s="212"/>
      <c r="JMR45" s="212"/>
      <c r="JMS45" s="212"/>
      <c r="JMT45" s="212"/>
      <c r="JMU45" s="212"/>
      <c r="JMV45" s="212"/>
      <c r="JMW45" s="212"/>
      <c r="JMX45" s="212"/>
      <c r="JMY45" s="212"/>
      <c r="JMZ45" s="212"/>
      <c r="JNA45" s="212"/>
      <c r="JNB45" s="212"/>
      <c r="JNC45" s="212"/>
      <c r="JND45" s="212"/>
      <c r="JNE45" s="212"/>
      <c r="JNF45" s="212"/>
      <c r="JNG45" s="212"/>
      <c r="JNH45" s="212"/>
      <c r="JNI45" s="212"/>
      <c r="JNJ45" s="212"/>
      <c r="JNK45" s="212"/>
      <c r="JNL45" s="212"/>
      <c r="JNM45" s="212"/>
      <c r="JNN45" s="212"/>
      <c r="JNO45" s="212"/>
      <c r="JNP45" s="212"/>
      <c r="JNQ45" s="212"/>
      <c r="JNR45" s="212"/>
      <c r="JNS45" s="212"/>
      <c r="JNT45" s="212"/>
      <c r="JNU45" s="212"/>
      <c r="JNV45" s="212"/>
      <c r="JNW45" s="212"/>
      <c r="JNX45" s="212"/>
      <c r="JNY45" s="212"/>
      <c r="JNZ45" s="212"/>
      <c r="JOA45" s="212"/>
      <c r="JOB45" s="212"/>
      <c r="JOC45" s="212"/>
      <c r="JOD45" s="212"/>
      <c r="JOE45" s="212"/>
      <c r="JOF45" s="212"/>
      <c r="JOG45" s="212"/>
      <c r="JOH45" s="212"/>
      <c r="JOI45" s="212"/>
      <c r="JOJ45" s="212"/>
      <c r="JOK45" s="212"/>
      <c r="JOL45" s="212"/>
      <c r="JOM45" s="212"/>
      <c r="JON45" s="212"/>
      <c r="JOO45" s="212"/>
      <c r="JOP45" s="212"/>
      <c r="JOQ45" s="212"/>
      <c r="JOR45" s="212"/>
      <c r="JOS45" s="212"/>
      <c r="JOT45" s="212"/>
      <c r="JOU45" s="212"/>
      <c r="JOV45" s="212"/>
      <c r="JOW45" s="212"/>
      <c r="JOX45" s="212"/>
      <c r="JOY45" s="212"/>
      <c r="JOZ45" s="212"/>
      <c r="JPA45" s="212"/>
      <c r="JPB45" s="212"/>
      <c r="JPC45" s="212"/>
      <c r="JPD45" s="212"/>
      <c r="JPE45" s="212"/>
      <c r="JPF45" s="212"/>
      <c r="JPG45" s="212"/>
      <c r="JPH45" s="212"/>
      <c r="JPI45" s="212"/>
      <c r="JPJ45" s="212"/>
      <c r="JPK45" s="212"/>
      <c r="JPL45" s="212"/>
      <c r="JPM45" s="212"/>
      <c r="JPN45" s="212"/>
      <c r="JPO45" s="212"/>
      <c r="JPP45" s="212"/>
      <c r="JPQ45" s="212"/>
      <c r="JPR45" s="212"/>
      <c r="JPS45" s="212"/>
      <c r="JPT45" s="212"/>
      <c r="JPU45" s="212"/>
      <c r="JPV45" s="212"/>
      <c r="JPW45" s="212"/>
      <c r="JPX45" s="212"/>
      <c r="JPY45" s="212"/>
      <c r="JPZ45" s="212"/>
      <c r="JQA45" s="212"/>
      <c r="JQB45" s="212"/>
      <c r="JQC45" s="212"/>
      <c r="JQD45" s="212"/>
      <c r="JQE45" s="212"/>
      <c r="JQF45" s="212"/>
      <c r="JQG45" s="212"/>
      <c r="JQH45" s="212"/>
      <c r="JQI45" s="212"/>
      <c r="JQJ45" s="212"/>
      <c r="JQK45" s="212"/>
      <c r="JQL45" s="212"/>
      <c r="JQM45" s="212"/>
      <c r="JQN45" s="212"/>
      <c r="JQO45" s="212"/>
      <c r="JQP45" s="212"/>
      <c r="JQQ45" s="212"/>
      <c r="JQR45" s="212"/>
      <c r="JQS45" s="212"/>
      <c r="JQT45" s="212"/>
      <c r="JQU45" s="212"/>
      <c r="JQV45" s="212"/>
      <c r="JQW45" s="212"/>
      <c r="JQX45" s="212"/>
      <c r="JQY45" s="212"/>
      <c r="JQZ45" s="212"/>
      <c r="JRA45" s="212"/>
      <c r="JRB45" s="212"/>
      <c r="JRC45" s="212"/>
      <c r="JRD45" s="212"/>
      <c r="JRE45" s="212"/>
      <c r="JRF45" s="212"/>
      <c r="JRG45" s="212"/>
      <c r="JRH45" s="212"/>
      <c r="JRI45" s="212"/>
      <c r="JRJ45" s="212"/>
      <c r="JRK45" s="212"/>
      <c r="JRL45" s="212"/>
      <c r="JRM45" s="212"/>
      <c r="JRN45" s="212"/>
      <c r="JRO45" s="212"/>
      <c r="JRP45" s="212"/>
      <c r="JRQ45" s="212"/>
      <c r="JRR45" s="212"/>
      <c r="JRS45" s="212"/>
      <c r="JRT45" s="212"/>
      <c r="JRU45" s="212"/>
      <c r="JRV45" s="212"/>
      <c r="JRW45" s="212"/>
      <c r="JRX45" s="212"/>
      <c r="JRY45" s="212"/>
      <c r="JRZ45" s="212"/>
      <c r="JSA45" s="212"/>
      <c r="JSB45" s="212"/>
      <c r="JSC45" s="212"/>
      <c r="JSD45" s="212"/>
      <c r="JSE45" s="212"/>
      <c r="JSF45" s="212"/>
      <c r="JSG45" s="212"/>
      <c r="JSH45" s="212"/>
      <c r="JSI45" s="212"/>
      <c r="JSJ45" s="212"/>
      <c r="JSK45" s="212"/>
      <c r="JSL45" s="212"/>
      <c r="JSM45" s="212"/>
      <c r="JSN45" s="212"/>
      <c r="JSO45" s="212"/>
      <c r="JSP45" s="212"/>
      <c r="JSQ45" s="212"/>
      <c r="JSR45" s="212"/>
      <c r="JSS45" s="212"/>
      <c r="JST45" s="212"/>
      <c r="JSU45" s="212"/>
      <c r="JSV45" s="212"/>
      <c r="JSW45" s="212"/>
      <c r="JSX45" s="212"/>
      <c r="JSY45" s="212"/>
      <c r="JSZ45" s="212"/>
      <c r="JTA45" s="212"/>
      <c r="JTB45" s="212"/>
      <c r="JTC45" s="212"/>
      <c r="JTD45" s="212"/>
      <c r="JTE45" s="212"/>
      <c r="JTF45" s="212"/>
      <c r="JTG45" s="212"/>
      <c r="JTH45" s="212"/>
      <c r="JTI45" s="212"/>
      <c r="JTJ45" s="212"/>
      <c r="JTK45" s="212"/>
      <c r="JTL45" s="212"/>
      <c r="JTM45" s="212"/>
      <c r="JTN45" s="212"/>
      <c r="JTO45" s="212"/>
      <c r="JTP45" s="212"/>
      <c r="JTQ45" s="212"/>
      <c r="JTR45" s="212"/>
      <c r="JTS45" s="212"/>
      <c r="JTT45" s="212"/>
      <c r="JTU45" s="212"/>
      <c r="JTV45" s="212"/>
      <c r="JTW45" s="212"/>
      <c r="JTX45" s="212"/>
      <c r="JTY45" s="212"/>
      <c r="JTZ45" s="212"/>
      <c r="JUA45" s="212"/>
      <c r="JUB45" s="212"/>
      <c r="JUC45" s="212"/>
      <c r="JUD45" s="212"/>
      <c r="JUE45" s="212"/>
      <c r="JUF45" s="212"/>
      <c r="JUG45" s="212"/>
      <c r="JUH45" s="212"/>
      <c r="JUI45" s="212"/>
      <c r="JUJ45" s="212"/>
      <c r="JUK45" s="212"/>
      <c r="JUL45" s="212"/>
      <c r="JUM45" s="212"/>
      <c r="JUN45" s="212"/>
      <c r="JUO45" s="212"/>
      <c r="JUP45" s="212"/>
      <c r="JUQ45" s="212"/>
      <c r="JUR45" s="212"/>
      <c r="JUS45" s="212"/>
      <c r="JUT45" s="212"/>
      <c r="JUU45" s="212"/>
      <c r="JUV45" s="212"/>
      <c r="JUW45" s="212"/>
      <c r="JUX45" s="212"/>
      <c r="JUY45" s="212"/>
      <c r="JUZ45" s="212"/>
      <c r="JVA45" s="212"/>
      <c r="JVB45" s="212"/>
      <c r="JVC45" s="212"/>
      <c r="JVD45" s="212"/>
      <c r="JVE45" s="212"/>
      <c r="JVF45" s="212"/>
      <c r="JVG45" s="212"/>
      <c r="JVH45" s="212"/>
      <c r="JVI45" s="212"/>
      <c r="JVJ45" s="212"/>
      <c r="JVK45" s="212"/>
      <c r="JVL45" s="212"/>
      <c r="JVM45" s="212"/>
      <c r="JVN45" s="212"/>
      <c r="JVO45" s="212"/>
      <c r="JVP45" s="212"/>
      <c r="JVQ45" s="212"/>
      <c r="JVR45" s="212"/>
      <c r="JVS45" s="212"/>
      <c r="JVT45" s="212"/>
      <c r="JVU45" s="212"/>
      <c r="JVV45" s="212"/>
      <c r="JVW45" s="212"/>
      <c r="JVX45" s="212"/>
      <c r="JVY45" s="212"/>
      <c r="JVZ45" s="212"/>
      <c r="JWA45" s="212"/>
      <c r="JWB45" s="212"/>
      <c r="JWC45" s="212"/>
      <c r="JWD45" s="212"/>
      <c r="JWE45" s="212"/>
      <c r="JWF45" s="212"/>
      <c r="JWG45" s="212"/>
      <c r="JWH45" s="212"/>
      <c r="JWI45" s="212"/>
      <c r="JWJ45" s="212"/>
      <c r="JWK45" s="212"/>
      <c r="JWL45" s="212"/>
      <c r="JWM45" s="212"/>
      <c r="JWN45" s="212"/>
      <c r="JWO45" s="212"/>
      <c r="JWP45" s="212"/>
      <c r="JWQ45" s="212"/>
      <c r="JWR45" s="212"/>
      <c r="JWS45" s="212"/>
      <c r="JWT45" s="212"/>
      <c r="JWU45" s="212"/>
      <c r="JWV45" s="212"/>
      <c r="JWW45" s="212"/>
      <c r="JWX45" s="212"/>
      <c r="JWY45" s="212"/>
      <c r="JWZ45" s="212"/>
      <c r="JXA45" s="212"/>
      <c r="JXB45" s="212"/>
      <c r="JXC45" s="212"/>
      <c r="JXD45" s="212"/>
      <c r="JXE45" s="212"/>
      <c r="JXF45" s="212"/>
      <c r="JXG45" s="212"/>
      <c r="JXH45" s="212"/>
      <c r="JXI45" s="212"/>
      <c r="JXJ45" s="212"/>
      <c r="JXK45" s="212"/>
      <c r="JXL45" s="212"/>
      <c r="JXM45" s="212"/>
      <c r="JXN45" s="212"/>
      <c r="JXO45" s="212"/>
      <c r="JXP45" s="212"/>
      <c r="JXQ45" s="212"/>
      <c r="JXR45" s="212"/>
      <c r="JXS45" s="212"/>
      <c r="JXT45" s="212"/>
      <c r="JXU45" s="212"/>
      <c r="JXV45" s="212"/>
      <c r="JXW45" s="212"/>
      <c r="JXX45" s="212"/>
      <c r="JXY45" s="212"/>
      <c r="JXZ45" s="212"/>
      <c r="JYA45" s="212"/>
      <c r="JYB45" s="212"/>
      <c r="JYC45" s="212"/>
      <c r="JYD45" s="212"/>
      <c r="JYE45" s="212"/>
      <c r="JYF45" s="212"/>
      <c r="JYG45" s="212"/>
      <c r="JYH45" s="212"/>
      <c r="JYI45" s="212"/>
      <c r="JYJ45" s="212"/>
      <c r="JYK45" s="212"/>
      <c r="JYL45" s="212"/>
      <c r="JYM45" s="212"/>
      <c r="JYN45" s="212"/>
      <c r="JYO45" s="212"/>
      <c r="JYP45" s="212"/>
      <c r="JYQ45" s="212"/>
      <c r="JYR45" s="212"/>
      <c r="JYS45" s="212"/>
      <c r="JYT45" s="212"/>
      <c r="JYU45" s="212"/>
      <c r="JYV45" s="212"/>
      <c r="JYW45" s="212"/>
      <c r="JYX45" s="212"/>
      <c r="JYY45" s="212"/>
      <c r="JYZ45" s="212"/>
      <c r="JZA45" s="212"/>
      <c r="JZB45" s="212"/>
      <c r="JZC45" s="212"/>
      <c r="JZD45" s="212"/>
      <c r="JZE45" s="212"/>
      <c r="JZF45" s="212"/>
      <c r="JZG45" s="212"/>
      <c r="JZH45" s="212"/>
      <c r="JZI45" s="212"/>
      <c r="JZJ45" s="212"/>
      <c r="JZK45" s="212"/>
      <c r="JZL45" s="212"/>
      <c r="JZM45" s="212"/>
      <c r="JZN45" s="212"/>
      <c r="JZO45" s="212"/>
      <c r="JZP45" s="212"/>
      <c r="JZQ45" s="212"/>
      <c r="JZR45" s="212"/>
      <c r="JZS45" s="212"/>
      <c r="JZT45" s="212"/>
      <c r="JZU45" s="212"/>
      <c r="JZV45" s="212"/>
      <c r="JZW45" s="212"/>
      <c r="JZX45" s="212"/>
      <c r="JZY45" s="212"/>
      <c r="JZZ45" s="212"/>
      <c r="KAA45" s="212"/>
      <c r="KAB45" s="212"/>
      <c r="KAC45" s="212"/>
      <c r="KAD45" s="212"/>
      <c r="KAE45" s="212"/>
      <c r="KAF45" s="212"/>
      <c r="KAG45" s="212"/>
      <c r="KAH45" s="212"/>
      <c r="KAI45" s="212"/>
      <c r="KAJ45" s="212"/>
      <c r="KAK45" s="212"/>
      <c r="KAL45" s="212"/>
      <c r="KAM45" s="212"/>
      <c r="KAN45" s="212"/>
      <c r="KAO45" s="212"/>
      <c r="KAP45" s="212"/>
      <c r="KAQ45" s="212"/>
      <c r="KAR45" s="212"/>
      <c r="KAS45" s="212"/>
      <c r="KAT45" s="212"/>
      <c r="KAU45" s="212"/>
      <c r="KAV45" s="212"/>
      <c r="KAW45" s="212"/>
      <c r="KAX45" s="212"/>
      <c r="KAY45" s="212"/>
      <c r="KAZ45" s="212"/>
      <c r="KBA45" s="212"/>
      <c r="KBB45" s="212"/>
      <c r="KBC45" s="212"/>
      <c r="KBD45" s="212"/>
      <c r="KBE45" s="212"/>
      <c r="KBF45" s="212"/>
      <c r="KBG45" s="212"/>
      <c r="KBH45" s="212"/>
      <c r="KBI45" s="212"/>
      <c r="KBJ45" s="212"/>
      <c r="KBK45" s="212"/>
      <c r="KBL45" s="212"/>
      <c r="KBM45" s="212"/>
      <c r="KBN45" s="212"/>
      <c r="KBO45" s="212"/>
      <c r="KBP45" s="212"/>
      <c r="KBQ45" s="212"/>
      <c r="KBR45" s="212"/>
      <c r="KBS45" s="212"/>
      <c r="KBT45" s="212"/>
      <c r="KBU45" s="212"/>
      <c r="KBV45" s="212"/>
      <c r="KBW45" s="212"/>
      <c r="KBX45" s="212"/>
      <c r="KBY45" s="212"/>
      <c r="KBZ45" s="212"/>
      <c r="KCA45" s="212"/>
      <c r="KCB45" s="212"/>
      <c r="KCC45" s="212"/>
      <c r="KCD45" s="212"/>
      <c r="KCE45" s="212"/>
      <c r="KCF45" s="212"/>
      <c r="KCG45" s="212"/>
      <c r="KCH45" s="212"/>
      <c r="KCI45" s="212"/>
      <c r="KCJ45" s="212"/>
      <c r="KCK45" s="212"/>
      <c r="KCL45" s="212"/>
      <c r="KCM45" s="212"/>
      <c r="KCN45" s="212"/>
      <c r="KCO45" s="212"/>
      <c r="KCP45" s="212"/>
      <c r="KCQ45" s="212"/>
      <c r="KCR45" s="212"/>
      <c r="KCS45" s="212"/>
      <c r="KCT45" s="212"/>
      <c r="KCU45" s="212"/>
      <c r="KCV45" s="212"/>
      <c r="KCW45" s="212"/>
      <c r="KCX45" s="212"/>
      <c r="KCY45" s="212"/>
      <c r="KCZ45" s="212"/>
      <c r="KDA45" s="212"/>
      <c r="KDB45" s="212"/>
      <c r="KDC45" s="212"/>
      <c r="KDD45" s="212"/>
      <c r="KDE45" s="212"/>
      <c r="KDF45" s="212"/>
      <c r="KDG45" s="212"/>
      <c r="KDH45" s="212"/>
      <c r="KDI45" s="212"/>
      <c r="KDJ45" s="212"/>
      <c r="KDK45" s="212"/>
      <c r="KDL45" s="212"/>
      <c r="KDM45" s="212"/>
      <c r="KDN45" s="212"/>
      <c r="KDO45" s="212"/>
      <c r="KDP45" s="212"/>
      <c r="KDQ45" s="212"/>
      <c r="KDR45" s="212"/>
      <c r="KDS45" s="212"/>
      <c r="KDT45" s="212"/>
      <c r="KDU45" s="212"/>
      <c r="KDV45" s="212"/>
      <c r="KDW45" s="212"/>
      <c r="KDX45" s="212"/>
      <c r="KDY45" s="212"/>
      <c r="KDZ45" s="212"/>
      <c r="KEA45" s="212"/>
      <c r="KEB45" s="212"/>
      <c r="KEC45" s="212"/>
      <c r="KED45" s="212"/>
      <c r="KEE45" s="212"/>
      <c r="KEF45" s="212"/>
      <c r="KEG45" s="212"/>
      <c r="KEH45" s="212"/>
      <c r="KEI45" s="212"/>
      <c r="KEJ45" s="212"/>
      <c r="KEK45" s="212"/>
      <c r="KEL45" s="212"/>
      <c r="KEM45" s="212"/>
      <c r="KEN45" s="212"/>
      <c r="KEO45" s="212"/>
      <c r="KEP45" s="212"/>
      <c r="KEQ45" s="212"/>
      <c r="KER45" s="212"/>
      <c r="KES45" s="212"/>
      <c r="KET45" s="212"/>
      <c r="KEU45" s="212"/>
      <c r="KEV45" s="212"/>
      <c r="KEW45" s="212"/>
      <c r="KEX45" s="212"/>
      <c r="KEY45" s="212"/>
      <c r="KEZ45" s="212"/>
      <c r="KFA45" s="212"/>
      <c r="KFB45" s="212"/>
      <c r="KFC45" s="212"/>
      <c r="KFD45" s="212"/>
      <c r="KFE45" s="212"/>
      <c r="KFF45" s="212"/>
      <c r="KFG45" s="212"/>
      <c r="KFH45" s="212"/>
      <c r="KFI45" s="212"/>
      <c r="KFJ45" s="212"/>
      <c r="KFK45" s="212"/>
      <c r="KFL45" s="212"/>
      <c r="KFM45" s="212"/>
      <c r="KFN45" s="212"/>
      <c r="KFO45" s="212"/>
      <c r="KFP45" s="212"/>
      <c r="KFQ45" s="212"/>
      <c r="KFR45" s="212"/>
      <c r="KFS45" s="212"/>
      <c r="KFT45" s="212"/>
      <c r="KFU45" s="212"/>
      <c r="KFV45" s="212"/>
      <c r="KFW45" s="212"/>
      <c r="KFX45" s="212"/>
      <c r="KFY45" s="212"/>
      <c r="KFZ45" s="212"/>
      <c r="KGA45" s="212"/>
      <c r="KGB45" s="212"/>
      <c r="KGC45" s="212"/>
      <c r="KGD45" s="212"/>
      <c r="KGE45" s="212"/>
      <c r="KGF45" s="212"/>
      <c r="KGG45" s="212"/>
      <c r="KGH45" s="212"/>
      <c r="KGI45" s="212"/>
      <c r="KGJ45" s="212"/>
      <c r="KGK45" s="212"/>
      <c r="KGL45" s="212"/>
      <c r="KGM45" s="212"/>
      <c r="KGN45" s="212"/>
      <c r="KGO45" s="212"/>
      <c r="KGP45" s="212"/>
      <c r="KGQ45" s="212"/>
      <c r="KGR45" s="212"/>
      <c r="KGS45" s="212"/>
      <c r="KGT45" s="212"/>
      <c r="KGU45" s="212"/>
      <c r="KGV45" s="212"/>
      <c r="KGW45" s="212"/>
      <c r="KGX45" s="212"/>
      <c r="KGY45" s="212"/>
      <c r="KGZ45" s="212"/>
      <c r="KHA45" s="212"/>
      <c r="KHB45" s="212"/>
      <c r="KHC45" s="212"/>
      <c r="KHD45" s="212"/>
      <c r="KHE45" s="212"/>
      <c r="KHF45" s="212"/>
      <c r="KHG45" s="212"/>
      <c r="KHH45" s="212"/>
      <c r="KHI45" s="212"/>
      <c r="KHJ45" s="212"/>
      <c r="KHK45" s="212"/>
      <c r="KHL45" s="212"/>
      <c r="KHM45" s="212"/>
      <c r="KHN45" s="212"/>
      <c r="KHO45" s="212"/>
      <c r="KHP45" s="212"/>
      <c r="KHQ45" s="212"/>
      <c r="KHR45" s="212"/>
      <c r="KHS45" s="212"/>
      <c r="KHT45" s="212"/>
      <c r="KHU45" s="212"/>
      <c r="KHV45" s="212"/>
      <c r="KHW45" s="212"/>
      <c r="KHX45" s="212"/>
      <c r="KHY45" s="212"/>
      <c r="KHZ45" s="212"/>
      <c r="KIA45" s="212"/>
      <c r="KIB45" s="212"/>
      <c r="KIC45" s="212"/>
      <c r="KID45" s="212"/>
      <c r="KIE45" s="212"/>
      <c r="KIF45" s="212"/>
      <c r="KIG45" s="212"/>
      <c r="KIH45" s="212"/>
      <c r="KII45" s="212"/>
      <c r="KIJ45" s="212"/>
      <c r="KIK45" s="212"/>
      <c r="KIL45" s="212"/>
      <c r="KIM45" s="212"/>
      <c r="KIN45" s="212"/>
      <c r="KIO45" s="212"/>
      <c r="KIP45" s="212"/>
      <c r="KIQ45" s="212"/>
      <c r="KIR45" s="212"/>
      <c r="KIS45" s="212"/>
      <c r="KIT45" s="212"/>
      <c r="KIU45" s="212"/>
      <c r="KIV45" s="212"/>
      <c r="KIW45" s="212"/>
      <c r="KIX45" s="212"/>
      <c r="KIY45" s="212"/>
      <c r="KIZ45" s="212"/>
      <c r="KJA45" s="212"/>
      <c r="KJB45" s="212"/>
      <c r="KJC45" s="212"/>
      <c r="KJD45" s="212"/>
      <c r="KJE45" s="212"/>
      <c r="KJF45" s="212"/>
      <c r="KJG45" s="212"/>
      <c r="KJH45" s="212"/>
      <c r="KJI45" s="212"/>
      <c r="KJJ45" s="212"/>
      <c r="KJK45" s="212"/>
      <c r="KJL45" s="212"/>
      <c r="KJM45" s="212"/>
      <c r="KJN45" s="212"/>
      <c r="KJO45" s="212"/>
      <c r="KJP45" s="212"/>
      <c r="KJQ45" s="212"/>
      <c r="KJR45" s="212"/>
      <c r="KJS45" s="212"/>
      <c r="KJT45" s="212"/>
      <c r="KJU45" s="212"/>
      <c r="KJV45" s="212"/>
      <c r="KJW45" s="212"/>
      <c r="KJX45" s="212"/>
      <c r="KJY45" s="212"/>
      <c r="KJZ45" s="212"/>
      <c r="KKA45" s="212"/>
      <c r="KKB45" s="212"/>
      <c r="KKC45" s="212"/>
      <c r="KKD45" s="212"/>
      <c r="KKE45" s="212"/>
      <c r="KKF45" s="212"/>
      <c r="KKG45" s="212"/>
      <c r="KKH45" s="212"/>
      <c r="KKI45" s="212"/>
      <c r="KKJ45" s="212"/>
      <c r="KKK45" s="212"/>
      <c r="KKL45" s="212"/>
      <c r="KKM45" s="212"/>
      <c r="KKN45" s="212"/>
      <c r="KKO45" s="212"/>
      <c r="KKP45" s="212"/>
      <c r="KKQ45" s="212"/>
      <c r="KKR45" s="212"/>
      <c r="KKS45" s="212"/>
      <c r="KKT45" s="212"/>
      <c r="KKU45" s="212"/>
      <c r="KKV45" s="212"/>
      <c r="KKW45" s="212"/>
      <c r="KKX45" s="212"/>
      <c r="KKY45" s="212"/>
      <c r="KKZ45" s="212"/>
      <c r="KLA45" s="212"/>
      <c r="KLB45" s="212"/>
      <c r="KLC45" s="212"/>
      <c r="KLD45" s="212"/>
      <c r="KLE45" s="212"/>
      <c r="KLF45" s="212"/>
      <c r="KLG45" s="212"/>
      <c r="KLH45" s="212"/>
      <c r="KLI45" s="212"/>
      <c r="KLJ45" s="212"/>
      <c r="KLK45" s="212"/>
      <c r="KLL45" s="212"/>
      <c r="KLM45" s="212"/>
      <c r="KLN45" s="212"/>
      <c r="KLO45" s="212"/>
      <c r="KLP45" s="212"/>
      <c r="KLQ45" s="212"/>
      <c r="KLR45" s="212"/>
      <c r="KLS45" s="212"/>
      <c r="KLT45" s="212"/>
      <c r="KLU45" s="212"/>
      <c r="KLV45" s="212"/>
      <c r="KLW45" s="212"/>
      <c r="KLX45" s="212"/>
      <c r="KLY45" s="212"/>
      <c r="KLZ45" s="212"/>
      <c r="KMA45" s="212"/>
      <c r="KMB45" s="212"/>
      <c r="KMC45" s="212"/>
      <c r="KMD45" s="212"/>
      <c r="KME45" s="212"/>
      <c r="KMF45" s="212"/>
      <c r="KMG45" s="212"/>
      <c r="KMH45" s="212"/>
      <c r="KMI45" s="212"/>
      <c r="KMJ45" s="212"/>
      <c r="KMK45" s="212"/>
      <c r="KML45" s="212"/>
      <c r="KMM45" s="212"/>
      <c r="KMN45" s="212"/>
      <c r="KMO45" s="212"/>
      <c r="KMP45" s="212"/>
      <c r="KMQ45" s="212"/>
      <c r="KMR45" s="212"/>
      <c r="KMS45" s="212"/>
      <c r="KMT45" s="212"/>
      <c r="KMU45" s="212"/>
      <c r="KMV45" s="212"/>
      <c r="KMW45" s="212"/>
      <c r="KMX45" s="212"/>
      <c r="KMY45" s="212"/>
      <c r="KMZ45" s="212"/>
      <c r="KNA45" s="212"/>
      <c r="KNB45" s="212"/>
      <c r="KNC45" s="212"/>
      <c r="KND45" s="212"/>
      <c r="KNE45" s="212"/>
      <c r="KNF45" s="212"/>
      <c r="KNG45" s="212"/>
      <c r="KNH45" s="212"/>
      <c r="KNI45" s="212"/>
      <c r="KNJ45" s="212"/>
      <c r="KNK45" s="212"/>
      <c r="KNL45" s="212"/>
      <c r="KNM45" s="212"/>
      <c r="KNN45" s="212"/>
      <c r="KNO45" s="212"/>
      <c r="KNP45" s="212"/>
      <c r="KNQ45" s="212"/>
      <c r="KNR45" s="212"/>
      <c r="KNS45" s="212"/>
      <c r="KNT45" s="212"/>
      <c r="KNU45" s="212"/>
      <c r="KNV45" s="212"/>
      <c r="KNW45" s="212"/>
      <c r="KNX45" s="212"/>
      <c r="KNY45" s="212"/>
      <c r="KNZ45" s="212"/>
      <c r="KOA45" s="212"/>
      <c r="KOB45" s="212"/>
      <c r="KOC45" s="212"/>
      <c r="KOD45" s="212"/>
      <c r="KOE45" s="212"/>
      <c r="KOF45" s="212"/>
      <c r="KOG45" s="212"/>
      <c r="KOH45" s="212"/>
      <c r="KOI45" s="212"/>
      <c r="KOJ45" s="212"/>
      <c r="KOK45" s="212"/>
      <c r="KOL45" s="212"/>
      <c r="KOM45" s="212"/>
      <c r="KON45" s="212"/>
      <c r="KOO45" s="212"/>
      <c r="KOP45" s="212"/>
      <c r="KOQ45" s="212"/>
      <c r="KOR45" s="212"/>
      <c r="KOS45" s="212"/>
      <c r="KOT45" s="212"/>
      <c r="KOU45" s="212"/>
      <c r="KOV45" s="212"/>
      <c r="KOW45" s="212"/>
      <c r="KOX45" s="212"/>
      <c r="KOY45" s="212"/>
      <c r="KOZ45" s="212"/>
      <c r="KPA45" s="212"/>
      <c r="KPB45" s="212"/>
      <c r="KPC45" s="212"/>
      <c r="KPD45" s="212"/>
      <c r="KPE45" s="212"/>
      <c r="KPF45" s="212"/>
      <c r="KPG45" s="212"/>
      <c r="KPH45" s="212"/>
      <c r="KPI45" s="212"/>
      <c r="KPJ45" s="212"/>
      <c r="KPK45" s="212"/>
      <c r="KPL45" s="212"/>
      <c r="KPM45" s="212"/>
      <c r="KPN45" s="212"/>
      <c r="KPO45" s="212"/>
      <c r="KPP45" s="212"/>
      <c r="KPQ45" s="212"/>
      <c r="KPR45" s="212"/>
      <c r="KPS45" s="212"/>
      <c r="KPT45" s="212"/>
      <c r="KPU45" s="212"/>
      <c r="KPV45" s="212"/>
      <c r="KPW45" s="212"/>
      <c r="KPX45" s="212"/>
      <c r="KPY45" s="212"/>
      <c r="KPZ45" s="212"/>
      <c r="KQA45" s="212"/>
      <c r="KQB45" s="212"/>
      <c r="KQC45" s="212"/>
      <c r="KQD45" s="212"/>
      <c r="KQE45" s="212"/>
      <c r="KQF45" s="212"/>
      <c r="KQG45" s="212"/>
      <c r="KQH45" s="212"/>
      <c r="KQI45" s="212"/>
      <c r="KQJ45" s="212"/>
      <c r="KQK45" s="212"/>
      <c r="KQL45" s="212"/>
      <c r="KQM45" s="212"/>
      <c r="KQN45" s="212"/>
      <c r="KQO45" s="212"/>
      <c r="KQP45" s="212"/>
      <c r="KQQ45" s="212"/>
      <c r="KQR45" s="212"/>
      <c r="KQS45" s="212"/>
      <c r="KQT45" s="212"/>
      <c r="KQU45" s="212"/>
      <c r="KQV45" s="212"/>
      <c r="KQW45" s="212"/>
      <c r="KQX45" s="212"/>
      <c r="KQY45" s="212"/>
      <c r="KQZ45" s="212"/>
      <c r="KRA45" s="212"/>
      <c r="KRB45" s="212"/>
      <c r="KRC45" s="212"/>
      <c r="KRD45" s="212"/>
      <c r="KRE45" s="212"/>
      <c r="KRF45" s="212"/>
      <c r="KRG45" s="212"/>
      <c r="KRH45" s="212"/>
      <c r="KRI45" s="212"/>
      <c r="KRJ45" s="212"/>
      <c r="KRK45" s="212"/>
      <c r="KRL45" s="212"/>
      <c r="KRM45" s="212"/>
      <c r="KRN45" s="212"/>
      <c r="KRO45" s="212"/>
      <c r="KRP45" s="212"/>
      <c r="KRQ45" s="212"/>
      <c r="KRR45" s="212"/>
      <c r="KRS45" s="212"/>
      <c r="KRT45" s="212"/>
      <c r="KRU45" s="212"/>
      <c r="KRV45" s="212"/>
      <c r="KRW45" s="212"/>
      <c r="KRX45" s="212"/>
      <c r="KRY45" s="212"/>
      <c r="KRZ45" s="212"/>
      <c r="KSA45" s="212"/>
      <c r="KSB45" s="212"/>
      <c r="KSC45" s="212"/>
      <c r="KSD45" s="212"/>
      <c r="KSE45" s="212"/>
      <c r="KSF45" s="212"/>
      <c r="KSG45" s="212"/>
      <c r="KSH45" s="212"/>
      <c r="KSI45" s="212"/>
      <c r="KSJ45" s="212"/>
      <c r="KSK45" s="212"/>
      <c r="KSL45" s="212"/>
      <c r="KSM45" s="212"/>
      <c r="KSN45" s="212"/>
      <c r="KSO45" s="212"/>
      <c r="KSP45" s="212"/>
      <c r="KSQ45" s="212"/>
      <c r="KSR45" s="212"/>
      <c r="KSS45" s="212"/>
      <c r="KST45" s="212"/>
      <c r="KSU45" s="212"/>
      <c r="KSV45" s="212"/>
      <c r="KSW45" s="212"/>
      <c r="KSX45" s="212"/>
      <c r="KSY45" s="212"/>
      <c r="KSZ45" s="212"/>
      <c r="KTA45" s="212"/>
      <c r="KTB45" s="212"/>
      <c r="KTC45" s="212"/>
      <c r="KTD45" s="212"/>
      <c r="KTE45" s="212"/>
      <c r="KTF45" s="212"/>
      <c r="KTG45" s="212"/>
      <c r="KTH45" s="212"/>
      <c r="KTI45" s="212"/>
      <c r="KTJ45" s="212"/>
      <c r="KTK45" s="212"/>
      <c r="KTL45" s="212"/>
      <c r="KTM45" s="212"/>
      <c r="KTN45" s="212"/>
      <c r="KTO45" s="212"/>
      <c r="KTP45" s="212"/>
      <c r="KTQ45" s="212"/>
      <c r="KTR45" s="212"/>
      <c r="KTS45" s="212"/>
      <c r="KTT45" s="212"/>
      <c r="KTU45" s="212"/>
      <c r="KTV45" s="212"/>
      <c r="KTW45" s="212"/>
      <c r="KTX45" s="212"/>
      <c r="KTY45" s="212"/>
      <c r="KTZ45" s="212"/>
      <c r="KUA45" s="212"/>
      <c r="KUB45" s="212"/>
      <c r="KUC45" s="212"/>
      <c r="KUD45" s="212"/>
      <c r="KUE45" s="212"/>
      <c r="KUF45" s="212"/>
      <c r="KUG45" s="212"/>
      <c r="KUH45" s="212"/>
      <c r="KUI45" s="212"/>
      <c r="KUJ45" s="212"/>
      <c r="KUK45" s="212"/>
      <c r="KUL45" s="212"/>
      <c r="KUM45" s="212"/>
      <c r="KUN45" s="212"/>
      <c r="KUO45" s="212"/>
      <c r="KUP45" s="212"/>
      <c r="KUQ45" s="212"/>
      <c r="KUR45" s="212"/>
      <c r="KUS45" s="212"/>
      <c r="KUT45" s="212"/>
      <c r="KUU45" s="212"/>
      <c r="KUV45" s="212"/>
      <c r="KUW45" s="212"/>
      <c r="KUX45" s="212"/>
      <c r="KUY45" s="212"/>
      <c r="KUZ45" s="212"/>
      <c r="KVA45" s="212"/>
      <c r="KVB45" s="212"/>
      <c r="KVC45" s="212"/>
      <c r="KVD45" s="212"/>
      <c r="KVE45" s="212"/>
      <c r="KVF45" s="212"/>
      <c r="KVG45" s="212"/>
      <c r="KVH45" s="212"/>
      <c r="KVI45" s="212"/>
      <c r="KVJ45" s="212"/>
      <c r="KVK45" s="212"/>
      <c r="KVL45" s="212"/>
      <c r="KVM45" s="212"/>
      <c r="KVN45" s="212"/>
      <c r="KVO45" s="212"/>
      <c r="KVP45" s="212"/>
      <c r="KVQ45" s="212"/>
      <c r="KVR45" s="212"/>
      <c r="KVS45" s="212"/>
      <c r="KVT45" s="212"/>
      <c r="KVU45" s="212"/>
      <c r="KVV45" s="212"/>
      <c r="KVW45" s="212"/>
      <c r="KVX45" s="212"/>
      <c r="KVY45" s="212"/>
      <c r="KVZ45" s="212"/>
      <c r="KWA45" s="212"/>
      <c r="KWB45" s="212"/>
      <c r="KWC45" s="212"/>
      <c r="KWD45" s="212"/>
      <c r="KWE45" s="212"/>
      <c r="KWF45" s="212"/>
      <c r="KWG45" s="212"/>
      <c r="KWH45" s="212"/>
      <c r="KWI45" s="212"/>
      <c r="KWJ45" s="212"/>
      <c r="KWK45" s="212"/>
      <c r="KWL45" s="212"/>
      <c r="KWM45" s="212"/>
      <c r="KWN45" s="212"/>
      <c r="KWO45" s="212"/>
      <c r="KWP45" s="212"/>
      <c r="KWQ45" s="212"/>
      <c r="KWR45" s="212"/>
      <c r="KWS45" s="212"/>
      <c r="KWT45" s="212"/>
      <c r="KWU45" s="212"/>
      <c r="KWV45" s="212"/>
      <c r="KWW45" s="212"/>
      <c r="KWX45" s="212"/>
      <c r="KWY45" s="212"/>
      <c r="KWZ45" s="212"/>
      <c r="KXA45" s="212"/>
      <c r="KXB45" s="212"/>
      <c r="KXC45" s="212"/>
      <c r="KXD45" s="212"/>
      <c r="KXE45" s="212"/>
      <c r="KXF45" s="212"/>
      <c r="KXG45" s="212"/>
      <c r="KXH45" s="212"/>
      <c r="KXI45" s="212"/>
      <c r="KXJ45" s="212"/>
      <c r="KXK45" s="212"/>
      <c r="KXL45" s="212"/>
      <c r="KXM45" s="212"/>
      <c r="KXN45" s="212"/>
      <c r="KXO45" s="212"/>
      <c r="KXP45" s="212"/>
      <c r="KXQ45" s="212"/>
      <c r="KXR45" s="212"/>
      <c r="KXS45" s="212"/>
      <c r="KXT45" s="212"/>
      <c r="KXU45" s="212"/>
      <c r="KXV45" s="212"/>
      <c r="KXW45" s="212"/>
      <c r="KXX45" s="212"/>
      <c r="KXY45" s="212"/>
      <c r="KXZ45" s="212"/>
      <c r="KYA45" s="212"/>
      <c r="KYB45" s="212"/>
      <c r="KYC45" s="212"/>
      <c r="KYD45" s="212"/>
      <c r="KYE45" s="212"/>
      <c r="KYF45" s="212"/>
      <c r="KYG45" s="212"/>
      <c r="KYH45" s="212"/>
      <c r="KYI45" s="212"/>
      <c r="KYJ45" s="212"/>
      <c r="KYK45" s="212"/>
      <c r="KYL45" s="212"/>
      <c r="KYM45" s="212"/>
      <c r="KYN45" s="212"/>
      <c r="KYO45" s="212"/>
      <c r="KYP45" s="212"/>
      <c r="KYQ45" s="212"/>
      <c r="KYR45" s="212"/>
      <c r="KYS45" s="212"/>
      <c r="KYT45" s="212"/>
      <c r="KYU45" s="212"/>
      <c r="KYV45" s="212"/>
      <c r="KYW45" s="212"/>
      <c r="KYX45" s="212"/>
      <c r="KYY45" s="212"/>
      <c r="KYZ45" s="212"/>
      <c r="KZA45" s="212"/>
      <c r="KZB45" s="212"/>
      <c r="KZC45" s="212"/>
      <c r="KZD45" s="212"/>
      <c r="KZE45" s="212"/>
      <c r="KZF45" s="212"/>
      <c r="KZG45" s="212"/>
      <c r="KZH45" s="212"/>
      <c r="KZI45" s="212"/>
      <c r="KZJ45" s="212"/>
      <c r="KZK45" s="212"/>
      <c r="KZL45" s="212"/>
      <c r="KZM45" s="212"/>
      <c r="KZN45" s="212"/>
      <c r="KZO45" s="212"/>
      <c r="KZP45" s="212"/>
      <c r="KZQ45" s="212"/>
      <c r="KZR45" s="212"/>
      <c r="KZS45" s="212"/>
      <c r="KZT45" s="212"/>
      <c r="KZU45" s="212"/>
      <c r="KZV45" s="212"/>
      <c r="KZW45" s="212"/>
      <c r="KZX45" s="212"/>
      <c r="KZY45" s="212"/>
      <c r="KZZ45" s="212"/>
      <c r="LAA45" s="212"/>
      <c r="LAB45" s="212"/>
      <c r="LAC45" s="212"/>
      <c r="LAD45" s="212"/>
      <c r="LAE45" s="212"/>
      <c r="LAF45" s="212"/>
      <c r="LAG45" s="212"/>
      <c r="LAH45" s="212"/>
      <c r="LAI45" s="212"/>
      <c r="LAJ45" s="212"/>
      <c r="LAK45" s="212"/>
      <c r="LAL45" s="212"/>
      <c r="LAM45" s="212"/>
      <c r="LAN45" s="212"/>
      <c r="LAO45" s="212"/>
      <c r="LAP45" s="212"/>
      <c r="LAQ45" s="212"/>
      <c r="LAR45" s="212"/>
      <c r="LAS45" s="212"/>
      <c r="LAT45" s="212"/>
      <c r="LAU45" s="212"/>
      <c r="LAV45" s="212"/>
      <c r="LAW45" s="212"/>
      <c r="LAX45" s="212"/>
      <c r="LAY45" s="212"/>
      <c r="LAZ45" s="212"/>
      <c r="LBA45" s="212"/>
      <c r="LBB45" s="212"/>
      <c r="LBC45" s="212"/>
      <c r="LBD45" s="212"/>
      <c r="LBE45" s="212"/>
      <c r="LBF45" s="212"/>
      <c r="LBG45" s="212"/>
      <c r="LBH45" s="212"/>
      <c r="LBI45" s="212"/>
      <c r="LBJ45" s="212"/>
      <c r="LBK45" s="212"/>
      <c r="LBL45" s="212"/>
      <c r="LBM45" s="212"/>
      <c r="LBN45" s="212"/>
      <c r="LBO45" s="212"/>
      <c r="LBP45" s="212"/>
      <c r="LBQ45" s="212"/>
      <c r="LBR45" s="212"/>
      <c r="LBS45" s="212"/>
      <c r="LBT45" s="212"/>
      <c r="LBU45" s="212"/>
      <c r="LBV45" s="212"/>
      <c r="LBW45" s="212"/>
      <c r="LBX45" s="212"/>
      <c r="LBY45" s="212"/>
      <c r="LBZ45" s="212"/>
      <c r="LCA45" s="212"/>
      <c r="LCB45" s="212"/>
      <c r="LCC45" s="212"/>
      <c r="LCD45" s="212"/>
      <c r="LCE45" s="212"/>
      <c r="LCF45" s="212"/>
      <c r="LCG45" s="212"/>
      <c r="LCH45" s="212"/>
      <c r="LCI45" s="212"/>
      <c r="LCJ45" s="212"/>
      <c r="LCK45" s="212"/>
      <c r="LCL45" s="212"/>
      <c r="LCM45" s="212"/>
      <c r="LCN45" s="212"/>
      <c r="LCO45" s="212"/>
      <c r="LCP45" s="212"/>
      <c r="LCQ45" s="212"/>
      <c r="LCR45" s="212"/>
      <c r="LCS45" s="212"/>
      <c r="LCT45" s="212"/>
      <c r="LCU45" s="212"/>
      <c r="LCV45" s="212"/>
      <c r="LCW45" s="212"/>
      <c r="LCX45" s="212"/>
      <c r="LCY45" s="212"/>
      <c r="LCZ45" s="212"/>
      <c r="LDA45" s="212"/>
      <c r="LDB45" s="212"/>
      <c r="LDC45" s="212"/>
      <c r="LDD45" s="212"/>
      <c r="LDE45" s="212"/>
      <c r="LDF45" s="212"/>
      <c r="LDG45" s="212"/>
      <c r="LDH45" s="212"/>
      <c r="LDI45" s="212"/>
      <c r="LDJ45" s="212"/>
      <c r="LDK45" s="212"/>
      <c r="LDL45" s="212"/>
      <c r="LDM45" s="212"/>
      <c r="LDN45" s="212"/>
      <c r="LDO45" s="212"/>
      <c r="LDP45" s="212"/>
      <c r="LDQ45" s="212"/>
      <c r="LDR45" s="212"/>
      <c r="LDS45" s="212"/>
      <c r="LDT45" s="212"/>
      <c r="LDU45" s="212"/>
      <c r="LDV45" s="212"/>
      <c r="LDW45" s="212"/>
      <c r="LDX45" s="212"/>
      <c r="LDY45" s="212"/>
      <c r="LDZ45" s="212"/>
      <c r="LEA45" s="212"/>
      <c r="LEB45" s="212"/>
      <c r="LEC45" s="212"/>
      <c r="LED45" s="212"/>
      <c r="LEE45" s="212"/>
      <c r="LEF45" s="212"/>
      <c r="LEG45" s="212"/>
      <c r="LEH45" s="212"/>
      <c r="LEI45" s="212"/>
      <c r="LEJ45" s="212"/>
      <c r="LEK45" s="212"/>
      <c r="LEL45" s="212"/>
      <c r="LEM45" s="212"/>
      <c r="LEN45" s="212"/>
      <c r="LEO45" s="212"/>
      <c r="LEP45" s="212"/>
      <c r="LEQ45" s="212"/>
      <c r="LER45" s="212"/>
      <c r="LES45" s="212"/>
      <c r="LET45" s="212"/>
      <c r="LEU45" s="212"/>
      <c r="LEV45" s="212"/>
      <c r="LEW45" s="212"/>
      <c r="LEX45" s="212"/>
      <c r="LEY45" s="212"/>
      <c r="LEZ45" s="212"/>
      <c r="LFA45" s="212"/>
      <c r="LFB45" s="212"/>
      <c r="LFC45" s="212"/>
      <c r="LFD45" s="212"/>
      <c r="LFE45" s="212"/>
      <c r="LFF45" s="212"/>
      <c r="LFG45" s="212"/>
      <c r="LFH45" s="212"/>
      <c r="LFI45" s="212"/>
      <c r="LFJ45" s="212"/>
      <c r="LFK45" s="212"/>
      <c r="LFL45" s="212"/>
      <c r="LFM45" s="212"/>
      <c r="LFN45" s="212"/>
      <c r="LFO45" s="212"/>
      <c r="LFP45" s="212"/>
      <c r="LFQ45" s="212"/>
      <c r="LFR45" s="212"/>
      <c r="LFS45" s="212"/>
      <c r="LFT45" s="212"/>
      <c r="LFU45" s="212"/>
      <c r="LFV45" s="212"/>
      <c r="LFW45" s="212"/>
      <c r="LFX45" s="212"/>
      <c r="LFY45" s="212"/>
      <c r="LFZ45" s="212"/>
      <c r="LGA45" s="212"/>
      <c r="LGB45" s="212"/>
      <c r="LGC45" s="212"/>
      <c r="LGD45" s="212"/>
      <c r="LGE45" s="212"/>
      <c r="LGF45" s="212"/>
      <c r="LGG45" s="212"/>
      <c r="LGH45" s="212"/>
      <c r="LGI45" s="212"/>
      <c r="LGJ45" s="212"/>
      <c r="LGK45" s="212"/>
      <c r="LGL45" s="212"/>
      <c r="LGM45" s="212"/>
      <c r="LGN45" s="212"/>
      <c r="LGO45" s="212"/>
      <c r="LGP45" s="212"/>
      <c r="LGQ45" s="212"/>
      <c r="LGR45" s="212"/>
      <c r="LGS45" s="212"/>
      <c r="LGT45" s="212"/>
      <c r="LGU45" s="212"/>
      <c r="LGV45" s="212"/>
      <c r="LGW45" s="212"/>
      <c r="LGX45" s="212"/>
      <c r="LGY45" s="212"/>
      <c r="LGZ45" s="212"/>
      <c r="LHA45" s="212"/>
      <c r="LHB45" s="212"/>
      <c r="LHC45" s="212"/>
      <c r="LHD45" s="212"/>
      <c r="LHE45" s="212"/>
      <c r="LHF45" s="212"/>
      <c r="LHG45" s="212"/>
      <c r="LHH45" s="212"/>
      <c r="LHI45" s="212"/>
      <c r="LHJ45" s="212"/>
      <c r="LHK45" s="212"/>
      <c r="LHL45" s="212"/>
      <c r="LHM45" s="212"/>
      <c r="LHN45" s="212"/>
      <c r="LHO45" s="212"/>
      <c r="LHP45" s="212"/>
      <c r="LHQ45" s="212"/>
      <c r="LHR45" s="212"/>
      <c r="LHS45" s="212"/>
      <c r="LHT45" s="212"/>
      <c r="LHU45" s="212"/>
      <c r="LHV45" s="212"/>
      <c r="LHW45" s="212"/>
      <c r="LHX45" s="212"/>
      <c r="LHY45" s="212"/>
      <c r="LHZ45" s="212"/>
      <c r="LIA45" s="212"/>
      <c r="LIB45" s="212"/>
      <c r="LIC45" s="212"/>
      <c r="LID45" s="212"/>
      <c r="LIE45" s="212"/>
      <c r="LIF45" s="212"/>
      <c r="LIG45" s="212"/>
      <c r="LIH45" s="212"/>
      <c r="LII45" s="212"/>
      <c r="LIJ45" s="212"/>
      <c r="LIK45" s="212"/>
      <c r="LIL45" s="212"/>
      <c r="LIM45" s="212"/>
      <c r="LIN45" s="212"/>
      <c r="LIO45" s="212"/>
      <c r="LIP45" s="212"/>
      <c r="LIQ45" s="212"/>
      <c r="LIR45" s="212"/>
      <c r="LIS45" s="212"/>
      <c r="LIT45" s="212"/>
      <c r="LIU45" s="212"/>
      <c r="LIV45" s="212"/>
      <c r="LIW45" s="212"/>
      <c r="LIX45" s="212"/>
      <c r="LIY45" s="212"/>
      <c r="LIZ45" s="212"/>
      <c r="LJA45" s="212"/>
      <c r="LJB45" s="212"/>
      <c r="LJC45" s="212"/>
      <c r="LJD45" s="212"/>
      <c r="LJE45" s="212"/>
      <c r="LJF45" s="212"/>
      <c r="LJG45" s="212"/>
      <c r="LJH45" s="212"/>
      <c r="LJI45" s="212"/>
      <c r="LJJ45" s="212"/>
      <c r="LJK45" s="212"/>
      <c r="LJL45" s="212"/>
      <c r="LJM45" s="212"/>
      <c r="LJN45" s="212"/>
      <c r="LJO45" s="212"/>
      <c r="LJP45" s="212"/>
      <c r="LJQ45" s="212"/>
      <c r="LJR45" s="212"/>
      <c r="LJS45" s="212"/>
      <c r="LJT45" s="212"/>
      <c r="LJU45" s="212"/>
      <c r="LJV45" s="212"/>
      <c r="LJW45" s="212"/>
      <c r="LJX45" s="212"/>
      <c r="LJY45" s="212"/>
      <c r="LJZ45" s="212"/>
      <c r="LKA45" s="212"/>
      <c r="LKB45" s="212"/>
      <c r="LKC45" s="212"/>
      <c r="LKD45" s="212"/>
      <c r="LKE45" s="212"/>
      <c r="LKF45" s="212"/>
      <c r="LKG45" s="212"/>
      <c r="LKH45" s="212"/>
      <c r="LKI45" s="212"/>
      <c r="LKJ45" s="212"/>
      <c r="LKK45" s="212"/>
      <c r="LKL45" s="212"/>
      <c r="LKM45" s="212"/>
      <c r="LKN45" s="212"/>
      <c r="LKO45" s="212"/>
      <c r="LKP45" s="212"/>
      <c r="LKQ45" s="212"/>
      <c r="LKR45" s="212"/>
      <c r="LKS45" s="212"/>
      <c r="LKT45" s="212"/>
      <c r="LKU45" s="212"/>
      <c r="LKV45" s="212"/>
      <c r="LKW45" s="212"/>
      <c r="LKX45" s="212"/>
      <c r="LKY45" s="212"/>
      <c r="LKZ45" s="212"/>
      <c r="LLA45" s="212"/>
      <c r="LLB45" s="212"/>
      <c r="LLC45" s="212"/>
      <c r="LLD45" s="212"/>
      <c r="LLE45" s="212"/>
      <c r="LLF45" s="212"/>
      <c r="LLG45" s="212"/>
      <c r="LLH45" s="212"/>
      <c r="LLI45" s="212"/>
      <c r="LLJ45" s="212"/>
      <c r="LLK45" s="212"/>
      <c r="LLL45" s="212"/>
      <c r="LLM45" s="212"/>
      <c r="LLN45" s="212"/>
      <c r="LLO45" s="212"/>
      <c r="LLP45" s="212"/>
      <c r="LLQ45" s="212"/>
      <c r="LLR45" s="212"/>
      <c r="LLS45" s="212"/>
      <c r="LLT45" s="212"/>
      <c r="LLU45" s="212"/>
      <c r="LLV45" s="212"/>
      <c r="LLW45" s="212"/>
      <c r="LLX45" s="212"/>
      <c r="LLY45" s="212"/>
      <c r="LLZ45" s="212"/>
      <c r="LMA45" s="212"/>
      <c r="LMB45" s="212"/>
      <c r="LMC45" s="212"/>
      <c r="LMD45" s="212"/>
      <c r="LME45" s="212"/>
      <c r="LMF45" s="212"/>
      <c r="LMG45" s="212"/>
      <c r="LMH45" s="212"/>
      <c r="LMI45" s="212"/>
      <c r="LMJ45" s="212"/>
      <c r="LMK45" s="212"/>
      <c r="LML45" s="212"/>
      <c r="LMM45" s="212"/>
      <c r="LMN45" s="212"/>
      <c r="LMO45" s="212"/>
      <c r="LMP45" s="212"/>
      <c r="LMQ45" s="212"/>
      <c r="LMR45" s="212"/>
      <c r="LMS45" s="212"/>
      <c r="LMT45" s="212"/>
      <c r="LMU45" s="212"/>
      <c r="LMV45" s="212"/>
      <c r="LMW45" s="212"/>
      <c r="LMX45" s="212"/>
      <c r="LMY45" s="212"/>
      <c r="LMZ45" s="212"/>
      <c r="LNA45" s="212"/>
      <c r="LNB45" s="212"/>
      <c r="LNC45" s="212"/>
      <c r="LND45" s="212"/>
      <c r="LNE45" s="212"/>
      <c r="LNF45" s="212"/>
      <c r="LNG45" s="212"/>
      <c r="LNH45" s="212"/>
      <c r="LNI45" s="212"/>
      <c r="LNJ45" s="212"/>
      <c r="LNK45" s="212"/>
      <c r="LNL45" s="212"/>
      <c r="LNM45" s="212"/>
      <c r="LNN45" s="212"/>
      <c r="LNO45" s="212"/>
      <c r="LNP45" s="212"/>
      <c r="LNQ45" s="212"/>
      <c r="LNR45" s="212"/>
      <c r="LNS45" s="212"/>
      <c r="LNT45" s="212"/>
      <c r="LNU45" s="212"/>
      <c r="LNV45" s="212"/>
      <c r="LNW45" s="212"/>
      <c r="LNX45" s="212"/>
      <c r="LNY45" s="212"/>
      <c r="LNZ45" s="212"/>
      <c r="LOA45" s="212"/>
      <c r="LOB45" s="212"/>
      <c r="LOC45" s="212"/>
      <c r="LOD45" s="212"/>
      <c r="LOE45" s="212"/>
      <c r="LOF45" s="212"/>
      <c r="LOG45" s="212"/>
      <c r="LOH45" s="212"/>
      <c r="LOI45" s="212"/>
      <c r="LOJ45" s="212"/>
      <c r="LOK45" s="212"/>
      <c r="LOL45" s="212"/>
      <c r="LOM45" s="212"/>
      <c r="LON45" s="212"/>
      <c r="LOO45" s="212"/>
      <c r="LOP45" s="212"/>
      <c r="LOQ45" s="212"/>
      <c r="LOR45" s="212"/>
      <c r="LOS45" s="212"/>
      <c r="LOT45" s="212"/>
      <c r="LOU45" s="212"/>
      <c r="LOV45" s="212"/>
      <c r="LOW45" s="212"/>
      <c r="LOX45" s="212"/>
      <c r="LOY45" s="212"/>
      <c r="LOZ45" s="212"/>
      <c r="LPA45" s="212"/>
      <c r="LPB45" s="212"/>
      <c r="LPC45" s="212"/>
      <c r="LPD45" s="212"/>
      <c r="LPE45" s="212"/>
      <c r="LPF45" s="212"/>
      <c r="LPG45" s="212"/>
      <c r="LPH45" s="212"/>
      <c r="LPI45" s="212"/>
      <c r="LPJ45" s="212"/>
      <c r="LPK45" s="212"/>
      <c r="LPL45" s="212"/>
      <c r="LPM45" s="212"/>
      <c r="LPN45" s="212"/>
      <c r="LPO45" s="212"/>
      <c r="LPP45" s="212"/>
      <c r="LPQ45" s="212"/>
      <c r="LPR45" s="212"/>
      <c r="LPS45" s="212"/>
      <c r="LPT45" s="212"/>
      <c r="LPU45" s="212"/>
      <c r="LPV45" s="212"/>
      <c r="LPW45" s="212"/>
      <c r="LPX45" s="212"/>
      <c r="LPY45" s="212"/>
      <c r="LPZ45" s="212"/>
      <c r="LQA45" s="212"/>
      <c r="LQB45" s="212"/>
      <c r="LQC45" s="212"/>
      <c r="LQD45" s="212"/>
      <c r="LQE45" s="212"/>
      <c r="LQF45" s="212"/>
      <c r="LQG45" s="212"/>
      <c r="LQH45" s="212"/>
      <c r="LQI45" s="212"/>
      <c r="LQJ45" s="212"/>
      <c r="LQK45" s="212"/>
      <c r="LQL45" s="212"/>
      <c r="LQM45" s="212"/>
      <c r="LQN45" s="212"/>
      <c r="LQO45" s="212"/>
      <c r="LQP45" s="212"/>
      <c r="LQQ45" s="212"/>
      <c r="LQR45" s="212"/>
      <c r="LQS45" s="212"/>
      <c r="LQT45" s="212"/>
      <c r="LQU45" s="212"/>
      <c r="LQV45" s="212"/>
      <c r="LQW45" s="212"/>
      <c r="LQX45" s="212"/>
      <c r="LQY45" s="212"/>
      <c r="LQZ45" s="212"/>
      <c r="LRA45" s="212"/>
      <c r="LRB45" s="212"/>
      <c r="LRC45" s="212"/>
      <c r="LRD45" s="212"/>
      <c r="LRE45" s="212"/>
      <c r="LRF45" s="212"/>
      <c r="LRG45" s="212"/>
      <c r="LRH45" s="212"/>
      <c r="LRI45" s="212"/>
      <c r="LRJ45" s="212"/>
      <c r="LRK45" s="212"/>
      <c r="LRL45" s="212"/>
      <c r="LRM45" s="212"/>
      <c r="LRN45" s="212"/>
      <c r="LRO45" s="212"/>
      <c r="LRP45" s="212"/>
      <c r="LRQ45" s="212"/>
      <c r="LRR45" s="212"/>
      <c r="LRS45" s="212"/>
      <c r="LRT45" s="212"/>
      <c r="LRU45" s="212"/>
      <c r="LRV45" s="212"/>
      <c r="LRW45" s="212"/>
      <c r="LRX45" s="212"/>
      <c r="LRY45" s="212"/>
      <c r="LRZ45" s="212"/>
      <c r="LSA45" s="212"/>
      <c r="LSB45" s="212"/>
      <c r="LSC45" s="212"/>
      <c r="LSD45" s="212"/>
      <c r="LSE45" s="212"/>
      <c r="LSF45" s="212"/>
      <c r="LSG45" s="212"/>
      <c r="LSH45" s="212"/>
      <c r="LSI45" s="212"/>
      <c r="LSJ45" s="212"/>
      <c r="LSK45" s="212"/>
      <c r="LSL45" s="212"/>
      <c r="LSM45" s="212"/>
      <c r="LSN45" s="212"/>
      <c r="LSO45" s="212"/>
      <c r="LSP45" s="212"/>
      <c r="LSQ45" s="212"/>
      <c r="LSR45" s="212"/>
      <c r="LSS45" s="212"/>
      <c r="LST45" s="212"/>
      <c r="LSU45" s="212"/>
      <c r="LSV45" s="212"/>
      <c r="LSW45" s="212"/>
      <c r="LSX45" s="212"/>
      <c r="LSY45" s="212"/>
      <c r="LSZ45" s="212"/>
      <c r="LTA45" s="212"/>
      <c r="LTB45" s="212"/>
      <c r="LTC45" s="212"/>
      <c r="LTD45" s="212"/>
      <c r="LTE45" s="212"/>
      <c r="LTF45" s="212"/>
      <c r="LTG45" s="212"/>
      <c r="LTH45" s="212"/>
      <c r="LTI45" s="212"/>
      <c r="LTJ45" s="212"/>
      <c r="LTK45" s="212"/>
      <c r="LTL45" s="212"/>
      <c r="LTM45" s="212"/>
      <c r="LTN45" s="212"/>
      <c r="LTO45" s="212"/>
      <c r="LTP45" s="212"/>
      <c r="LTQ45" s="212"/>
      <c r="LTR45" s="212"/>
      <c r="LTS45" s="212"/>
      <c r="LTT45" s="212"/>
      <c r="LTU45" s="212"/>
      <c r="LTV45" s="212"/>
      <c r="LTW45" s="212"/>
      <c r="LTX45" s="212"/>
      <c r="LTY45" s="212"/>
      <c r="LTZ45" s="212"/>
      <c r="LUA45" s="212"/>
      <c r="LUB45" s="212"/>
      <c r="LUC45" s="212"/>
      <c r="LUD45" s="212"/>
      <c r="LUE45" s="212"/>
      <c r="LUF45" s="212"/>
      <c r="LUG45" s="212"/>
      <c r="LUH45" s="212"/>
      <c r="LUI45" s="212"/>
      <c r="LUJ45" s="212"/>
      <c r="LUK45" s="212"/>
      <c r="LUL45" s="212"/>
      <c r="LUM45" s="212"/>
      <c r="LUN45" s="212"/>
      <c r="LUO45" s="212"/>
      <c r="LUP45" s="212"/>
      <c r="LUQ45" s="212"/>
      <c r="LUR45" s="212"/>
      <c r="LUS45" s="212"/>
      <c r="LUT45" s="212"/>
      <c r="LUU45" s="212"/>
      <c r="LUV45" s="212"/>
      <c r="LUW45" s="212"/>
      <c r="LUX45" s="212"/>
      <c r="LUY45" s="212"/>
      <c r="LUZ45" s="212"/>
      <c r="LVA45" s="212"/>
      <c r="LVB45" s="212"/>
      <c r="LVC45" s="212"/>
      <c r="LVD45" s="212"/>
      <c r="LVE45" s="212"/>
      <c r="LVF45" s="212"/>
      <c r="LVG45" s="212"/>
      <c r="LVH45" s="212"/>
      <c r="LVI45" s="212"/>
      <c r="LVJ45" s="212"/>
      <c r="LVK45" s="212"/>
      <c r="LVL45" s="212"/>
      <c r="LVM45" s="212"/>
      <c r="LVN45" s="212"/>
      <c r="LVO45" s="212"/>
      <c r="LVP45" s="212"/>
      <c r="LVQ45" s="212"/>
      <c r="LVR45" s="212"/>
      <c r="LVS45" s="212"/>
      <c r="LVT45" s="212"/>
      <c r="LVU45" s="212"/>
      <c r="LVV45" s="212"/>
      <c r="LVW45" s="212"/>
      <c r="LVX45" s="212"/>
      <c r="LVY45" s="212"/>
      <c r="LVZ45" s="212"/>
      <c r="LWA45" s="212"/>
      <c r="LWB45" s="212"/>
      <c r="LWC45" s="212"/>
      <c r="LWD45" s="212"/>
      <c r="LWE45" s="212"/>
      <c r="LWF45" s="212"/>
      <c r="LWG45" s="212"/>
      <c r="LWH45" s="212"/>
      <c r="LWI45" s="212"/>
      <c r="LWJ45" s="212"/>
      <c r="LWK45" s="212"/>
      <c r="LWL45" s="212"/>
      <c r="LWM45" s="212"/>
      <c r="LWN45" s="212"/>
      <c r="LWO45" s="212"/>
      <c r="LWP45" s="212"/>
      <c r="LWQ45" s="212"/>
      <c r="LWR45" s="212"/>
      <c r="LWS45" s="212"/>
      <c r="LWT45" s="212"/>
      <c r="LWU45" s="212"/>
      <c r="LWV45" s="212"/>
      <c r="LWW45" s="212"/>
      <c r="LWX45" s="212"/>
      <c r="LWY45" s="212"/>
      <c r="LWZ45" s="212"/>
      <c r="LXA45" s="212"/>
      <c r="LXB45" s="212"/>
      <c r="LXC45" s="212"/>
      <c r="LXD45" s="212"/>
      <c r="LXE45" s="212"/>
      <c r="LXF45" s="212"/>
      <c r="LXG45" s="212"/>
      <c r="LXH45" s="212"/>
      <c r="LXI45" s="212"/>
      <c r="LXJ45" s="212"/>
      <c r="LXK45" s="212"/>
      <c r="LXL45" s="212"/>
      <c r="LXM45" s="212"/>
      <c r="LXN45" s="212"/>
      <c r="LXO45" s="212"/>
      <c r="LXP45" s="212"/>
      <c r="LXQ45" s="212"/>
      <c r="LXR45" s="212"/>
      <c r="LXS45" s="212"/>
      <c r="LXT45" s="212"/>
      <c r="LXU45" s="212"/>
      <c r="LXV45" s="212"/>
      <c r="LXW45" s="212"/>
      <c r="LXX45" s="212"/>
      <c r="LXY45" s="212"/>
      <c r="LXZ45" s="212"/>
      <c r="LYA45" s="212"/>
      <c r="LYB45" s="212"/>
      <c r="LYC45" s="212"/>
      <c r="LYD45" s="212"/>
      <c r="LYE45" s="212"/>
      <c r="LYF45" s="212"/>
      <c r="LYG45" s="212"/>
      <c r="LYH45" s="212"/>
      <c r="LYI45" s="212"/>
      <c r="LYJ45" s="212"/>
      <c r="LYK45" s="212"/>
      <c r="LYL45" s="212"/>
      <c r="LYM45" s="212"/>
      <c r="LYN45" s="212"/>
      <c r="LYO45" s="212"/>
      <c r="LYP45" s="212"/>
      <c r="LYQ45" s="212"/>
      <c r="LYR45" s="212"/>
      <c r="LYS45" s="212"/>
      <c r="LYT45" s="212"/>
      <c r="LYU45" s="212"/>
      <c r="LYV45" s="212"/>
      <c r="LYW45" s="212"/>
      <c r="LYX45" s="212"/>
      <c r="LYY45" s="212"/>
      <c r="LYZ45" s="212"/>
      <c r="LZA45" s="212"/>
      <c r="LZB45" s="212"/>
      <c r="LZC45" s="212"/>
      <c r="LZD45" s="212"/>
      <c r="LZE45" s="212"/>
      <c r="LZF45" s="212"/>
      <c r="LZG45" s="212"/>
      <c r="LZH45" s="212"/>
      <c r="LZI45" s="212"/>
      <c r="LZJ45" s="212"/>
      <c r="LZK45" s="212"/>
      <c r="LZL45" s="212"/>
      <c r="LZM45" s="212"/>
      <c r="LZN45" s="212"/>
      <c r="LZO45" s="212"/>
      <c r="LZP45" s="212"/>
      <c r="LZQ45" s="212"/>
      <c r="LZR45" s="212"/>
      <c r="LZS45" s="212"/>
      <c r="LZT45" s="212"/>
      <c r="LZU45" s="212"/>
      <c r="LZV45" s="212"/>
      <c r="LZW45" s="212"/>
      <c r="LZX45" s="212"/>
      <c r="LZY45" s="212"/>
      <c r="LZZ45" s="212"/>
      <c r="MAA45" s="212"/>
      <c r="MAB45" s="212"/>
      <c r="MAC45" s="212"/>
      <c r="MAD45" s="212"/>
      <c r="MAE45" s="212"/>
      <c r="MAF45" s="212"/>
      <c r="MAG45" s="212"/>
      <c r="MAH45" s="212"/>
      <c r="MAI45" s="212"/>
      <c r="MAJ45" s="212"/>
      <c r="MAK45" s="212"/>
      <c r="MAL45" s="212"/>
      <c r="MAM45" s="212"/>
      <c r="MAN45" s="212"/>
      <c r="MAO45" s="212"/>
      <c r="MAP45" s="212"/>
      <c r="MAQ45" s="212"/>
      <c r="MAR45" s="212"/>
      <c r="MAS45" s="212"/>
      <c r="MAT45" s="212"/>
      <c r="MAU45" s="212"/>
      <c r="MAV45" s="212"/>
      <c r="MAW45" s="212"/>
      <c r="MAX45" s="212"/>
      <c r="MAY45" s="212"/>
      <c r="MAZ45" s="212"/>
      <c r="MBA45" s="212"/>
      <c r="MBB45" s="212"/>
      <c r="MBC45" s="212"/>
      <c r="MBD45" s="212"/>
      <c r="MBE45" s="212"/>
      <c r="MBF45" s="212"/>
      <c r="MBG45" s="212"/>
      <c r="MBH45" s="212"/>
      <c r="MBI45" s="212"/>
      <c r="MBJ45" s="212"/>
      <c r="MBK45" s="212"/>
      <c r="MBL45" s="212"/>
      <c r="MBM45" s="212"/>
      <c r="MBN45" s="212"/>
      <c r="MBO45" s="212"/>
      <c r="MBP45" s="212"/>
      <c r="MBQ45" s="212"/>
      <c r="MBR45" s="212"/>
      <c r="MBS45" s="212"/>
      <c r="MBT45" s="212"/>
      <c r="MBU45" s="212"/>
      <c r="MBV45" s="212"/>
      <c r="MBW45" s="212"/>
      <c r="MBX45" s="212"/>
      <c r="MBY45" s="212"/>
      <c r="MBZ45" s="212"/>
      <c r="MCA45" s="212"/>
      <c r="MCB45" s="212"/>
      <c r="MCC45" s="212"/>
      <c r="MCD45" s="212"/>
      <c r="MCE45" s="212"/>
      <c r="MCF45" s="212"/>
      <c r="MCG45" s="212"/>
      <c r="MCH45" s="212"/>
      <c r="MCI45" s="212"/>
      <c r="MCJ45" s="212"/>
      <c r="MCK45" s="212"/>
      <c r="MCL45" s="212"/>
      <c r="MCM45" s="212"/>
      <c r="MCN45" s="212"/>
      <c r="MCO45" s="212"/>
      <c r="MCP45" s="212"/>
      <c r="MCQ45" s="212"/>
      <c r="MCR45" s="212"/>
      <c r="MCS45" s="212"/>
      <c r="MCT45" s="212"/>
      <c r="MCU45" s="212"/>
      <c r="MCV45" s="212"/>
      <c r="MCW45" s="212"/>
      <c r="MCX45" s="212"/>
      <c r="MCY45" s="212"/>
      <c r="MCZ45" s="212"/>
      <c r="MDA45" s="212"/>
      <c r="MDB45" s="212"/>
      <c r="MDC45" s="212"/>
      <c r="MDD45" s="212"/>
      <c r="MDE45" s="212"/>
      <c r="MDF45" s="212"/>
      <c r="MDG45" s="212"/>
      <c r="MDH45" s="212"/>
      <c r="MDI45" s="212"/>
      <c r="MDJ45" s="212"/>
      <c r="MDK45" s="212"/>
      <c r="MDL45" s="212"/>
      <c r="MDM45" s="212"/>
      <c r="MDN45" s="212"/>
      <c r="MDO45" s="212"/>
      <c r="MDP45" s="212"/>
      <c r="MDQ45" s="212"/>
      <c r="MDR45" s="212"/>
      <c r="MDS45" s="212"/>
      <c r="MDT45" s="212"/>
      <c r="MDU45" s="212"/>
      <c r="MDV45" s="212"/>
      <c r="MDW45" s="212"/>
      <c r="MDX45" s="212"/>
      <c r="MDY45" s="212"/>
      <c r="MDZ45" s="212"/>
      <c r="MEA45" s="212"/>
      <c r="MEB45" s="212"/>
      <c r="MEC45" s="212"/>
      <c r="MED45" s="212"/>
      <c r="MEE45" s="212"/>
      <c r="MEF45" s="212"/>
      <c r="MEG45" s="212"/>
      <c r="MEH45" s="212"/>
      <c r="MEI45" s="212"/>
      <c r="MEJ45" s="212"/>
      <c r="MEK45" s="212"/>
      <c r="MEL45" s="212"/>
      <c r="MEM45" s="212"/>
      <c r="MEN45" s="212"/>
      <c r="MEO45" s="212"/>
      <c r="MEP45" s="212"/>
      <c r="MEQ45" s="212"/>
      <c r="MER45" s="212"/>
      <c r="MES45" s="212"/>
      <c r="MET45" s="212"/>
      <c r="MEU45" s="212"/>
      <c r="MEV45" s="212"/>
      <c r="MEW45" s="212"/>
      <c r="MEX45" s="212"/>
      <c r="MEY45" s="212"/>
      <c r="MEZ45" s="212"/>
      <c r="MFA45" s="212"/>
      <c r="MFB45" s="212"/>
      <c r="MFC45" s="212"/>
      <c r="MFD45" s="212"/>
      <c r="MFE45" s="212"/>
      <c r="MFF45" s="212"/>
      <c r="MFG45" s="212"/>
      <c r="MFH45" s="212"/>
      <c r="MFI45" s="212"/>
      <c r="MFJ45" s="212"/>
      <c r="MFK45" s="212"/>
      <c r="MFL45" s="212"/>
      <c r="MFM45" s="212"/>
      <c r="MFN45" s="212"/>
      <c r="MFO45" s="212"/>
      <c r="MFP45" s="212"/>
      <c r="MFQ45" s="212"/>
      <c r="MFR45" s="212"/>
      <c r="MFS45" s="212"/>
      <c r="MFT45" s="212"/>
      <c r="MFU45" s="212"/>
      <c r="MFV45" s="212"/>
      <c r="MFW45" s="212"/>
      <c r="MFX45" s="212"/>
      <c r="MFY45" s="212"/>
      <c r="MFZ45" s="212"/>
      <c r="MGA45" s="212"/>
      <c r="MGB45" s="212"/>
      <c r="MGC45" s="212"/>
      <c r="MGD45" s="212"/>
      <c r="MGE45" s="212"/>
      <c r="MGF45" s="212"/>
      <c r="MGG45" s="212"/>
      <c r="MGH45" s="212"/>
      <c r="MGI45" s="212"/>
      <c r="MGJ45" s="212"/>
      <c r="MGK45" s="212"/>
      <c r="MGL45" s="212"/>
      <c r="MGM45" s="212"/>
      <c r="MGN45" s="212"/>
      <c r="MGO45" s="212"/>
      <c r="MGP45" s="212"/>
      <c r="MGQ45" s="212"/>
      <c r="MGR45" s="212"/>
      <c r="MGS45" s="212"/>
      <c r="MGT45" s="212"/>
      <c r="MGU45" s="212"/>
      <c r="MGV45" s="212"/>
      <c r="MGW45" s="212"/>
      <c r="MGX45" s="212"/>
      <c r="MGY45" s="212"/>
      <c r="MGZ45" s="212"/>
      <c r="MHA45" s="212"/>
      <c r="MHB45" s="212"/>
      <c r="MHC45" s="212"/>
      <c r="MHD45" s="212"/>
      <c r="MHE45" s="212"/>
      <c r="MHF45" s="212"/>
      <c r="MHG45" s="212"/>
      <c r="MHH45" s="212"/>
      <c r="MHI45" s="212"/>
      <c r="MHJ45" s="212"/>
      <c r="MHK45" s="212"/>
      <c r="MHL45" s="212"/>
      <c r="MHM45" s="212"/>
      <c r="MHN45" s="212"/>
      <c r="MHO45" s="212"/>
      <c r="MHP45" s="212"/>
      <c r="MHQ45" s="212"/>
      <c r="MHR45" s="212"/>
      <c r="MHS45" s="212"/>
      <c r="MHT45" s="212"/>
      <c r="MHU45" s="212"/>
      <c r="MHV45" s="212"/>
      <c r="MHW45" s="212"/>
      <c r="MHX45" s="212"/>
      <c r="MHY45" s="212"/>
      <c r="MHZ45" s="212"/>
      <c r="MIA45" s="212"/>
      <c r="MIB45" s="212"/>
      <c r="MIC45" s="212"/>
      <c r="MID45" s="212"/>
      <c r="MIE45" s="212"/>
      <c r="MIF45" s="212"/>
      <c r="MIG45" s="212"/>
      <c r="MIH45" s="212"/>
      <c r="MII45" s="212"/>
      <c r="MIJ45" s="212"/>
      <c r="MIK45" s="212"/>
      <c r="MIL45" s="212"/>
      <c r="MIM45" s="212"/>
      <c r="MIN45" s="212"/>
      <c r="MIO45" s="212"/>
      <c r="MIP45" s="212"/>
      <c r="MIQ45" s="212"/>
      <c r="MIR45" s="212"/>
      <c r="MIS45" s="212"/>
      <c r="MIT45" s="212"/>
      <c r="MIU45" s="212"/>
      <c r="MIV45" s="212"/>
      <c r="MIW45" s="212"/>
      <c r="MIX45" s="212"/>
      <c r="MIY45" s="212"/>
      <c r="MIZ45" s="212"/>
      <c r="MJA45" s="212"/>
      <c r="MJB45" s="212"/>
      <c r="MJC45" s="212"/>
      <c r="MJD45" s="212"/>
      <c r="MJE45" s="212"/>
      <c r="MJF45" s="212"/>
      <c r="MJG45" s="212"/>
      <c r="MJH45" s="212"/>
      <c r="MJI45" s="212"/>
      <c r="MJJ45" s="212"/>
      <c r="MJK45" s="212"/>
      <c r="MJL45" s="212"/>
      <c r="MJM45" s="212"/>
      <c r="MJN45" s="212"/>
      <c r="MJO45" s="212"/>
      <c r="MJP45" s="212"/>
      <c r="MJQ45" s="212"/>
      <c r="MJR45" s="212"/>
      <c r="MJS45" s="212"/>
      <c r="MJT45" s="212"/>
      <c r="MJU45" s="212"/>
      <c r="MJV45" s="212"/>
      <c r="MJW45" s="212"/>
      <c r="MJX45" s="212"/>
      <c r="MJY45" s="212"/>
      <c r="MJZ45" s="212"/>
      <c r="MKA45" s="212"/>
      <c r="MKB45" s="212"/>
      <c r="MKC45" s="212"/>
      <c r="MKD45" s="212"/>
      <c r="MKE45" s="212"/>
      <c r="MKF45" s="212"/>
      <c r="MKG45" s="212"/>
      <c r="MKH45" s="212"/>
      <c r="MKI45" s="212"/>
      <c r="MKJ45" s="212"/>
      <c r="MKK45" s="212"/>
      <c r="MKL45" s="212"/>
      <c r="MKM45" s="212"/>
      <c r="MKN45" s="212"/>
      <c r="MKO45" s="212"/>
      <c r="MKP45" s="212"/>
      <c r="MKQ45" s="212"/>
      <c r="MKR45" s="212"/>
      <c r="MKS45" s="212"/>
      <c r="MKT45" s="212"/>
      <c r="MKU45" s="212"/>
      <c r="MKV45" s="212"/>
      <c r="MKW45" s="212"/>
      <c r="MKX45" s="212"/>
      <c r="MKY45" s="212"/>
      <c r="MKZ45" s="212"/>
      <c r="MLA45" s="212"/>
      <c r="MLB45" s="212"/>
      <c r="MLC45" s="212"/>
      <c r="MLD45" s="212"/>
      <c r="MLE45" s="212"/>
      <c r="MLF45" s="212"/>
      <c r="MLG45" s="212"/>
      <c r="MLH45" s="212"/>
      <c r="MLI45" s="212"/>
      <c r="MLJ45" s="212"/>
      <c r="MLK45" s="212"/>
      <c r="MLL45" s="212"/>
      <c r="MLM45" s="212"/>
      <c r="MLN45" s="212"/>
      <c r="MLO45" s="212"/>
      <c r="MLP45" s="212"/>
      <c r="MLQ45" s="212"/>
      <c r="MLR45" s="212"/>
      <c r="MLS45" s="212"/>
      <c r="MLT45" s="212"/>
      <c r="MLU45" s="212"/>
      <c r="MLV45" s="212"/>
      <c r="MLW45" s="212"/>
      <c r="MLX45" s="212"/>
      <c r="MLY45" s="212"/>
      <c r="MLZ45" s="212"/>
      <c r="MMA45" s="212"/>
      <c r="MMB45" s="212"/>
      <c r="MMC45" s="212"/>
      <c r="MMD45" s="212"/>
      <c r="MME45" s="212"/>
      <c r="MMF45" s="212"/>
      <c r="MMG45" s="212"/>
      <c r="MMH45" s="212"/>
      <c r="MMI45" s="212"/>
      <c r="MMJ45" s="212"/>
      <c r="MMK45" s="212"/>
      <c r="MML45" s="212"/>
      <c r="MMM45" s="212"/>
      <c r="MMN45" s="212"/>
      <c r="MMO45" s="212"/>
      <c r="MMP45" s="212"/>
      <c r="MMQ45" s="212"/>
      <c r="MMR45" s="212"/>
      <c r="MMS45" s="212"/>
      <c r="MMT45" s="212"/>
      <c r="MMU45" s="212"/>
      <c r="MMV45" s="212"/>
      <c r="MMW45" s="212"/>
      <c r="MMX45" s="212"/>
      <c r="MMY45" s="212"/>
      <c r="MMZ45" s="212"/>
      <c r="MNA45" s="212"/>
      <c r="MNB45" s="212"/>
      <c r="MNC45" s="212"/>
      <c r="MND45" s="212"/>
      <c r="MNE45" s="212"/>
      <c r="MNF45" s="212"/>
      <c r="MNG45" s="212"/>
      <c r="MNH45" s="212"/>
      <c r="MNI45" s="212"/>
      <c r="MNJ45" s="212"/>
      <c r="MNK45" s="212"/>
      <c r="MNL45" s="212"/>
      <c r="MNM45" s="212"/>
      <c r="MNN45" s="212"/>
      <c r="MNO45" s="212"/>
      <c r="MNP45" s="212"/>
      <c r="MNQ45" s="212"/>
      <c r="MNR45" s="212"/>
      <c r="MNS45" s="212"/>
      <c r="MNT45" s="212"/>
      <c r="MNU45" s="212"/>
      <c r="MNV45" s="212"/>
      <c r="MNW45" s="212"/>
      <c r="MNX45" s="212"/>
      <c r="MNY45" s="212"/>
      <c r="MNZ45" s="212"/>
      <c r="MOA45" s="212"/>
      <c r="MOB45" s="212"/>
      <c r="MOC45" s="212"/>
      <c r="MOD45" s="212"/>
      <c r="MOE45" s="212"/>
      <c r="MOF45" s="212"/>
      <c r="MOG45" s="212"/>
      <c r="MOH45" s="212"/>
      <c r="MOI45" s="212"/>
      <c r="MOJ45" s="212"/>
      <c r="MOK45" s="212"/>
      <c r="MOL45" s="212"/>
      <c r="MOM45" s="212"/>
      <c r="MON45" s="212"/>
      <c r="MOO45" s="212"/>
      <c r="MOP45" s="212"/>
      <c r="MOQ45" s="212"/>
      <c r="MOR45" s="212"/>
      <c r="MOS45" s="212"/>
      <c r="MOT45" s="212"/>
      <c r="MOU45" s="212"/>
      <c r="MOV45" s="212"/>
      <c r="MOW45" s="212"/>
      <c r="MOX45" s="212"/>
      <c r="MOY45" s="212"/>
      <c r="MOZ45" s="212"/>
      <c r="MPA45" s="212"/>
      <c r="MPB45" s="212"/>
      <c r="MPC45" s="212"/>
      <c r="MPD45" s="212"/>
      <c r="MPE45" s="212"/>
      <c r="MPF45" s="212"/>
      <c r="MPG45" s="212"/>
      <c r="MPH45" s="212"/>
      <c r="MPI45" s="212"/>
      <c r="MPJ45" s="212"/>
      <c r="MPK45" s="212"/>
      <c r="MPL45" s="212"/>
      <c r="MPM45" s="212"/>
      <c r="MPN45" s="212"/>
      <c r="MPO45" s="212"/>
      <c r="MPP45" s="212"/>
      <c r="MPQ45" s="212"/>
      <c r="MPR45" s="212"/>
      <c r="MPS45" s="212"/>
      <c r="MPT45" s="212"/>
      <c r="MPU45" s="212"/>
      <c r="MPV45" s="212"/>
      <c r="MPW45" s="212"/>
      <c r="MPX45" s="212"/>
      <c r="MPY45" s="212"/>
      <c r="MPZ45" s="212"/>
      <c r="MQA45" s="212"/>
      <c r="MQB45" s="212"/>
      <c r="MQC45" s="212"/>
      <c r="MQD45" s="212"/>
      <c r="MQE45" s="212"/>
      <c r="MQF45" s="212"/>
      <c r="MQG45" s="212"/>
      <c r="MQH45" s="212"/>
      <c r="MQI45" s="212"/>
      <c r="MQJ45" s="212"/>
      <c r="MQK45" s="212"/>
      <c r="MQL45" s="212"/>
      <c r="MQM45" s="212"/>
      <c r="MQN45" s="212"/>
      <c r="MQO45" s="212"/>
      <c r="MQP45" s="212"/>
      <c r="MQQ45" s="212"/>
      <c r="MQR45" s="212"/>
      <c r="MQS45" s="212"/>
      <c r="MQT45" s="212"/>
      <c r="MQU45" s="212"/>
      <c r="MQV45" s="212"/>
      <c r="MQW45" s="212"/>
      <c r="MQX45" s="212"/>
      <c r="MQY45" s="212"/>
      <c r="MQZ45" s="212"/>
      <c r="MRA45" s="212"/>
      <c r="MRB45" s="212"/>
      <c r="MRC45" s="212"/>
      <c r="MRD45" s="212"/>
      <c r="MRE45" s="212"/>
      <c r="MRF45" s="212"/>
      <c r="MRG45" s="212"/>
      <c r="MRH45" s="212"/>
      <c r="MRI45" s="212"/>
      <c r="MRJ45" s="212"/>
      <c r="MRK45" s="212"/>
      <c r="MRL45" s="212"/>
      <c r="MRM45" s="212"/>
      <c r="MRN45" s="212"/>
      <c r="MRO45" s="212"/>
      <c r="MRP45" s="212"/>
      <c r="MRQ45" s="212"/>
      <c r="MRR45" s="212"/>
      <c r="MRS45" s="212"/>
      <c r="MRT45" s="212"/>
      <c r="MRU45" s="212"/>
      <c r="MRV45" s="212"/>
      <c r="MRW45" s="212"/>
      <c r="MRX45" s="212"/>
      <c r="MRY45" s="212"/>
      <c r="MRZ45" s="212"/>
      <c r="MSA45" s="212"/>
      <c r="MSB45" s="212"/>
      <c r="MSC45" s="212"/>
      <c r="MSD45" s="212"/>
      <c r="MSE45" s="212"/>
      <c r="MSF45" s="212"/>
      <c r="MSG45" s="212"/>
      <c r="MSH45" s="212"/>
      <c r="MSI45" s="212"/>
      <c r="MSJ45" s="212"/>
      <c r="MSK45" s="212"/>
      <c r="MSL45" s="212"/>
      <c r="MSM45" s="212"/>
      <c r="MSN45" s="212"/>
      <c r="MSO45" s="212"/>
      <c r="MSP45" s="212"/>
      <c r="MSQ45" s="212"/>
      <c r="MSR45" s="212"/>
      <c r="MSS45" s="212"/>
      <c r="MST45" s="212"/>
      <c r="MSU45" s="212"/>
      <c r="MSV45" s="212"/>
      <c r="MSW45" s="212"/>
      <c r="MSX45" s="212"/>
      <c r="MSY45" s="212"/>
      <c r="MSZ45" s="212"/>
      <c r="MTA45" s="212"/>
      <c r="MTB45" s="212"/>
      <c r="MTC45" s="212"/>
      <c r="MTD45" s="212"/>
      <c r="MTE45" s="212"/>
      <c r="MTF45" s="212"/>
      <c r="MTG45" s="212"/>
      <c r="MTH45" s="212"/>
      <c r="MTI45" s="212"/>
      <c r="MTJ45" s="212"/>
      <c r="MTK45" s="212"/>
      <c r="MTL45" s="212"/>
      <c r="MTM45" s="212"/>
      <c r="MTN45" s="212"/>
      <c r="MTO45" s="212"/>
      <c r="MTP45" s="212"/>
      <c r="MTQ45" s="212"/>
      <c r="MTR45" s="212"/>
      <c r="MTS45" s="212"/>
      <c r="MTT45" s="212"/>
      <c r="MTU45" s="212"/>
      <c r="MTV45" s="212"/>
      <c r="MTW45" s="212"/>
      <c r="MTX45" s="212"/>
      <c r="MTY45" s="212"/>
      <c r="MTZ45" s="212"/>
      <c r="MUA45" s="212"/>
      <c r="MUB45" s="212"/>
      <c r="MUC45" s="212"/>
      <c r="MUD45" s="212"/>
      <c r="MUE45" s="212"/>
      <c r="MUF45" s="212"/>
      <c r="MUG45" s="212"/>
      <c r="MUH45" s="212"/>
      <c r="MUI45" s="212"/>
      <c r="MUJ45" s="212"/>
      <c r="MUK45" s="212"/>
      <c r="MUL45" s="212"/>
      <c r="MUM45" s="212"/>
      <c r="MUN45" s="212"/>
      <c r="MUO45" s="212"/>
      <c r="MUP45" s="212"/>
      <c r="MUQ45" s="212"/>
      <c r="MUR45" s="212"/>
      <c r="MUS45" s="212"/>
      <c r="MUT45" s="212"/>
      <c r="MUU45" s="212"/>
      <c r="MUV45" s="212"/>
      <c r="MUW45" s="212"/>
      <c r="MUX45" s="212"/>
      <c r="MUY45" s="212"/>
      <c r="MUZ45" s="212"/>
      <c r="MVA45" s="212"/>
      <c r="MVB45" s="212"/>
      <c r="MVC45" s="212"/>
      <c r="MVD45" s="212"/>
      <c r="MVE45" s="212"/>
      <c r="MVF45" s="212"/>
      <c r="MVG45" s="212"/>
      <c r="MVH45" s="212"/>
      <c r="MVI45" s="212"/>
      <c r="MVJ45" s="212"/>
      <c r="MVK45" s="212"/>
      <c r="MVL45" s="212"/>
      <c r="MVM45" s="212"/>
      <c r="MVN45" s="212"/>
      <c r="MVO45" s="212"/>
      <c r="MVP45" s="212"/>
      <c r="MVQ45" s="212"/>
      <c r="MVR45" s="212"/>
      <c r="MVS45" s="212"/>
      <c r="MVT45" s="212"/>
      <c r="MVU45" s="212"/>
      <c r="MVV45" s="212"/>
      <c r="MVW45" s="212"/>
      <c r="MVX45" s="212"/>
      <c r="MVY45" s="212"/>
      <c r="MVZ45" s="212"/>
      <c r="MWA45" s="212"/>
      <c r="MWB45" s="212"/>
      <c r="MWC45" s="212"/>
      <c r="MWD45" s="212"/>
      <c r="MWE45" s="212"/>
      <c r="MWF45" s="212"/>
      <c r="MWG45" s="212"/>
      <c r="MWH45" s="212"/>
      <c r="MWI45" s="212"/>
      <c r="MWJ45" s="212"/>
      <c r="MWK45" s="212"/>
      <c r="MWL45" s="212"/>
      <c r="MWM45" s="212"/>
      <c r="MWN45" s="212"/>
      <c r="MWO45" s="212"/>
      <c r="MWP45" s="212"/>
      <c r="MWQ45" s="212"/>
      <c r="MWR45" s="212"/>
      <c r="MWS45" s="212"/>
      <c r="MWT45" s="212"/>
      <c r="MWU45" s="212"/>
      <c r="MWV45" s="212"/>
      <c r="MWW45" s="212"/>
      <c r="MWX45" s="212"/>
      <c r="MWY45" s="212"/>
      <c r="MWZ45" s="212"/>
      <c r="MXA45" s="212"/>
      <c r="MXB45" s="212"/>
      <c r="MXC45" s="212"/>
      <c r="MXD45" s="212"/>
      <c r="MXE45" s="212"/>
      <c r="MXF45" s="212"/>
      <c r="MXG45" s="212"/>
      <c r="MXH45" s="212"/>
      <c r="MXI45" s="212"/>
      <c r="MXJ45" s="212"/>
      <c r="MXK45" s="212"/>
      <c r="MXL45" s="212"/>
      <c r="MXM45" s="212"/>
      <c r="MXN45" s="212"/>
      <c r="MXO45" s="212"/>
      <c r="MXP45" s="212"/>
      <c r="MXQ45" s="212"/>
      <c r="MXR45" s="212"/>
      <c r="MXS45" s="212"/>
      <c r="MXT45" s="212"/>
      <c r="MXU45" s="212"/>
      <c r="MXV45" s="212"/>
      <c r="MXW45" s="212"/>
      <c r="MXX45" s="212"/>
      <c r="MXY45" s="212"/>
      <c r="MXZ45" s="212"/>
      <c r="MYA45" s="212"/>
      <c r="MYB45" s="212"/>
      <c r="MYC45" s="212"/>
      <c r="MYD45" s="212"/>
      <c r="MYE45" s="212"/>
      <c r="MYF45" s="212"/>
      <c r="MYG45" s="212"/>
      <c r="MYH45" s="212"/>
      <c r="MYI45" s="212"/>
      <c r="MYJ45" s="212"/>
      <c r="MYK45" s="212"/>
      <c r="MYL45" s="212"/>
      <c r="MYM45" s="212"/>
      <c r="MYN45" s="212"/>
      <c r="MYO45" s="212"/>
      <c r="MYP45" s="212"/>
      <c r="MYQ45" s="212"/>
      <c r="MYR45" s="212"/>
      <c r="MYS45" s="212"/>
      <c r="MYT45" s="212"/>
      <c r="MYU45" s="212"/>
      <c r="MYV45" s="212"/>
      <c r="MYW45" s="212"/>
      <c r="MYX45" s="212"/>
      <c r="MYY45" s="212"/>
      <c r="MYZ45" s="212"/>
      <c r="MZA45" s="212"/>
      <c r="MZB45" s="212"/>
      <c r="MZC45" s="212"/>
      <c r="MZD45" s="212"/>
      <c r="MZE45" s="212"/>
      <c r="MZF45" s="212"/>
      <c r="MZG45" s="212"/>
      <c r="MZH45" s="212"/>
      <c r="MZI45" s="212"/>
      <c r="MZJ45" s="212"/>
      <c r="MZK45" s="212"/>
      <c r="MZL45" s="212"/>
      <c r="MZM45" s="212"/>
      <c r="MZN45" s="212"/>
      <c r="MZO45" s="212"/>
      <c r="MZP45" s="212"/>
      <c r="MZQ45" s="212"/>
      <c r="MZR45" s="212"/>
      <c r="MZS45" s="212"/>
      <c r="MZT45" s="212"/>
      <c r="MZU45" s="212"/>
      <c r="MZV45" s="212"/>
      <c r="MZW45" s="212"/>
      <c r="MZX45" s="212"/>
      <c r="MZY45" s="212"/>
      <c r="MZZ45" s="212"/>
      <c r="NAA45" s="212"/>
      <c r="NAB45" s="212"/>
      <c r="NAC45" s="212"/>
      <c r="NAD45" s="212"/>
      <c r="NAE45" s="212"/>
      <c r="NAF45" s="212"/>
      <c r="NAG45" s="212"/>
      <c r="NAH45" s="212"/>
      <c r="NAI45" s="212"/>
      <c r="NAJ45" s="212"/>
      <c r="NAK45" s="212"/>
      <c r="NAL45" s="212"/>
      <c r="NAM45" s="212"/>
      <c r="NAN45" s="212"/>
      <c r="NAO45" s="212"/>
      <c r="NAP45" s="212"/>
      <c r="NAQ45" s="212"/>
      <c r="NAR45" s="212"/>
      <c r="NAS45" s="212"/>
      <c r="NAT45" s="212"/>
      <c r="NAU45" s="212"/>
      <c r="NAV45" s="212"/>
      <c r="NAW45" s="212"/>
      <c r="NAX45" s="212"/>
      <c r="NAY45" s="212"/>
      <c r="NAZ45" s="212"/>
      <c r="NBA45" s="212"/>
      <c r="NBB45" s="212"/>
      <c r="NBC45" s="212"/>
      <c r="NBD45" s="212"/>
      <c r="NBE45" s="212"/>
      <c r="NBF45" s="212"/>
      <c r="NBG45" s="212"/>
      <c r="NBH45" s="212"/>
      <c r="NBI45" s="212"/>
      <c r="NBJ45" s="212"/>
      <c r="NBK45" s="212"/>
      <c r="NBL45" s="212"/>
      <c r="NBM45" s="212"/>
      <c r="NBN45" s="212"/>
      <c r="NBO45" s="212"/>
      <c r="NBP45" s="212"/>
      <c r="NBQ45" s="212"/>
      <c r="NBR45" s="212"/>
      <c r="NBS45" s="212"/>
      <c r="NBT45" s="212"/>
      <c r="NBU45" s="212"/>
      <c r="NBV45" s="212"/>
      <c r="NBW45" s="212"/>
      <c r="NBX45" s="212"/>
      <c r="NBY45" s="212"/>
      <c r="NBZ45" s="212"/>
      <c r="NCA45" s="212"/>
      <c r="NCB45" s="212"/>
      <c r="NCC45" s="212"/>
      <c r="NCD45" s="212"/>
      <c r="NCE45" s="212"/>
      <c r="NCF45" s="212"/>
      <c r="NCG45" s="212"/>
      <c r="NCH45" s="212"/>
      <c r="NCI45" s="212"/>
      <c r="NCJ45" s="212"/>
      <c r="NCK45" s="212"/>
      <c r="NCL45" s="212"/>
      <c r="NCM45" s="212"/>
      <c r="NCN45" s="212"/>
      <c r="NCO45" s="212"/>
      <c r="NCP45" s="212"/>
      <c r="NCQ45" s="212"/>
      <c r="NCR45" s="212"/>
      <c r="NCS45" s="212"/>
      <c r="NCT45" s="212"/>
      <c r="NCU45" s="212"/>
      <c r="NCV45" s="212"/>
      <c r="NCW45" s="212"/>
      <c r="NCX45" s="212"/>
      <c r="NCY45" s="212"/>
      <c r="NCZ45" s="212"/>
      <c r="NDA45" s="212"/>
      <c r="NDB45" s="212"/>
      <c r="NDC45" s="212"/>
      <c r="NDD45" s="212"/>
      <c r="NDE45" s="212"/>
      <c r="NDF45" s="212"/>
      <c r="NDG45" s="212"/>
      <c r="NDH45" s="212"/>
      <c r="NDI45" s="212"/>
      <c r="NDJ45" s="212"/>
      <c r="NDK45" s="212"/>
      <c r="NDL45" s="212"/>
      <c r="NDM45" s="212"/>
      <c r="NDN45" s="212"/>
      <c r="NDO45" s="212"/>
      <c r="NDP45" s="212"/>
      <c r="NDQ45" s="212"/>
      <c r="NDR45" s="212"/>
      <c r="NDS45" s="212"/>
      <c r="NDT45" s="212"/>
      <c r="NDU45" s="212"/>
      <c r="NDV45" s="212"/>
      <c r="NDW45" s="212"/>
      <c r="NDX45" s="212"/>
      <c r="NDY45" s="212"/>
      <c r="NDZ45" s="212"/>
      <c r="NEA45" s="212"/>
      <c r="NEB45" s="212"/>
      <c r="NEC45" s="212"/>
      <c r="NED45" s="212"/>
      <c r="NEE45" s="212"/>
      <c r="NEF45" s="212"/>
      <c r="NEG45" s="212"/>
      <c r="NEH45" s="212"/>
      <c r="NEI45" s="212"/>
      <c r="NEJ45" s="212"/>
      <c r="NEK45" s="212"/>
      <c r="NEL45" s="212"/>
      <c r="NEM45" s="212"/>
      <c r="NEN45" s="212"/>
      <c r="NEO45" s="212"/>
      <c r="NEP45" s="212"/>
      <c r="NEQ45" s="212"/>
      <c r="NER45" s="212"/>
      <c r="NES45" s="212"/>
      <c r="NET45" s="212"/>
      <c r="NEU45" s="212"/>
      <c r="NEV45" s="212"/>
      <c r="NEW45" s="212"/>
      <c r="NEX45" s="212"/>
      <c r="NEY45" s="212"/>
      <c r="NEZ45" s="212"/>
      <c r="NFA45" s="212"/>
      <c r="NFB45" s="212"/>
      <c r="NFC45" s="212"/>
      <c r="NFD45" s="212"/>
      <c r="NFE45" s="212"/>
      <c r="NFF45" s="212"/>
      <c r="NFG45" s="212"/>
      <c r="NFH45" s="212"/>
      <c r="NFI45" s="212"/>
      <c r="NFJ45" s="212"/>
      <c r="NFK45" s="212"/>
      <c r="NFL45" s="212"/>
      <c r="NFM45" s="212"/>
      <c r="NFN45" s="212"/>
      <c r="NFO45" s="212"/>
      <c r="NFP45" s="212"/>
      <c r="NFQ45" s="212"/>
      <c r="NFR45" s="212"/>
      <c r="NFS45" s="212"/>
      <c r="NFT45" s="212"/>
      <c r="NFU45" s="212"/>
      <c r="NFV45" s="212"/>
      <c r="NFW45" s="212"/>
      <c r="NFX45" s="212"/>
      <c r="NFY45" s="212"/>
      <c r="NFZ45" s="212"/>
      <c r="NGA45" s="212"/>
      <c r="NGB45" s="212"/>
      <c r="NGC45" s="212"/>
      <c r="NGD45" s="212"/>
      <c r="NGE45" s="212"/>
      <c r="NGF45" s="212"/>
      <c r="NGG45" s="212"/>
      <c r="NGH45" s="212"/>
      <c r="NGI45" s="212"/>
      <c r="NGJ45" s="212"/>
      <c r="NGK45" s="212"/>
      <c r="NGL45" s="212"/>
      <c r="NGM45" s="212"/>
      <c r="NGN45" s="212"/>
      <c r="NGO45" s="212"/>
      <c r="NGP45" s="212"/>
      <c r="NGQ45" s="212"/>
      <c r="NGR45" s="212"/>
      <c r="NGS45" s="212"/>
      <c r="NGT45" s="212"/>
      <c r="NGU45" s="212"/>
      <c r="NGV45" s="212"/>
      <c r="NGW45" s="212"/>
      <c r="NGX45" s="212"/>
      <c r="NGY45" s="212"/>
      <c r="NGZ45" s="212"/>
      <c r="NHA45" s="212"/>
      <c r="NHB45" s="212"/>
      <c r="NHC45" s="212"/>
      <c r="NHD45" s="212"/>
      <c r="NHE45" s="212"/>
      <c r="NHF45" s="212"/>
      <c r="NHG45" s="212"/>
      <c r="NHH45" s="212"/>
      <c r="NHI45" s="212"/>
      <c r="NHJ45" s="212"/>
      <c r="NHK45" s="212"/>
      <c r="NHL45" s="212"/>
      <c r="NHM45" s="212"/>
      <c r="NHN45" s="212"/>
      <c r="NHO45" s="212"/>
      <c r="NHP45" s="212"/>
      <c r="NHQ45" s="212"/>
      <c r="NHR45" s="212"/>
      <c r="NHS45" s="212"/>
      <c r="NHT45" s="212"/>
      <c r="NHU45" s="212"/>
      <c r="NHV45" s="212"/>
      <c r="NHW45" s="212"/>
      <c r="NHX45" s="212"/>
      <c r="NHY45" s="212"/>
      <c r="NHZ45" s="212"/>
      <c r="NIA45" s="212"/>
      <c r="NIB45" s="212"/>
      <c r="NIC45" s="212"/>
      <c r="NID45" s="212"/>
      <c r="NIE45" s="212"/>
      <c r="NIF45" s="212"/>
      <c r="NIG45" s="212"/>
      <c r="NIH45" s="212"/>
      <c r="NII45" s="212"/>
      <c r="NIJ45" s="212"/>
      <c r="NIK45" s="212"/>
      <c r="NIL45" s="212"/>
      <c r="NIM45" s="212"/>
      <c r="NIN45" s="212"/>
      <c r="NIO45" s="212"/>
      <c r="NIP45" s="212"/>
      <c r="NIQ45" s="212"/>
      <c r="NIR45" s="212"/>
      <c r="NIS45" s="212"/>
      <c r="NIT45" s="212"/>
      <c r="NIU45" s="212"/>
      <c r="NIV45" s="212"/>
      <c r="NIW45" s="212"/>
      <c r="NIX45" s="212"/>
      <c r="NIY45" s="212"/>
      <c r="NIZ45" s="212"/>
      <c r="NJA45" s="212"/>
      <c r="NJB45" s="212"/>
      <c r="NJC45" s="212"/>
      <c r="NJD45" s="212"/>
      <c r="NJE45" s="212"/>
      <c r="NJF45" s="212"/>
      <c r="NJG45" s="212"/>
      <c r="NJH45" s="212"/>
      <c r="NJI45" s="212"/>
      <c r="NJJ45" s="212"/>
      <c r="NJK45" s="212"/>
      <c r="NJL45" s="212"/>
      <c r="NJM45" s="212"/>
      <c r="NJN45" s="212"/>
      <c r="NJO45" s="212"/>
      <c r="NJP45" s="212"/>
      <c r="NJQ45" s="212"/>
      <c r="NJR45" s="212"/>
      <c r="NJS45" s="212"/>
      <c r="NJT45" s="212"/>
      <c r="NJU45" s="212"/>
      <c r="NJV45" s="212"/>
      <c r="NJW45" s="212"/>
      <c r="NJX45" s="212"/>
      <c r="NJY45" s="212"/>
      <c r="NJZ45" s="212"/>
      <c r="NKA45" s="212"/>
      <c r="NKB45" s="212"/>
      <c r="NKC45" s="212"/>
      <c r="NKD45" s="212"/>
      <c r="NKE45" s="212"/>
      <c r="NKF45" s="212"/>
      <c r="NKG45" s="212"/>
      <c r="NKH45" s="212"/>
      <c r="NKI45" s="212"/>
      <c r="NKJ45" s="212"/>
      <c r="NKK45" s="212"/>
      <c r="NKL45" s="212"/>
      <c r="NKM45" s="212"/>
      <c r="NKN45" s="212"/>
      <c r="NKO45" s="212"/>
      <c r="NKP45" s="212"/>
      <c r="NKQ45" s="212"/>
      <c r="NKR45" s="212"/>
      <c r="NKS45" s="212"/>
      <c r="NKT45" s="212"/>
      <c r="NKU45" s="212"/>
      <c r="NKV45" s="212"/>
      <c r="NKW45" s="212"/>
      <c r="NKX45" s="212"/>
      <c r="NKY45" s="212"/>
      <c r="NKZ45" s="212"/>
      <c r="NLA45" s="212"/>
      <c r="NLB45" s="212"/>
      <c r="NLC45" s="212"/>
      <c r="NLD45" s="212"/>
      <c r="NLE45" s="212"/>
      <c r="NLF45" s="212"/>
      <c r="NLG45" s="212"/>
      <c r="NLH45" s="212"/>
      <c r="NLI45" s="212"/>
      <c r="NLJ45" s="212"/>
      <c r="NLK45" s="212"/>
      <c r="NLL45" s="212"/>
      <c r="NLM45" s="212"/>
      <c r="NLN45" s="212"/>
      <c r="NLO45" s="212"/>
      <c r="NLP45" s="212"/>
      <c r="NLQ45" s="212"/>
      <c r="NLR45" s="212"/>
      <c r="NLS45" s="212"/>
      <c r="NLT45" s="212"/>
      <c r="NLU45" s="212"/>
      <c r="NLV45" s="212"/>
      <c r="NLW45" s="212"/>
      <c r="NLX45" s="212"/>
      <c r="NLY45" s="212"/>
      <c r="NLZ45" s="212"/>
      <c r="NMA45" s="212"/>
      <c r="NMB45" s="212"/>
      <c r="NMC45" s="212"/>
      <c r="NMD45" s="212"/>
      <c r="NME45" s="212"/>
      <c r="NMF45" s="212"/>
      <c r="NMG45" s="212"/>
      <c r="NMH45" s="212"/>
      <c r="NMI45" s="212"/>
      <c r="NMJ45" s="212"/>
      <c r="NMK45" s="212"/>
      <c r="NML45" s="212"/>
      <c r="NMM45" s="212"/>
      <c r="NMN45" s="212"/>
      <c r="NMO45" s="212"/>
      <c r="NMP45" s="212"/>
      <c r="NMQ45" s="212"/>
      <c r="NMR45" s="212"/>
      <c r="NMS45" s="212"/>
      <c r="NMT45" s="212"/>
      <c r="NMU45" s="212"/>
      <c r="NMV45" s="212"/>
      <c r="NMW45" s="212"/>
      <c r="NMX45" s="212"/>
      <c r="NMY45" s="212"/>
      <c r="NMZ45" s="212"/>
      <c r="NNA45" s="212"/>
      <c r="NNB45" s="212"/>
      <c r="NNC45" s="212"/>
      <c r="NND45" s="212"/>
      <c r="NNE45" s="212"/>
      <c r="NNF45" s="212"/>
      <c r="NNG45" s="212"/>
      <c r="NNH45" s="212"/>
      <c r="NNI45" s="212"/>
      <c r="NNJ45" s="212"/>
      <c r="NNK45" s="212"/>
      <c r="NNL45" s="212"/>
      <c r="NNM45" s="212"/>
      <c r="NNN45" s="212"/>
      <c r="NNO45" s="212"/>
      <c r="NNP45" s="212"/>
      <c r="NNQ45" s="212"/>
      <c r="NNR45" s="212"/>
      <c r="NNS45" s="212"/>
      <c r="NNT45" s="212"/>
      <c r="NNU45" s="212"/>
      <c r="NNV45" s="212"/>
      <c r="NNW45" s="212"/>
      <c r="NNX45" s="212"/>
      <c r="NNY45" s="212"/>
      <c r="NNZ45" s="212"/>
      <c r="NOA45" s="212"/>
      <c r="NOB45" s="212"/>
      <c r="NOC45" s="212"/>
      <c r="NOD45" s="212"/>
      <c r="NOE45" s="212"/>
      <c r="NOF45" s="212"/>
      <c r="NOG45" s="212"/>
      <c r="NOH45" s="212"/>
      <c r="NOI45" s="212"/>
      <c r="NOJ45" s="212"/>
      <c r="NOK45" s="212"/>
      <c r="NOL45" s="212"/>
      <c r="NOM45" s="212"/>
      <c r="NON45" s="212"/>
      <c r="NOO45" s="212"/>
      <c r="NOP45" s="212"/>
      <c r="NOQ45" s="212"/>
      <c r="NOR45" s="212"/>
      <c r="NOS45" s="212"/>
      <c r="NOT45" s="212"/>
      <c r="NOU45" s="212"/>
      <c r="NOV45" s="212"/>
      <c r="NOW45" s="212"/>
      <c r="NOX45" s="212"/>
      <c r="NOY45" s="212"/>
      <c r="NOZ45" s="212"/>
      <c r="NPA45" s="212"/>
      <c r="NPB45" s="212"/>
      <c r="NPC45" s="212"/>
      <c r="NPD45" s="212"/>
      <c r="NPE45" s="212"/>
      <c r="NPF45" s="212"/>
      <c r="NPG45" s="212"/>
      <c r="NPH45" s="212"/>
      <c r="NPI45" s="212"/>
      <c r="NPJ45" s="212"/>
      <c r="NPK45" s="212"/>
      <c r="NPL45" s="212"/>
      <c r="NPM45" s="212"/>
      <c r="NPN45" s="212"/>
      <c r="NPO45" s="212"/>
      <c r="NPP45" s="212"/>
      <c r="NPQ45" s="212"/>
      <c r="NPR45" s="212"/>
      <c r="NPS45" s="212"/>
      <c r="NPT45" s="212"/>
      <c r="NPU45" s="212"/>
      <c r="NPV45" s="212"/>
      <c r="NPW45" s="212"/>
      <c r="NPX45" s="212"/>
      <c r="NPY45" s="212"/>
      <c r="NPZ45" s="212"/>
      <c r="NQA45" s="212"/>
      <c r="NQB45" s="212"/>
      <c r="NQC45" s="212"/>
      <c r="NQD45" s="212"/>
      <c r="NQE45" s="212"/>
      <c r="NQF45" s="212"/>
      <c r="NQG45" s="212"/>
      <c r="NQH45" s="212"/>
      <c r="NQI45" s="212"/>
      <c r="NQJ45" s="212"/>
      <c r="NQK45" s="212"/>
      <c r="NQL45" s="212"/>
      <c r="NQM45" s="212"/>
      <c r="NQN45" s="212"/>
      <c r="NQO45" s="212"/>
      <c r="NQP45" s="212"/>
      <c r="NQQ45" s="212"/>
      <c r="NQR45" s="212"/>
      <c r="NQS45" s="212"/>
      <c r="NQT45" s="212"/>
      <c r="NQU45" s="212"/>
      <c r="NQV45" s="212"/>
      <c r="NQW45" s="212"/>
      <c r="NQX45" s="212"/>
      <c r="NQY45" s="212"/>
      <c r="NQZ45" s="212"/>
      <c r="NRA45" s="212"/>
      <c r="NRB45" s="212"/>
      <c r="NRC45" s="212"/>
      <c r="NRD45" s="212"/>
      <c r="NRE45" s="212"/>
      <c r="NRF45" s="212"/>
      <c r="NRG45" s="212"/>
      <c r="NRH45" s="212"/>
      <c r="NRI45" s="212"/>
      <c r="NRJ45" s="212"/>
      <c r="NRK45" s="212"/>
      <c r="NRL45" s="212"/>
      <c r="NRM45" s="212"/>
      <c r="NRN45" s="212"/>
      <c r="NRO45" s="212"/>
      <c r="NRP45" s="212"/>
      <c r="NRQ45" s="212"/>
      <c r="NRR45" s="212"/>
      <c r="NRS45" s="212"/>
      <c r="NRT45" s="212"/>
      <c r="NRU45" s="212"/>
      <c r="NRV45" s="212"/>
      <c r="NRW45" s="212"/>
      <c r="NRX45" s="212"/>
      <c r="NRY45" s="212"/>
      <c r="NRZ45" s="212"/>
      <c r="NSA45" s="212"/>
      <c r="NSB45" s="212"/>
      <c r="NSC45" s="212"/>
      <c r="NSD45" s="212"/>
      <c r="NSE45" s="212"/>
      <c r="NSF45" s="212"/>
      <c r="NSG45" s="212"/>
      <c r="NSH45" s="212"/>
      <c r="NSI45" s="212"/>
      <c r="NSJ45" s="212"/>
      <c r="NSK45" s="212"/>
      <c r="NSL45" s="212"/>
      <c r="NSM45" s="212"/>
      <c r="NSN45" s="212"/>
      <c r="NSO45" s="212"/>
      <c r="NSP45" s="212"/>
      <c r="NSQ45" s="212"/>
      <c r="NSR45" s="212"/>
      <c r="NSS45" s="212"/>
      <c r="NST45" s="212"/>
      <c r="NSU45" s="212"/>
      <c r="NSV45" s="212"/>
      <c r="NSW45" s="212"/>
      <c r="NSX45" s="212"/>
      <c r="NSY45" s="212"/>
      <c r="NSZ45" s="212"/>
      <c r="NTA45" s="212"/>
      <c r="NTB45" s="212"/>
      <c r="NTC45" s="212"/>
      <c r="NTD45" s="212"/>
      <c r="NTE45" s="212"/>
      <c r="NTF45" s="212"/>
      <c r="NTG45" s="212"/>
      <c r="NTH45" s="212"/>
      <c r="NTI45" s="212"/>
      <c r="NTJ45" s="212"/>
      <c r="NTK45" s="212"/>
      <c r="NTL45" s="212"/>
      <c r="NTM45" s="212"/>
      <c r="NTN45" s="212"/>
      <c r="NTO45" s="212"/>
      <c r="NTP45" s="212"/>
      <c r="NTQ45" s="212"/>
      <c r="NTR45" s="212"/>
      <c r="NTS45" s="212"/>
      <c r="NTT45" s="212"/>
      <c r="NTU45" s="212"/>
      <c r="NTV45" s="212"/>
      <c r="NTW45" s="212"/>
      <c r="NTX45" s="212"/>
      <c r="NTY45" s="212"/>
      <c r="NTZ45" s="212"/>
      <c r="NUA45" s="212"/>
      <c r="NUB45" s="212"/>
      <c r="NUC45" s="212"/>
      <c r="NUD45" s="212"/>
      <c r="NUE45" s="212"/>
      <c r="NUF45" s="212"/>
      <c r="NUG45" s="212"/>
      <c r="NUH45" s="212"/>
      <c r="NUI45" s="212"/>
      <c r="NUJ45" s="212"/>
      <c r="NUK45" s="212"/>
      <c r="NUL45" s="212"/>
      <c r="NUM45" s="212"/>
      <c r="NUN45" s="212"/>
      <c r="NUO45" s="212"/>
      <c r="NUP45" s="212"/>
      <c r="NUQ45" s="212"/>
      <c r="NUR45" s="212"/>
      <c r="NUS45" s="212"/>
      <c r="NUT45" s="212"/>
      <c r="NUU45" s="212"/>
      <c r="NUV45" s="212"/>
      <c r="NUW45" s="212"/>
      <c r="NUX45" s="212"/>
      <c r="NUY45" s="212"/>
      <c r="NUZ45" s="212"/>
      <c r="NVA45" s="212"/>
      <c r="NVB45" s="212"/>
      <c r="NVC45" s="212"/>
      <c r="NVD45" s="212"/>
      <c r="NVE45" s="212"/>
      <c r="NVF45" s="212"/>
      <c r="NVG45" s="212"/>
      <c r="NVH45" s="212"/>
      <c r="NVI45" s="212"/>
      <c r="NVJ45" s="212"/>
      <c r="NVK45" s="212"/>
      <c r="NVL45" s="212"/>
      <c r="NVM45" s="212"/>
      <c r="NVN45" s="212"/>
      <c r="NVO45" s="212"/>
      <c r="NVP45" s="212"/>
      <c r="NVQ45" s="212"/>
      <c r="NVR45" s="212"/>
      <c r="NVS45" s="212"/>
      <c r="NVT45" s="212"/>
      <c r="NVU45" s="212"/>
      <c r="NVV45" s="212"/>
      <c r="NVW45" s="212"/>
      <c r="NVX45" s="212"/>
      <c r="NVY45" s="212"/>
      <c r="NVZ45" s="212"/>
      <c r="NWA45" s="212"/>
      <c r="NWB45" s="212"/>
      <c r="NWC45" s="212"/>
      <c r="NWD45" s="212"/>
      <c r="NWE45" s="212"/>
      <c r="NWF45" s="212"/>
      <c r="NWG45" s="212"/>
      <c r="NWH45" s="212"/>
      <c r="NWI45" s="212"/>
      <c r="NWJ45" s="212"/>
      <c r="NWK45" s="212"/>
      <c r="NWL45" s="212"/>
      <c r="NWM45" s="212"/>
      <c r="NWN45" s="212"/>
      <c r="NWO45" s="212"/>
      <c r="NWP45" s="212"/>
      <c r="NWQ45" s="212"/>
      <c r="NWR45" s="212"/>
      <c r="NWS45" s="212"/>
      <c r="NWT45" s="212"/>
      <c r="NWU45" s="212"/>
      <c r="NWV45" s="212"/>
      <c r="NWW45" s="212"/>
      <c r="NWX45" s="212"/>
      <c r="NWY45" s="212"/>
      <c r="NWZ45" s="212"/>
      <c r="NXA45" s="212"/>
      <c r="NXB45" s="212"/>
      <c r="NXC45" s="212"/>
      <c r="NXD45" s="212"/>
      <c r="NXE45" s="212"/>
      <c r="NXF45" s="212"/>
      <c r="NXG45" s="212"/>
      <c r="NXH45" s="212"/>
      <c r="NXI45" s="212"/>
      <c r="NXJ45" s="212"/>
      <c r="NXK45" s="212"/>
      <c r="NXL45" s="212"/>
      <c r="NXM45" s="212"/>
      <c r="NXN45" s="212"/>
      <c r="NXO45" s="212"/>
      <c r="NXP45" s="212"/>
      <c r="NXQ45" s="212"/>
      <c r="NXR45" s="212"/>
      <c r="NXS45" s="212"/>
      <c r="NXT45" s="212"/>
      <c r="NXU45" s="212"/>
      <c r="NXV45" s="212"/>
      <c r="NXW45" s="212"/>
      <c r="NXX45" s="212"/>
      <c r="NXY45" s="212"/>
      <c r="NXZ45" s="212"/>
      <c r="NYA45" s="212"/>
      <c r="NYB45" s="212"/>
      <c r="NYC45" s="212"/>
      <c r="NYD45" s="212"/>
      <c r="NYE45" s="212"/>
      <c r="NYF45" s="212"/>
      <c r="NYG45" s="212"/>
      <c r="NYH45" s="212"/>
      <c r="NYI45" s="212"/>
      <c r="NYJ45" s="212"/>
      <c r="NYK45" s="212"/>
      <c r="NYL45" s="212"/>
      <c r="NYM45" s="212"/>
      <c r="NYN45" s="212"/>
      <c r="NYO45" s="212"/>
      <c r="NYP45" s="212"/>
      <c r="NYQ45" s="212"/>
      <c r="NYR45" s="212"/>
      <c r="NYS45" s="212"/>
      <c r="NYT45" s="212"/>
      <c r="NYU45" s="212"/>
      <c r="NYV45" s="212"/>
      <c r="NYW45" s="212"/>
      <c r="NYX45" s="212"/>
      <c r="NYY45" s="212"/>
      <c r="NYZ45" s="212"/>
      <c r="NZA45" s="212"/>
      <c r="NZB45" s="212"/>
      <c r="NZC45" s="212"/>
      <c r="NZD45" s="212"/>
      <c r="NZE45" s="212"/>
      <c r="NZF45" s="212"/>
      <c r="NZG45" s="212"/>
      <c r="NZH45" s="212"/>
      <c r="NZI45" s="212"/>
      <c r="NZJ45" s="212"/>
      <c r="NZK45" s="212"/>
      <c r="NZL45" s="212"/>
      <c r="NZM45" s="212"/>
      <c r="NZN45" s="212"/>
      <c r="NZO45" s="212"/>
      <c r="NZP45" s="212"/>
      <c r="NZQ45" s="212"/>
      <c r="NZR45" s="212"/>
      <c r="NZS45" s="212"/>
      <c r="NZT45" s="212"/>
      <c r="NZU45" s="212"/>
      <c r="NZV45" s="212"/>
      <c r="NZW45" s="212"/>
      <c r="NZX45" s="212"/>
      <c r="NZY45" s="212"/>
      <c r="NZZ45" s="212"/>
      <c r="OAA45" s="212"/>
      <c r="OAB45" s="212"/>
      <c r="OAC45" s="212"/>
      <c r="OAD45" s="212"/>
      <c r="OAE45" s="212"/>
      <c r="OAF45" s="212"/>
      <c r="OAG45" s="212"/>
      <c r="OAH45" s="212"/>
      <c r="OAI45" s="212"/>
      <c r="OAJ45" s="212"/>
      <c r="OAK45" s="212"/>
      <c r="OAL45" s="212"/>
      <c r="OAM45" s="212"/>
      <c r="OAN45" s="212"/>
      <c r="OAO45" s="212"/>
      <c r="OAP45" s="212"/>
      <c r="OAQ45" s="212"/>
      <c r="OAR45" s="212"/>
      <c r="OAS45" s="212"/>
      <c r="OAT45" s="212"/>
      <c r="OAU45" s="212"/>
      <c r="OAV45" s="212"/>
      <c r="OAW45" s="212"/>
      <c r="OAX45" s="212"/>
      <c r="OAY45" s="212"/>
      <c r="OAZ45" s="212"/>
      <c r="OBA45" s="212"/>
      <c r="OBB45" s="212"/>
      <c r="OBC45" s="212"/>
      <c r="OBD45" s="212"/>
      <c r="OBE45" s="212"/>
      <c r="OBF45" s="212"/>
      <c r="OBG45" s="212"/>
      <c r="OBH45" s="212"/>
      <c r="OBI45" s="212"/>
      <c r="OBJ45" s="212"/>
      <c r="OBK45" s="212"/>
      <c r="OBL45" s="212"/>
      <c r="OBM45" s="212"/>
      <c r="OBN45" s="212"/>
      <c r="OBO45" s="212"/>
      <c r="OBP45" s="212"/>
      <c r="OBQ45" s="212"/>
      <c r="OBR45" s="212"/>
      <c r="OBS45" s="212"/>
      <c r="OBT45" s="212"/>
      <c r="OBU45" s="212"/>
      <c r="OBV45" s="212"/>
      <c r="OBW45" s="212"/>
      <c r="OBX45" s="212"/>
      <c r="OBY45" s="212"/>
      <c r="OBZ45" s="212"/>
      <c r="OCA45" s="212"/>
      <c r="OCB45" s="212"/>
      <c r="OCC45" s="212"/>
      <c r="OCD45" s="212"/>
      <c r="OCE45" s="212"/>
      <c r="OCF45" s="212"/>
      <c r="OCG45" s="212"/>
      <c r="OCH45" s="212"/>
      <c r="OCI45" s="212"/>
      <c r="OCJ45" s="212"/>
      <c r="OCK45" s="212"/>
      <c r="OCL45" s="212"/>
      <c r="OCM45" s="212"/>
      <c r="OCN45" s="212"/>
      <c r="OCO45" s="212"/>
      <c r="OCP45" s="212"/>
      <c r="OCQ45" s="212"/>
      <c r="OCR45" s="212"/>
      <c r="OCS45" s="212"/>
      <c r="OCT45" s="212"/>
      <c r="OCU45" s="212"/>
      <c r="OCV45" s="212"/>
      <c r="OCW45" s="212"/>
      <c r="OCX45" s="212"/>
      <c r="OCY45" s="212"/>
      <c r="OCZ45" s="212"/>
      <c r="ODA45" s="212"/>
      <c r="ODB45" s="212"/>
      <c r="ODC45" s="212"/>
      <c r="ODD45" s="212"/>
      <c r="ODE45" s="212"/>
      <c r="ODF45" s="212"/>
      <c r="ODG45" s="212"/>
      <c r="ODH45" s="212"/>
      <c r="ODI45" s="212"/>
      <c r="ODJ45" s="212"/>
      <c r="ODK45" s="212"/>
      <c r="ODL45" s="212"/>
      <c r="ODM45" s="212"/>
      <c r="ODN45" s="212"/>
      <c r="ODO45" s="212"/>
      <c r="ODP45" s="212"/>
      <c r="ODQ45" s="212"/>
      <c r="ODR45" s="212"/>
      <c r="ODS45" s="212"/>
      <c r="ODT45" s="212"/>
      <c r="ODU45" s="212"/>
      <c r="ODV45" s="212"/>
      <c r="ODW45" s="212"/>
      <c r="ODX45" s="212"/>
      <c r="ODY45" s="212"/>
      <c r="ODZ45" s="212"/>
      <c r="OEA45" s="212"/>
      <c r="OEB45" s="212"/>
      <c r="OEC45" s="212"/>
      <c r="OED45" s="212"/>
      <c r="OEE45" s="212"/>
      <c r="OEF45" s="212"/>
      <c r="OEG45" s="212"/>
      <c r="OEH45" s="212"/>
      <c r="OEI45" s="212"/>
      <c r="OEJ45" s="212"/>
      <c r="OEK45" s="212"/>
      <c r="OEL45" s="212"/>
      <c r="OEM45" s="212"/>
      <c r="OEN45" s="212"/>
      <c r="OEO45" s="212"/>
      <c r="OEP45" s="212"/>
      <c r="OEQ45" s="212"/>
      <c r="OER45" s="212"/>
      <c r="OES45" s="212"/>
      <c r="OET45" s="212"/>
      <c r="OEU45" s="212"/>
      <c r="OEV45" s="212"/>
      <c r="OEW45" s="212"/>
      <c r="OEX45" s="212"/>
      <c r="OEY45" s="212"/>
      <c r="OEZ45" s="212"/>
      <c r="OFA45" s="212"/>
      <c r="OFB45" s="212"/>
      <c r="OFC45" s="212"/>
      <c r="OFD45" s="212"/>
      <c r="OFE45" s="212"/>
      <c r="OFF45" s="212"/>
      <c r="OFG45" s="212"/>
      <c r="OFH45" s="212"/>
      <c r="OFI45" s="212"/>
      <c r="OFJ45" s="212"/>
      <c r="OFK45" s="212"/>
      <c r="OFL45" s="212"/>
      <c r="OFM45" s="212"/>
      <c r="OFN45" s="212"/>
      <c r="OFO45" s="212"/>
      <c r="OFP45" s="212"/>
      <c r="OFQ45" s="212"/>
      <c r="OFR45" s="212"/>
      <c r="OFS45" s="212"/>
      <c r="OFT45" s="212"/>
      <c r="OFU45" s="212"/>
      <c r="OFV45" s="212"/>
      <c r="OFW45" s="212"/>
      <c r="OFX45" s="212"/>
      <c r="OFY45" s="212"/>
      <c r="OFZ45" s="212"/>
      <c r="OGA45" s="212"/>
      <c r="OGB45" s="212"/>
      <c r="OGC45" s="212"/>
      <c r="OGD45" s="212"/>
      <c r="OGE45" s="212"/>
      <c r="OGF45" s="212"/>
      <c r="OGG45" s="212"/>
      <c r="OGH45" s="212"/>
      <c r="OGI45" s="212"/>
      <c r="OGJ45" s="212"/>
      <c r="OGK45" s="212"/>
      <c r="OGL45" s="212"/>
      <c r="OGM45" s="212"/>
      <c r="OGN45" s="212"/>
      <c r="OGO45" s="212"/>
      <c r="OGP45" s="212"/>
      <c r="OGQ45" s="212"/>
      <c r="OGR45" s="212"/>
      <c r="OGS45" s="212"/>
      <c r="OGT45" s="212"/>
      <c r="OGU45" s="212"/>
      <c r="OGV45" s="212"/>
      <c r="OGW45" s="212"/>
      <c r="OGX45" s="212"/>
      <c r="OGY45" s="212"/>
      <c r="OGZ45" s="212"/>
      <c r="OHA45" s="212"/>
      <c r="OHB45" s="212"/>
      <c r="OHC45" s="212"/>
      <c r="OHD45" s="212"/>
      <c r="OHE45" s="212"/>
      <c r="OHF45" s="212"/>
      <c r="OHG45" s="212"/>
      <c r="OHH45" s="212"/>
      <c r="OHI45" s="212"/>
      <c r="OHJ45" s="212"/>
      <c r="OHK45" s="212"/>
      <c r="OHL45" s="212"/>
      <c r="OHM45" s="212"/>
      <c r="OHN45" s="212"/>
      <c r="OHO45" s="212"/>
      <c r="OHP45" s="212"/>
      <c r="OHQ45" s="212"/>
      <c r="OHR45" s="212"/>
      <c r="OHS45" s="212"/>
      <c r="OHT45" s="212"/>
      <c r="OHU45" s="212"/>
      <c r="OHV45" s="212"/>
      <c r="OHW45" s="212"/>
      <c r="OHX45" s="212"/>
      <c r="OHY45" s="212"/>
      <c r="OHZ45" s="212"/>
      <c r="OIA45" s="212"/>
      <c r="OIB45" s="212"/>
      <c r="OIC45" s="212"/>
      <c r="OID45" s="212"/>
      <c r="OIE45" s="212"/>
      <c r="OIF45" s="212"/>
      <c r="OIG45" s="212"/>
      <c r="OIH45" s="212"/>
      <c r="OII45" s="212"/>
      <c r="OIJ45" s="212"/>
      <c r="OIK45" s="212"/>
      <c r="OIL45" s="212"/>
      <c r="OIM45" s="212"/>
      <c r="OIN45" s="212"/>
      <c r="OIO45" s="212"/>
      <c r="OIP45" s="212"/>
      <c r="OIQ45" s="212"/>
      <c r="OIR45" s="212"/>
      <c r="OIS45" s="212"/>
      <c r="OIT45" s="212"/>
      <c r="OIU45" s="212"/>
      <c r="OIV45" s="212"/>
      <c r="OIW45" s="212"/>
      <c r="OIX45" s="212"/>
      <c r="OIY45" s="212"/>
      <c r="OIZ45" s="212"/>
      <c r="OJA45" s="212"/>
      <c r="OJB45" s="212"/>
      <c r="OJC45" s="212"/>
      <c r="OJD45" s="212"/>
      <c r="OJE45" s="212"/>
      <c r="OJF45" s="212"/>
      <c r="OJG45" s="212"/>
      <c r="OJH45" s="212"/>
      <c r="OJI45" s="212"/>
      <c r="OJJ45" s="212"/>
      <c r="OJK45" s="212"/>
      <c r="OJL45" s="212"/>
      <c r="OJM45" s="212"/>
      <c r="OJN45" s="212"/>
      <c r="OJO45" s="212"/>
      <c r="OJP45" s="212"/>
      <c r="OJQ45" s="212"/>
      <c r="OJR45" s="212"/>
      <c r="OJS45" s="212"/>
      <c r="OJT45" s="212"/>
      <c r="OJU45" s="212"/>
      <c r="OJV45" s="212"/>
      <c r="OJW45" s="212"/>
      <c r="OJX45" s="212"/>
      <c r="OJY45" s="212"/>
      <c r="OJZ45" s="212"/>
      <c r="OKA45" s="212"/>
      <c r="OKB45" s="212"/>
      <c r="OKC45" s="212"/>
      <c r="OKD45" s="212"/>
      <c r="OKE45" s="212"/>
      <c r="OKF45" s="212"/>
      <c r="OKG45" s="212"/>
      <c r="OKH45" s="212"/>
      <c r="OKI45" s="212"/>
      <c r="OKJ45" s="212"/>
      <c r="OKK45" s="212"/>
      <c r="OKL45" s="212"/>
      <c r="OKM45" s="212"/>
      <c r="OKN45" s="212"/>
      <c r="OKO45" s="212"/>
      <c r="OKP45" s="212"/>
      <c r="OKQ45" s="212"/>
      <c r="OKR45" s="212"/>
      <c r="OKS45" s="212"/>
      <c r="OKT45" s="212"/>
      <c r="OKU45" s="212"/>
      <c r="OKV45" s="212"/>
      <c r="OKW45" s="212"/>
      <c r="OKX45" s="212"/>
      <c r="OKY45" s="212"/>
      <c r="OKZ45" s="212"/>
      <c r="OLA45" s="212"/>
      <c r="OLB45" s="212"/>
      <c r="OLC45" s="212"/>
      <c r="OLD45" s="212"/>
      <c r="OLE45" s="212"/>
      <c r="OLF45" s="212"/>
      <c r="OLG45" s="212"/>
      <c r="OLH45" s="212"/>
      <c r="OLI45" s="212"/>
      <c r="OLJ45" s="212"/>
      <c r="OLK45" s="212"/>
      <c r="OLL45" s="212"/>
      <c r="OLM45" s="212"/>
      <c r="OLN45" s="212"/>
      <c r="OLO45" s="212"/>
      <c r="OLP45" s="212"/>
      <c r="OLQ45" s="212"/>
      <c r="OLR45" s="212"/>
      <c r="OLS45" s="212"/>
      <c r="OLT45" s="212"/>
      <c r="OLU45" s="212"/>
      <c r="OLV45" s="212"/>
      <c r="OLW45" s="212"/>
      <c r="OLX45" s="212"/>
      <c r="OLY45" s="212"/>
      <c r="OLZ45" s="212"/>
      <c r="OMA45" s="212"/>
      <c r="OMB45" s="212"/>
      <c r="OMC45" s="212"/>
      <c r="OMD45" s="212"/>
      <c r="OME45" s="212"/>
      <c r="OMF45" s="212"/>
      <c r="OMG45" s="212"/>
      <c r="OMH45" s="212"/>
      <c r="OMI45" s="212"/>
      <c r="OMJ45" s="212"/>
      <c r="OMK45" s="212"/>
      <c r="OML45" s="212"/>
      <c r="OMM45" s="212"/>
      <c r="OMN45" s="212"/>
      <c r="OMO45" s="212"/>
      <c r="OMP45" s="212"/>
      <c r="OMQ45" s="212"/>
      <c r="OMR45" s="212"/>
      <c r="OMS45" s="212"/>
      <c r="OMT45" s="212"/>
      <c r="OMU45" s="212"/>
      <c r="OMV45" s="212"/>
      <c r="OMW45" s="212"/>
      <c r="OMX45" s="212"/>
      <c r="OMY45" s="212"/>
      <c r="OMZ45" s="212"/>
      <c r="ONA45" s="212"/>
      <c r="ONB45" s="212"/>
      <c r="ONC45" s="212"/>
      <c r="OND45" s="212"/>
      <c r="ONE45" s="212"/>
      <c r="ONF45" s="212"/>
      <c r="ONG45" s="212"/>
      <c r="ONH45" s="212"/>
      <c r="ONI45" s="212"/>
      <c r="ONJ45" s="212"/>
      <c r="ONK45" s="212"/>
      <c r="ONL45" s="212"/>
      <c r="ONM45" s="212"/>
      <c r="ONN45" s="212"/>
      <c r="ONO45" s="212"/>
      <c r="ONP45" s="212"/>
      <c r="ONQ45" s="212"/>
      <c r="ONR45" s="212"/>
      <c r="ONS45" s="212"/>
      <c r="ONT45" s="212"/>
      <c r="ONU45" s="212"/>
      <c r="ONV45" s="212"/>
      <c r="ONW45" s="212"/>
      <c r="ONX45" s="212"/>
      <c r="ONY45" s="212"/>
      <c r="ONZ45" s="212"/>
      <c r="OOA45" s="212"/>
      <c r="OOB45" s="212"/>
      <c r="OOC45" s="212"/>
      <c r="OOD45" s="212"/>
      <c r="OOE45" s="212"/>
      <c r="OOF45" s="212"/>
      <c r="OOG45" s="212"/>
      <c r="OOH45" s="212"/>
      <c r="OOI45" s="212"/>
      <c r="OOJ45" s="212"/>
      <c r="OOK45" s="212"/>
      <c r="OOL45" s="212"/>
      <c r="OOM45" s="212"/>
      <c r="OON45" s="212"/>
      <c r="OOO45" s="212"/>
      <c r="OOP45" s="212"/>
      <c r="OOQ45" s="212"/>
      <c r="OOR45" s="212"/>
      <c r="OOS45" s="212"/>
      <c r="OOT45" s="212"/>
      <c r="OOU45" s="212"/>
      <c r="OOV45" s="212"/>
      <c r="OOW45" s="212"/>
      <c r="OOX45" s="212"/>
      <c r="OOY45" s="212"/>
      <c r="OOZ45" s="212"/>
      <c r="OPA45" s="212"/>
      <c r="OPB45" s="212"/>
      <c r="OPC45" s="212"/>
      <c r="OPD45" s="212"/>
      <c r="OPE45" s="212"/>
      <c r="OPF45" s="212"/>
      <c r="OPG45" s="212"/>
      <c r="OPH45" s="212"/>
      <c r="OPI45" s="212"/>
      <c r="OPJ45" s="212"/>
      <c r="OPK45" s="212"/>
      <c r="OPL45" s="212"/>
      <c r="OPM45" s="212"/>
      <c r="OPN45" s="212"/>
      <c r="OPO45" s="212"/>
      <c r="OPP45" s="212"/>
      <c r="OPQ45" s="212"/>
      <c r="OPR45" s="212"/>
      <c r="OPS45" s="212"/>
      <c r="OPT45" s="212"/>
      <c r="OPU45" s="212"/>
      <c r="OPV45" s="212"/>
      <c r="OPW45" s="212"/>
      <c r="OPX45" s="212"/>
      <c r="OPY45" s="212"/>
      <c r="OPZ45" s="212"/>
      <c r="OQA45" s="212"/>
      <c r="OQB45" s="212"/>
      <c r="OQC45" s="212"/>
      <c r="OQD45" s="212"/>
      <c r="OQE45" s="212"/>
      <c r="OQF45" s="212"/>
      <c r="OQG45" s="212"/>
      <c r="OQH45" s="212"/>
      <c r="OQI45" s="212"/>
      <c r="OQJ45" s="212"/>
      <c r="OQK45" s="212"/>
      <c r="OQL45" s="212"/>
      <c r="OQM45" s="212"/>
      <c r="OQN45" s="212"/>
      <c r="OQO45" s="212"/>
      <c r="OQP45" s="212"/>
      <c r="OQQ45" s="212"/>
      <c r="OQR45" s="212"/>
      <c r="OQS45" s="212"/>
      <c r="OQT45" s="212"/>
      <c r="OQU45" s="212"/>
      <c r="OQV45" s="212"/>
      <c r="OQW45" s="212"/>
      <c r="OQX45" s="212"/>
      <c r="OQY45" s="212"/>
      <c r="OQZ45" s="212"/>
      <c r="ORA45" s="212"/>
      <c r="ORB45" s="212"/>
      <c r="ORC45" s="212"/>
      <c r="ORD45" s="212"/>
      <c r="ORE45" s="212"/>
      <c r="ORF45" s="212"/>
      <c r="ORG45" s="212"/>
      <c r="ORH45" s="212"/>
      <c r="ORI45" s="212"/>
      <c r="ORJ45" s="212"/>
      <c r="ORK45" s="212"/>
      <c r="ORL45" s="212"/>
      <c r="ORM45" s="212"/>
      <c r="ORN45" s="212"/>
      <c r="ORO45" s="212"/>
      <c r="ORP45" s="212"/>
      <c r="ORQ45" s="212"/>
      <c r="ORR45" s="212"/>
      <c r="ORS45" s="212"/>
      <c r="ORT45" s="212"/>
      <c r="ORU45" s="212"/>
      <c r="ORV45" s="212"/>
      <c r="ORW45" s="212"/>
      <c r="ORX45" s="212"/>
      <c r="ORY45" s="212"/>
      <c r="ORZ45" s="212"/>
      <c r="OSA45" s="212"/>
      <c r="OSB45" s="212"/>
      <c r="OSC45" s="212"/>
      <c r="OSD45" s="212"/>
      <c r="OSE45" s="212"/>
      <c r="OSF45" s="212"/>
      <c r="OSG45" s="212"/>
      <c r="OSH45" s="212"/>
      <c r="OSI45" s="212"/>
      <c r="OSJ45" s="212"/>
      <c r="OSK45" s="212"/>
      <c r="OSL45" s="212"/>
      <c r="OSM45" s="212"/>
      <c r="OSN45" s="212"/>
      <c r="OSO45" s="212"/>
      <c r="OSP45" s="212"/>
      <c r="OSQ45" s="212"/>
      <c r="OSR45" s="212"/>
      <c r="OSS45" s="212"/>
      <c r="OST45" s="212"/>
      <c r="OSU45" s="212"/>
      <c r="OSV45" s="212"/>
      <c r="OSW45" s="212"/>
      <c r="OSX45" s="212"/>
      <c r="OSY45" s="212"/>
      <c r="OSZ45" s="212"/>
      <c r="OTA45" s="212"/>
      <c r="OTB45" s="212"/>
      <c r="OTC45" s="212"/>
      <c r="OTD45" s="212"/>
      <c r="OTE45" s="212"/>
      <c r="OTF45" s="212"/>
      <c r="OTG45" s="212"/>
      <c r="OTH45" s="212"/>
      <c r="OTI45" s="212"/>
      <c r="OTJ45" s="212"/>
      <c r="OTK45" s="212"/>
      <c r="OTL45" s="212"/>
      <c r="OTM45" s="212"/>
      <c r="OTN45" s="212"/>
      <c r="OTO45" s="212"/>
      <c r="OTP45" s="212"/>
      <c r="OTQ45" s="212"/>
      <c r="OTR45" s="212"/>
      <c r="OTS45" s="212"/>
      <c r="OTT45" s="212"/>
      <c r="OTU45" s="212"/>
      <c r="OTV45" s="212"/>
      <c r="OTW45" s="212"/>
      <c r="OTX45" s="212"/>
      <c r="OTY45" s="212"/>
      <c r="OTZ45" s="212"/>
      <c r="OUA45" s="212"/>
      <c r="OUB45" s="212"/>
      <c r="OUC45" s="212"/>
      <c r="OUD45" s="212"/>
      <c r="OUE45" s="212"/>
      <c r="OUF45" s="212"/>
      <c r="OUG45" s="212"/>
      <c r="OUH45" s="212"/>
      <c r="OUI45" s="212"/>
      <c r="OUJ45" s="212"/>
      <c r="OUK45" s="212"/>
      <c r="OUL45" s="212"/>
      <c r="OUM45" s="212"/>
      <c r="OUN45" s="212"/>
      <c r="OUO45" s="212"/>
      <c r="OUP45" s="212"/>
      <c r="OUQ45" s="212"/>
      <c r="OUR45" s="212"/>
      <c r="OUS45" s="212"/>
      <c r="OUT45" s="212"/>
      <c r="OUU45" s="212"/>
      <c r="OUV45" s="212"/>
      <c r="OUW45" s="212"/>
      <c r="OUX45" s="212"/>
      <c r="OUY45" s="212"/>
      <c r="OUZ45" s="212"/>
      <c r="OVA45" s="212"/>
      <c r="OVB45" s="212"/>
      <c r="OVC45" s="212"/>
      <c r="OVD45" s="212"/>
      <c r="OVE45" s="212"/>
      <c r="OVF45" s="212"/>
      <c r="OVG45" s="212"/>
      <c r="OVH45" s="212"/>
      <c r="OVI45" s="212"/>
      <c r="OVJ45" s="212"/>
      <c r="OVK45" s="212"/>
      <c r="OVL45" s="212"/>
      <c r="OVM45" s="212"/>
      <c r="OVN45" s="212"/>
      <c r="OVO45" s="212"/>
      <c r="OVP45" s="212"/>
      <c r="OVQ45" s="212"/>
      <c r="OVR45" s="212"/>
      <c r="OVS45" s="212"/>
      <c r="OVT45" s="212"/>
      <c r="OVU45" s="212"/>
      <c r="OVV45" s="212"/>
      <c r="OVW45" s="212"/>
      <c r="OVX45" s="212"/>
      <c r="OVY45" s="212"/>
      <c r="OVZ45" s="212"/>
      <c r="OWA45" s="212"/>
      <c r="OWB45" s="212"/>
      <c r="OWC45" s="212"/>
      <c r="OWD45" s="212"/>
      <c r="OWE45" s="212"/>
      <c r="OWF45" s="212"/>
      <c r="OWG45" s="212"/>
      <c r="OWH45" s="212"/>
      <c r="OWI45" s="212"/>
      <c r="OWJ45" s="212"/>
      <c r="OWK45" s="212"/>
      <c r="OWL45" s="212"/>
      <c r="OWM45" s="212"/>
      <c r="OWN45" s="212"/>
      <c r="OWO45" s="212"/>
      <c r="OWP45" s="212"/>
      <c r="OWQ45" s="212"/>
      <c r="OWR45" s="212"/>
      <c r="OWS45" s="212"/>
      <c r="OWT45" s="212"/>
      <c r="OWU45" s="212"/>
      <c r="OWV45" s="212"/>
      <c r="OWW45" s="212"/>
      <c r="OWX45" s="212"/>
      <c r="OWY45" s="212"/>
      <c r="OWZ45" s="212"/>
      <c r="OXA45" s="212"/>
      <c r="OXB45" s="212"/>
      <c r="OXC45" s="212"/>
      <c r="OXD45" s="212"/>
      <c r="OXE45" s="212"/>
      <c r="OXF45" s="212"/>
      <c r="OXG45" s="212"/>
      <c r="OXH45" s="212"/>
      <c r="OXI45" s="212"/>
      <c r="OXJ45" s="212"/>
      <c r="OXK45" s="212"/>
      <c r="OXL45" s="212"/>
      <c r="OXM45" s="212"/>
      <c r="OXN45" s="212"/>
      <c r="OXO45" s="212"/>
      <c r="OXP45" s="212"/>
      <c r="OXQ45" s="212"/>
      <c r="OXR45" s="212"/>
      <c r="OXS45" s="212"/>
      <c r="OXT45" s="212"/>
      <c r="OXU45" s="212"/>
      <c r="OXV45" s="212"/>
      <c r="OXW45" s="212"/>
      <c r="OXX45" s="212"/>
      <c r="OXY45" s="212"/>
      <c r="OXZ45" s="212"/>
      <c r="OYA45" s="212"/>
      <c r="OYB45" s="212"/>
      <c r="OYC45" s="212"/>
      <c r="OYD45" s="212"/>
      <c r="OYE45" s="212"/>
      <c r="OYF45" s="212"/>
      <c r="OYG45" s="212"/>
      <c r="OYH45" s="212"/>
      <c r="OYI45" s="212"/>
      <c r="OYJ45" s="212"/>
      <c r="OYK45" s="212"/>
      <c r="OYL45" s="212"/>
      <c r="OYM45" s="212"/>
      <c r="OYN45" s="212"/>
      <c r="OYO45" s="212"/>
      <c r="OYP45" s="212"/>
      <c r="OYQ45" s="212"/>
      <c r="OYR45" s="212"/>
      <c r="OYS45" s="212"/>
      <c r="OYT45" s="212"/>
      <c r="OYU45" s="212"/>
      <c r="OYV45" s="212"/>
      <c r="OYW45" s="212"/>
      <c r="OYX45" s="212"/>
      <c r="OYY45" s="212"/>
      <c r="OYZ45" s="212"/>
      <c r="OZA45" s="212"/>
      <c r="OZB45" s="212"/>
      <c r="OZC45" s="212"/>
      <c r="OZD45" s="212"/>
      <c r="OZE45" s="212"/>
      <c r="OZF45" s="212"/>
      <c r="OZG45" s="212"/>
      <c r="OZH45" s="212"/>
      <c r="OZI45" s="212"/>
      <c r="OZJ45" s="212"/>
      <c r="OZK45" s="212"/>
      <c r="OZL45" s="212"/>
      <c r="OZM45" s="212"/>
      <c r="OZN45" s="212"/>
      <c r="OZO45" s="212"/>
      <c r="OZP45" s="212"/>
      <c r="OZQ45" s="212"/>
      <c r="OZR45" s="212"/>
      <c r="OZS45" s="212"/>
      <c r="OZT45" s="212"/>
      <c r="OZU45" s="212"/>
      <c r="OZV45" s="212"/>
      <c r="OZW45" s="212"/>
      <c r="OZX45" s="212"/>
      <c r="OZY45" s="212"/>
      <c r="OZZ45" s="212"/>
      <c r="PAA45" s="212"/>
      <c r="PAB45" s="212"/>
      <c r="PAC45" s="212"/>
      <c r="PAD45" s="212"/>
      <c r="PAE45" s="212"/>
      <c r="PAF45" s="212"/>
      <c r="PAG45" s="212"/>
      <c r="PAH45" s="212"/>
      <c r="PAI45" s="212"/>
      <c r="PAJ45" s="212"/>
      <c r="PAK45" s="212"/>
      <c r="PAL45" s="212"/>
      <c r="PAM45" s="212"/>
      <c r="PAN45" s="212"/>
      <c r="PAO45" s="212"/>
      <c r="PAP45" s="212"/>
      <c r="PAQ45" s="212"/>
      <c r="PAR45" s="212"/>
      <c r="PAS45" s="212"/>
      <c r="PAT45" s="212"/>
      <c r="PAU45" s="212"/>
      <c r="PAV45" s="212"/>
      <c r="PAW45" s="212"/>
      <c r="PAX45" s="212"/>
      <c r="PAY45" s="212"/>
      <c r="PAZ45" s="212"/>
      <c r="PBA45" s="212"/>
      <c r="PBB45" s="212"/>
      <c r="PBC45" s="212"/>
      <c r="PBD45" s="212"/>
      <c r="PBE45" s="212"/>
      <c r="PBF45" s="212"/>
      <c r="PBG45" s="212"/>
      <c r="PBH45" s="212"/>
      <c r="PBI45" s="212"/>
      <c r="PBJ45" s="212"/>
      <c r="PBK45" s="212"/>
      <c r="PBL45" s="212"/>
      <c r="PBM45" s="212"/>
      <c r="PBN45" s="212"/>
      <c r="PBO45" s="212"/>
      <c r="PBP45" s="212"/>
      <c r="PBQ45" s="212"/>
      <c r="PBR45" s="212"/>
      <c r="PBS45" s="212"/>
      <c r="PBT45" s="212"/>
      <c r="PBU45" s="212"/>
      <c r="PBV45" s="212"/>
      <c r="PBW45" s="212"/>
      <c r="PBX45" s="212"/>
      <c r="PBY45" s="212"/>
      <c r="PBZ45" s="212"/>
      <c r="PCA45" s="212"/>
      <c r="PCB45" s="212"/>
      <c r="PCC45" s="212"/>
      <c r="PCD45" s="212"/>
      <c r="PCE45" s="212"/>
      <c r="PCF45" s="212"/>
      <c r="PCG45" s="212"/>
      <c r="PCH45" s="212"/>
      <c r="PCI45" s="212"/>
      <c r="PCJ45" s="212"/>
      <c r="PCK45" s="212"/>
      <c r="PCL45" s="212"/>
      <c r="PCM45" s="212"/>
      <c r="PCN45" s="212"/>
      <c r="PCO45" s="212"/>
      <c r="PCP45" s="212"/>
      <c r="PCQ45" s="212"/>
      <c r="PCR45" s="212"/>
      <c r="PCS45" s="212"/>
      <c r="PCT45" s="212"/>
      <c r="PCU45" s="212"/>
      <c r="PCV45" s="212"/>
      <c r="PCW45" s="212"/>
      <c r="PCX45" s="212"/>
      <c r="PCY45" s="212"/>
      <c r="PCZ45" s="212"/>
      <c r="PDA45" s="212"/>
      <c r="PDB45" s="212"/>
      <c r="PDC45" s="212"/>
      <c r="PDD45" s="212"/>
      <c r="PDE45" s="212"/>
      <c r="PDF45" s="212"/>
      <c r="PDG45" s="212"/>
      <c r="PDH45" s="212"/>
      <c r="PDI45" s="212"/>
      <c r="PDJ45" s="212"/>
      <c r="PDK45" s="212"/>
      <c r="PDL45" s="212"/>
      <c r="PDM45" s="212"/>
      <c r="PDN45" s="212"/>
      <c r="PDO45" s="212"/>
      <c r="PDP45" s="212"/>
      <c r="PDQ45" s="212"/>
      <c r="PDR45" s="212"/>
      <c r="PDS45" s="212"/>
      <c r="PDT45" s="212"/>
      <c r="PDU45" s="212"/>
      <c r="PDV45" s="212"/>
      <c r="PDW45" s="212"/>
      <c r="PDX45" s="212"/>
      <c r="PDY45" s="212"/>
      <c r="PDZ45" s="212"/>
      <c r="PEA45" s="212"/>
      <c r="PEB45" s="212"/>
      <c r="PEC45" s="212"/>
      <c r="PED45" s="212"/>
      <c r="PEE45" s="212"/>
      <c r="PEF45" s="212"/>
      <c r="PEG45" s="212"/>
      <c r="PEH45" s="212"/>
      <c r="PEI45" s="212"/>
      <c r="PEJ45" s="212"/>
      <c r="PEK45" s="212"/>
      <c r="PEL45" s="212"/>
      <c r="PEM45" s="212"/>
      <c r="PEN45" s="212"/>
      <c r="PEO45" s="212"/>
      <c r="PEP45" s="212"/>
      <c r="PEQ45" s="212"/>
      <c r="PER45" s="212"/>
      <c r="PES45" s="212"/>
      <c r="PET45" s="212"/>
      <c r="PEU45" s="212"/>
      <c r="PEV45" s="212"/>
      <c r="PEW45" s="212"/>
      <c r="PEX45" s="212"/>
      <c r="PEY45" s="212"/>
      <c r="PEZ45" s="212"/>
      <c r="PFA45" s="212"/>
      <c r="PFB45" s="212"/>
      <c r="PFC45" s="212"/>
      <c r="PFD45" s="212"/>
      <c r="PFE45" s="212"/>
      <c r="PFF45" s="212"/>
      <c r="PFG45" s="212"/>
      <c r="PFH45" s="212"/>
      <c r="PFI45" s="212"/>
      <c r="PFJ45" s="212"/>
      <c r="PFK45" s="212"/>
      <c r="PFL45" s="212"/>
      <c r="PFM45" s="212"/>
      <c r="PFN45" s="212"/>
      <c r="PFO45" s="212"/>
      <c r="PFP45" s="212"/>
      <c r="PFQ45" s="212"/>
      <c r="PFR45" s="212"/>
      <c r="PFS45" s="212"/>
      <c r="PFT45" s="212"/>
      <c r="PFU45" s="212"/>
      <c r="PFV45" s="212"/>
      <c r="PFW45" s="212"/>
      <c r="PFX45" s="212"/>
      <c r="PFY45" s="212"/>
      <c r="PFZ45" s="212"/>
      <c r="PGA45" s="212"/>
      <c r="PGB45" s="212"/>
      <c r="PGC45" s="212"/>
      <c r="PGD45" s="212"/>
      <c r="PGE45" s="212"/>
      <c r="PGF45" s="212"/>
      <c r="PGG45" s="212"/>
      <c r="PGH45" s="212"/>
      <c r="PGI45" s="212"/>
      <c r="PGJ45" s="212"/>
      <c r="PGK45" s="212"/>
      <c r="PGL45" s="212"/>
      <c r="PGM45" s="212"/>
      <c r="PGN45" s="212"/>
      <c r="PGO45" s="212"/>
      <c r="PGP45" s="212"/>
      <c r="PGQ45" s="212"/>
      <c r="PGR45" s="212"/>
      <c r="PGS45" s="212"/>
      <c r="PGT45" s="212"/>
      <c r="PGU45" s="212"/>
      <c r="PGV45" s="212"/>
      <c r="PGW45" s="212"/>
      <c r="PGX45" s="212"/>
      <c r="PGY45" s="212"/>
      <c r="PGZ45" s="212"/>
      <c r="PHA45" s="212"/>
      <c r="PHB45" s="212"/>
      <c r="PHC45" s="212"/>
      <c r="PHD45" s="212"/>
      <c r="PHE45" s="212"/>
      <c r="PHF45" s="212"/>
      <c r="PHG45" s="212"/>
      <c r="PHH45" s="212"/>
      <c r="PHI45" s="212"/>
      <c r="PHJ45" s="212"/>
      <c r="PHK45" s="212"/>
      <c r="PHL45" s="212"/>
      <c r="PHM45" s="212"/>
      <c r="PHN45" s="212"/>
      <c r="PHO45" s="212"/>
      <c r="PHP45" s="212"/>
      <c r="PHQ45" s="212"/>
      <c r="PHR45" s="212"/>
      <c r="PHS45" s="212"/>
      <c r="PHT45" s="212"/>
      <c r="PHU45" s="212"/>
      <c r="PHV45" s="212"/>
      <c r="PHW45" s="212"/>
      <c r="PHX45" s="212"/>
      <c r="PHY45" s="212"/>
      <c r="PHZ45" s="212"/>
      <c r="PIA45" s="212"/>
      <c r="PIB45" s="212"/>
      <c r="PIC45" s="212"/>
      <c r="PID45" s="212"/>
      <c r="PIE45" s="212"/>
      <c r="PIF45" s="212"/>
      <c r="PIG45" s="212"/>
      <c r="PIH45" s="212"/>
      <c r="PII45" s="212"/>
      <c r="PIJ45" s="212"/>
      <c r="PIK45" s="212"/>
      <c r="PIL45" s="212"/>
      <c r="PIM45" s="212"/>
      <c r="PIN45" s="212"/>
      <c r="PIO45" s="212"/>
      <c r="PIP45" s="212"/>
      <c r="PIQ45" s="212"/>
      <c r="PIR45" s="212"/>
      <c r="PIS45" s="212"/>
      <c r="PIT45" s="212"/>
      <c r="PIU45" s="212"/>
      <c r="PIV45" s="212"/>
      <c r="PIW45" s="212"/>
      <c r="PIX45" s="212"/>
      <c r="PIY45" s="212"/>
      <c r="PIZ45" s="212"/>
      <c r="PJA45" s="212"/>
      <c r="PJB45" s="212"/>
      <c r="PJC45" s="212"/>
      <c r="PJD45" s="212"/>
      <c r="PJE45" s="212"/>
      <c r="PJF45" s="212"/>
      <c r="PJG45" s="212"/>
      <c r="PJH45" s="212"/>
      <c r="PJI45" s="212"/>
      <c r="PJJ45" s="212"/>
      <c r="PJK45" s="212"/>
      <c r="PJL45" s="212"/>
      <c r="PJM45" s="212"/>
      <c r="PJN45" s="212"/>
      <c r="PJO45" s="212"/>
      <c r="PJP45" s="212"/>
      <c r="PJQ45" s="212"/>
      <c r="PJR45" s="212"/>
      <c r="PJS45" s="212"/>
      <c r="PJT45" s="212"/>
      <c r="PJU45" s="212"/>
      <c r="PJV45" s="212"/>
      <c r="PJW45" s="212"/>
      <c r="PJX45" s="212"/>
      <c r="PJY45" s="212"/>
      <c r="PJZ45" s="212"/>
      <c r="PKA45" s="212"/>
      <c r="PKB45" s="212"/>
      <c r="PKC45" s="212"/>
      <c r="PKD45" s="212"/>
      <c r="PKE45" s="212"/>
      <c r="PKF45" s="212"/>
      <c r="PKG45" s="212"/>
      <c r="PKH45" s="212"/>
      <c r="PKI45" s="212"/>
      <c r="PKJ45" s="212"/>
      <c r="PKK45" s="212"/>
      <c r="PKL45" s="212"/>
      <c r="PKM45" s="212"/>
      <c r="PKN45" s="212"/>
      <c r="PKO45" s="212"/>
      <c r="PKP45" s="212"/>
      <c r="PKQ45" s="212"/>
      <c r="PKR45" s="212"/>
      <c r="PKS45" s="212"/>
      <c r="PKT45" s="212"/>
      <c r="PKU45" s="212"/>
      <c r="PKV45" s="212"/>
      <c r="PKW45" s="212"/>
      <c r="PKX45" s="212"/>
      <c r="PKY45" s="212"/>
      <c r="PKZ45" s="212"/>
      <c r="PLA45" s="212"/>
      <c r="PLB45" s="212"/>
      <c r="PLC45" s="212"/>
      <c r="PLD45" s="212"/>
      <c r="PLE45" s="212"/>
      <c r="PLF45" s="212"/>
      <c r="PLG45" s="212"/>
      <c r="PLH45" s="212"/>
      <c r="PLI45" s="212"/>
      <c r="PLJ45" s="212"/>
      <c r="PLK45" s="212"/>
      <c r="PLL45" s="212"/>
      <c r="PLM45" s="212"/>
      <c r="PLN45" s="212"/>
      <c r="PLO45" s="212"/>
      <c r="PLP45" s="212"/>
      <c r="PLQ45" s="212"/>
      <c r="PLR45" s="212"/>
      <c r="PLS45" s="212"/>
      <c r="PLT45" s="212"/>
      <c r="PLU45" s="212"/>
      <c r="PLV45" s="212"/>
      <c r="PLW45" s="212"/>
      <c r="PLX45" s="212"/>
      <c r="PLY45" s="212"/>
      <c r="PLZ45" s="212"/>
      <c r="PMA45" s="212"/>
      <c r="PMB45" s="212"/>
      <c r="PMC45" s="212"/>
      <c r="PMD45" s="212"/>
      <c r="PME45" s="212"/>
      <c r="PMF45" s="212"/>
      <c r="PMG45" s="212"/>
      <c r="PMH45" s="212"/>
      <c r="PMI45" s="212"/>
      <c r="PMJ45" s="212"/>
      <c r="PMK45" s="212"/>
      <c r="PML45" s="212"/>
      <c r="PMM45" s="212"/>
      <c r="PMN45" s="212"/>
      <c r="PMO45" s="212"/>
      <c r="PMP45" s="212"/>
      <c r="PMQ45" s="212"/>
      <c r="PMR45" s="212"/>
      <c r="PMS45" s="212"/>
      <c r="PMT45" s="212"/>
      <c r="PMU45" s="212"/>
      <c r="PMV45" s="212"/>
      <c r="PMW45" s="212"/>
      <c r="PMX45" s="212"/>
      <c r="PMY45" s="212"/>
      <c r="PMZ45" s="212"/>
      <c r="PNA45" s="212"/>
      <c r="PNB45" s="212"/>
      <c r="PNC45" s="212"/>
      <c r="PND45" s="212"/>
      <c r="PNE45" s="212"/>
      <c r="PNF45" s="212"/>
      <c r="PNG45" s="212"/>
      <c r="PNH45" s="212"/>
      <c r="PNI45" s="212"/>
      <c r="PNJ45" s="212"/>
      <c r="PNK45" s="212"/>
      <c r="PNL45" s="212"/>
      <c r="PNM45" s="212"/>
      <c r="PNN45" s="212"/>
      <c r="PNO45" s="212"/>
      <c r="PNP45" s="212"/>
      <c r="PNQ45" s="212"/>
      <c r="PNR45" s="212"/>
      <c r="PNS45" s="212"/>
      <c r="PNT45" s="212"/>
      <c r="PNU45" s="212"/>
      <c r="PNV45" s="212"/>
      <c r="PNW45" s="212"/>
      <c r="PNX45" s="212"/>
      <c r="PNY45" s="212"/>
      <c r="PNZ45" s="212"/>
      <c r="POA45" s="212"/>
      <c r="POB45" s="212"/>
      <c r="POC45" s="212"/>
      <c r="POD45" s="212"/>
      <c r="POE45" s="212"/>
      <c r="POF45" s="212"/>
      <c r="POG45" s="212"/>
      <c r="POH45" s="212"/>
      <c r="POI45" s="212"/>
      <c r="POJ45" s="212"/>
      <c r="POK45" s="212"/>
      <c r="POL45" s="212"/>
      <c r="POM45" s="212"/>
      <c r="PON45" s="212"/>
      <c r="POO45" s="212"/>
      <c r="POP45" s="212"/>
      <c r="POQ45" s="212"/>
      <c r="POR45" s="212"/>
      <c r="POS45" s="212"/>
      <c r="POT45" s="212"/>
      <c r="POU45" s="212"/>
      <c r="POV45" s="212"/>
      <c r="POW45" s="212"/>
      <c r="POX45" s="212"/>
      <c r="POY45" s="212"/>
      <c r="POZ45" s="212"/>
      <c r="PPA45" s="212"/>
      <c r="PPB45" s="212"/>
      <c r="PPC45" s="212"/>
      <c r="PPD45" s="212"/>
      <c r="PPE45" s="212"/>
      <c r="PPF45" s="212"/>
      <c r="PPG45" s="212"/>
      <c r="PPH45" s="212"/>
      <c r="PPI45" s="212"/>
      <c r="PPJ45" s="212"/>
      <c r="PPK45" s="212"/>
      <c r="PPL45" s="212"/>
      <c r="PPM45" s="212"/>
      <c r="PPN45" s="212"/>
      <c r="PPO45" s="212"/>
      <c r="PPP45" s="212"/>
      <c r="PPQ45" s="212"/>
      <c r="PPR45" s="212"/>
      <c r="PPS45" s="212"/>
      <c r="PPT45" s="212"/>
      <c r="PPU45" s="212"/>
      <c r="PPV45" s="212"/>
      <c r="PPW45" s="212"/>
      <c r="PPX45" s="212"/>
      <c r="PPY45" s="212"/>
      <c r="PPZ45" s="212"/>
      <c r="PQA45" s="212"/>
      <c r="PQB45" s="212"/>
      <c r="PQC45" s="212"/>
      <c r="PQD45" s="212"/>
      <c r="PQE45" s="212"/>
      <c r="PQF45" s="212"/>
      <c r="PQG45" s="212"/>
      <c r="PQH45" s="212"/>
      <c r="PQI45" s="212"/>
      <c r="PQJ45" s="212"/>
      <c r="PQK45" s="212"/>
      <c r="PQL45" s="212"/>
      <c r="PQM45" s="212"/>
      <c r="PQN45" s="212"/>
      <c r="PQO45" s="212"/>
      <c r="PQP45" s="212"/>
      <c r="PQQ45" s="212"/>
      <c r="PQR45" s="212"/>
      <c r="PQS45" s="212"/>
      <c r="PQT45" s="212"/>
      <c r="PQU45" s="212"/>
      <c r="PQV45" s="212"/>
      <c r="PQW45" s="212"/>
      <c r="PQX45" s="212"/>
      <c r="PQY45" s="212"/>
      <c r="PQZ45" s="212"/>
      <c r="PRA45" s="212"/>
      <c r="PRB45" s="212"/>
      <c r="PRC45" s="212"/>
      <c r="PRD45" s="212"/>
      <c r="PRE45" s="212"/>
      <c r="PRF45" s="212"/>
      <c r="PRG45" s="212"/>
      <c r="PRH45" s="212"/>
      <c r="PRI45" s="212"/>
      <c r="PRJ45" s="212"/>
      <c r="PRK45" s="212"/>
      <c r="PRL45" s="212"/>
      <c r="PRM45" s="212"/>
      <c r="PRN45" s="212"/>
      <c r="PRO45" s="212"/>
      <c r="PRP45" s="212"/>
      <c r="PRQ45" s="212"/>
      <c r="PRR45" s="212"/>
      <c r="PRS45" s="212"/>
      <c r="PRT45" s="212"/>
      <c r="PRU45" s="212"/>
      <c r="PRV45" s="212"/>
      <c r="PRW45" s="212"/>
      <c r="PRX45" s="212"/>
      <c r="PRY45" s="212"/>
      <c r="PRZ45" s="212"/>
      <c r="PSA45" s="212"/>
      <c r="PSB45" s="212"/>
      <c r="PSC45" s="212"/>
      <c r="PSD45" s="212"/>
      <c r="PSE45" s="212"/>
      <c r="PSF45" s="212"/>
      <c r="PSG45" s="212"/>
      <c r="PSH45" s="212"/>
      <c r="PSI45" s="212"/>
      <c r="PSJ45" s="212"/>
      <c r="PSK45" s="212"/>
      <c r="PSL45" s="212"/>
      <c r="PSM45" s="212"/>
      <c r="PSN45" s="212"/>
      <c r="PSO45" s="212"/>
      <c r="PSP45" s="212"/>
      <c r="PSQ45" s="212"/>
      <c r="PSR45" s="212"/>
      <c r="PSS45" s="212"/>
      <c r="PST45" s="212"/>
      <c r="PSU45" s="212"/>
      <c r="PSV45" s="212"/>
      <c r="PSW45" s="212"/>
      <c r="PSX45" s="212"/>
      <c r="PSY45" s="212"/>
      <c r="PSZ45" s="212"/>
      <c r="PTA45" s="212"/>
      <c r="PTB45" s="212"/>
      <c r="PTC45" s="212"/>
      <c r="PTD45" s="212"/>
      <c r="PTE45" s="212"/>
      <c r="PTF45" s="212"/>
      <c r="PTG45" s="212"/>
      <c r="PTH45" s="212"/>
      <c r="PTI45" s="212"/>
      <c r="PTJ45" s="212"/>
      <c r="PTK45" s="212"/>
      <c r="PTL45" s="212"/>
      <c r="PTM45" s="212"/>
      <c r="PTN45" s="212"/>
      <c r="PTO45" s="212"/>
      <c r="PTP45" s="212"/>
      <c r="PTQ45" s="212"/>
      <c r="PTR45" s="212"/>
      <c r="PTS45" s="212"/>
      <c r="PTT45" s="212"/>
      <c r="PTU45" s="212"/>
      <c r="PTV45" s="212"/>
      <c r="PTW45" s="212"/>
      <c r="PTX45" s="212"/>
      <c r="PTY45" s="212"/>
      <c r="PTZ45" s="212"/>
      <c r="PUA45" s="212"/>
      <c r="PUB45" s="212"/>
      <c r="PUC45" s="212"/>
      <c r="PUD45" s="212"/>
      <c r="PUE45" s="212"/>
      <c r="PUF45" s="212"/>
      <c r="PUG45" s="212"/>
      <c r="PUH45" s="212"/>
      <c r="PUI45" s="212"/>
      <c r="PUJ45" s="212"/>
      <c r="PUK45" s="212"/>
      <c r="PUL45" s="212"/>
      <c r="PUM45" s="212"/>
      <c r="PUN45" s="212"/>
      <c r="PUO45" s="212"/>
      <c r="PUP45" s="212"/>
      <c r="PUQ45" s="212"/>
      <c r="PUR45" s="212"/>
      <c r="PUS45" s="212"/>
      <c r="PUT45" s="212"/>
      <c r="PUU45" s="212"/>
      <c r="PUV45" s="212"/>
      <c r="PUW45" s="212"/>
      <c r="PUX45" s="212"/>
      <c r="PUY45" s="212"/>
      <c r="PUZ45" s="212"/>
      <c r="PVA45" s="212"/>
      <c r="PVB45" s="212"/>
      <c r="PVC45" s="212"/>
      <c r="PVD45" s="212"/>
      <c r="PVE45" s="212"/>
      <c r="PVF45" s="212"/>
      <c r="PVG45" s="212"/>
      <c r="PVH45" s="212"/>
      <c r="PVI45" s="212"/>
      <c r="PVJ45" s="212"/>
      <c r="PVK45" s="212"/>
      <c r="PVL45" s="212"/>
      <c r="PVM45" s="212"/>
      <c r="PVN45" s="212"/>
      <c r="PVO45" s="212"/>
      <c r="PVP45" s="212"/>
      <c r="PVQ45" s="212"/>
      <c r="PVR45" s="212"/>
      <c r="PVS45" s="212"/>
      <c r="PVT45" s="212"/>
      <c r="PVU45" s="212"/>
      <c r="PVV45" s="212"/>
      <c r="PVW45" s="212"/>
      <c r="PVX45" s="212"/>
      <c r="PVY45" s="212"/>
      <c r="PVZ45" s="212"/>
      <c r="PWA45" s="212"/>
      <c r="PWB45" s="212"/>
      <c r="PWC45" s="212"/>
      <c r="PWD45" s="212"/>
      <c r="PWE45" s="212"/>
      <c r="PWF45" s="212"/>
      <c r="PWG45" s="212"/>
      <c r="PWH45" s="212"/>
      <c r="PWI45" s="212"/>
      <c r="PWJ45" s="212"/>
      <c r="PWK45" s="212"/>
      <c r="PWL45" s="212"/>
      <c r="PWM45" s="212"/>
      <c r="PWN45" s="212"/>
      <c r="PWO45" s="212"/>
      <c r="PWP45" s="212"/>
      <c r="PWQ45" s="212"/>
      <c r="PWR45" s="212"/>
      <c r="PWS45" s="212"/>
      <c r="PWT45" s="212"/>
      <c r="PWU45" s="212"/>
      <c r="PWV45" s="212"/>
      <c r="PWW45" s="212"/>
      <c r="PWX45" s="212"/>
      <c r="PWY45" s="212"/>
      <c r="PWZ45" s="212"/>
      <c r="PXA45" s="212"/>
      <c r="PXB45" s="212"/>
      <c r="PXC45" s="212"/>
      <c r="PXD45" s="212"/>
      <c r="PXE45" s="212"/>
      <c r="PXF45" s="212"/>
      <c r="PXG45" s="212"/>
      <c r="PXH45" s="212"/>
      <c r="PXI45" s="212"/>
      <c r="PXJ45" s="212"/>
      <c r="PXK45" s="212"/>
      <c r="PXL45" s="212"/>
      <c r="PXM45" s="212"/>
      <c r="PXN45" s="212"/>
      <c r="PXO45" s="212"/>
      <c r="PXP45" s="212"/>
      <c r="PXQ45" s="212"/>
      <c r="PXR45" s="212"/>
      <c r="PXS45" s="212"/>
      <c r="PXT45" s="212"/>
      <c r="PXU45" s="212"/>
      <c r="PXV45" s="212"/>
      <c r="PXW45" s="212"/>
      <c r="PXX45" s="212"/>
      <c r="PXY45" s="212"/>
      <c r="PXZ45" s="212"/>
      <c r="PYA45" s="212"/>
      <c r="PYB45" s="212"/>
      <c r="PYC45" s="212"/>
      <c r="PYD45" s="212"/>
      <c r="PYE45" s="212"/>
      <c r="PYF45" s="212"/>
      <c r="PYG45" s="212"/>
      <c r="PYH45" s="212"/>
      <c r="PYI45" s="212"/>
      <c r="PYJ45" s="212"/>
      <c r="PYK45" s="212"/>
      <c r="PYL45" s="212"/>
      <c r="PYM45" s="212"/>
      <c r="PYN45" s="212"/>
      <c r="PYO45" s="212"/>
      <c r="PYP45" s="212"/>
      <c r="PYQ45" s="212"/>
      <c r="PYR45" s="212"/>
      <c r="PYS45" s="212"/>
      <c r="PYT45" s="212"/>
      <c r="PYU45" s="212"/>
      <c r="PYV45" s="212"/>
      <c r="PYW45" s="212"/>
      <c r="PYX45" s="212"/>
      <c r="PYY45" s="212"/>
      <c r="PYZ45" s="212"/>
      <c r="PZA45" s="212"/>
      <c r="PZB45" s="212"/>
      <c r="PZC45" s="212"/>
      <c r="PZD45" s="212"/>
      <c r="PZE45" s="212"/>
      <c r="PZF45" s="212"/>
      <c r="PZG45" s="212"/>
      <c r="PZH45" s="212"/>
      <c r="PZI45" s="212"/>
      <c r="PZJ45" s="212"/>
      <c r="PZK45" s="212"/>
      <c r="PZL45" s="212"/>
      <c r="PZM45" s="212"/>
      <c r="PZN45" s="212"/>
      <c r="PZO45" s="212"/>
      <c r="PZP45" s="212"/>
      <c r="PZQ45" s="212"/>
      <c r="PZR45" s="212"/>
      <c r="PZS45" s="212"/>
      <c r="PZT45" s="212"/>
      <c r="PZU45" s="212"/>
      <c r="PZV45" s="212"/>
      <c r="PZW45" s="212"/>
      <c r="PZX45" s="212"/>
      <c r="PZY45" s="212"/>
      <c r="PZZ45" s="212"/>
      <c r="QAA45" s="212"/>
      <c r="QAB45" s="212"/>
      <c r="QAC45" s="212"/>
      <c r="QAD45" s="212"/>
      <c r="QAE45" s="212"/>
      <c r="QAF45" s="212"/>
      <c r="QAG45" s="212"/>
      <c r="QAH45" s="212"/>
      <c r="QAI45" s="212"/>
      <c r="QAJ45" s="212"/>
      <c r="QAK45" s="212"/>
      <c r="QAL45" s="212"/>
      <c r="QAM45" s="212"/>
      <c r="QAN45" s="212"/>
      <c r="QAO45" s="212"/>
      <c r="QAP45" s="212"/>
      <c r="QAQ45" s="212"/>
      <c r="QAR45" s="212"/>
      <c r="QAS45" s="212"/>
      <c r="QAT45" s="212"/>
      <c r="QAU45" s="212"/>
      <c r="QAV45" s="212"/>
      <c r="QAW45" s="212"/>
      <c r="QAX45" s="212"/>
      <c r="QAY45" s="212"/>
      <c r="QAZ45" s="212"/>
      <c r="QBA45" s="212"/>
      <c r="QBB45" s="212"/>
      <c r="QBC45" s="212"/>
      <c r="QBD45" s="212"/>
      <c r="QBE45" s="212"/>
      <c r="QBF45" s="212"/>
      <c r="QBG45" s="212"/>
      <c r="QBH45" s="212"/>
      <c r="QBI45" s="212"/>
      <c r="QBJ45" s="212"/>
      <c r="QBK45" s="212"/>
      <c r="QBL45" s="212"/>
      <c r="QBM45" s="212"/>
      <c r="QBN45" s="212"/>
      <c r="QBO45" s="212"/>
      <c r="QBP45" s="212"/>
      <c r="QBQ45" s="212"/>
      <c r="QBR45" s="212"/>
      <c r="QBS45" s="212"/>
      <c r="QBT45" s="212"/>
      <c r="QBU45" s="212"/>
      <c r="QBV45" s="212"/>
      <c r="QBW45" s="212"/>
      <c r="QBX45" s="212"/>
      <c r="QBY45" s="212"/>
      <c r="QBZ45" s="212"/>
      <c r="QCA45" s="212"/>
      <c r="QCB45" s="212"/>
      <c r="QCC45" s="212"/>
      <c r="QCD45" s="212"/>
      <c r="QCE45" s="212"/>
      <c r="QCF45" s="212"/>
      <c r="QCG45" s="212"/>
      <c r="QCH45" s="212"/>
      <c r="QCI45" s="212"/>
      <c r="QCJ45" s="212"/>
      <c r="QCK45" s="212"/>
      <c r="QCL45" s="212"/>
      <c r="QCM45" s="212"/>
      <c r="QCN45" s="212"/>
      <c r="QCO45" s="212"/>
      <c r="QCP45" s="212"/>
      <c r="QCQ45" s="212"/>
      <c r="QCR45" s="212"/>
      <c r="QCS45" s="212"/>
      <c r="QCT45" s="212"/>
      <c r="QCU45" s="212"/>
      <c r="QCV45" s="212"/>
      <c r="QCW45" s="212"/>
      <c r="QCX45" s="212"/>
      <c r="QCY45" s="212"/>
      <c r="QCZ45" s="212"/>
      <c r="QDA45" s="212"/>
      <c r="QDB45" s="212"/>
      <c r="QDC45" s="212"/>
      <c r="QDD45" s="212"/>
      <c r="QDE45" s="212"/>
      <c r="QDF45" s="212"/>
      <c r="QDG45" s="212"/>
      <c r="QDH45" s="212"/>
      <c r="QDI45" s="212"/>
      <c r="QDJ45" s="212"/>
      <c r="QDK45" s="212"/>
      <c r="QDL45" s="212"/>
      <c r="QDM45" s="212"/>
      <c r="QDN45" s="212"/>
      <c r="QDO45" s="212"/>
      <c r="QDP45" s="212"/>
      <c r="QDQ45" s="212"/>
      <c r="QDR45" s="212"/>
      <c r="QDS45" s="212"/>
      <c r="QDT45" s="212"/>
      <c r="QDU45" s="212"/>
      <c r="QDV45" s="212"/>
      <c r="QDW45" s="212"/>
      <c r="QDX45" s="212"/>
      <c r="QDY45" s="212"/>
      <c r="QDZ45" s="212"/>
      <c r="QEA45" s="212"/>
      <c r="QEB45" s="212"/>
      <c r="QEC45" s="212"/>
      <c r="QED45" s="212"/>
      <c r="QEE45" s="212"/>
      <c r="QEF45" s="212"/>
      <c r="QEG45" s="212"/>
      <c r="QEH45" s="212"/>
      <c r="QEI45" s="212"/>
      <c r="QEJ45" s="212"/>
      <c r="QEK45" s="212"/>
      <c r="QEL45" s="212"/>
      <c r="QEM45" s="212"/>
      <c r="QEN45" s="212"/>
      <c r="QEO45" s="212"/>
      <c r="QEP45" s="212"/>
      <c r="QEQ45" s="212"/>
      <c r="QER45" s="212"/>
      <c r="QES45" s="212"/>
      <c r="QET45" s="212"/>
      <c r="QEU45" s="212"/>
      <c r="QEV45" s="212"/>
      <c r="QEW45" s="212"/>
      <c r="QEX45" s="212"/>
      <c r="QEY45" s="212"/>
      <c r="QEZ45" s="212"/>
      <c r="QFA45" s="212"/>
      <c r="QFB45" s="212"/>
      <c r="QFC45" s="212"/>
      <c r="QFD45" s="212"/>
      <c r="QFE45" s="212"/>
      <c r="QFF45" s="212"/>
      <c r="QFG45" s="212"/>
      <c r="QFH45" s="212"/>
      <c r="QFI45" s="212"/>
      <c r="QFJ45" s="212"/>
      <c r="QFK45" s="212"/>
      <c r="QFL45" s="212"/>
      <c r="QFM45" s="212"/>
      <c r="QFN45" s="212"/>
      <c r="QFO45" s="212"/>
      <c r="QFP45" s="212"/>
      <c r="QFQ45" s="212"/>
      <c r="QFR45" s="212"/>
      <c r="QFS45" s="212"/>
      <c r="QFT45" s="212"/>
      <c r="QFU45" s="212"/>
      <c r="QFV45" s="212"/>
      <c r="QFW45" s="212"/>
      <c r="QFX45" s="212"/>
      <c r="QFY45" s="212"/>
      <c r="QFZ45" s="212"/>
      <c r="QGA45" s="212"/>
      <c r="QGB45" s="212"/>
      <c r="QGC45" s="212"/>
      <c r="QGD45" s="212"/>
      <c r="QGE45" s="212"/>
      <c r="QGF45" s="212"/>
      <c r="QGG45" s="212"/>
      <c r="QGH45" s="212"/>
      <c r="QGI45" s="212"/>
      <c r="QGJ45" s="212"/>
      <c r="QGK45" s="212"/>
      <c r="QGL45" s="212"/>
      <c r="QGM45" s="212"/>
      <c r="QGN45" s="212"/>
      <c r="QGO45" s="212"/>
      <c r="QGP45" s="212"/>
      <c r="QGQ45" s="212"/>
      <c r="QGR45" s="212"/>
      <c r="QGS45" s="212"/>
      <c r="QGT45" s="212"/>
      <c r="QGU45" s="212"/>
      <c r="QGV45" s="212"/>
      <c r="QGW45" s="212"/>
      <c r="QGX45" s="212"/>
      <c r="QGY45" s="212"/>
      <c r="QGZ45" s="212"/>
      <c r="QHA45" s="212"/>
      <c r="QHB45" s="212"/>
      <c r="QHC45" s="212"/>
      <c r="QHD45" s="212"/>
      <c r="QHE45" s="212"/>
      <c r="QHF45" s="212"/>
      <c r="QHG45" s="212"/>
      <c r="QHH45" s="212"/>
      <c r="QHI45" s="212"/>
      <c r="QHJ45" s="212"/>
      <c r="QHK45" s="212"/>
      <c r="QHL45" s="212"/>
      <c r="QHM45" s="212"/>
      <c r="QHN45" s="212"/>
      <c r="QHO45" s="212"/>
      <c r="QHP45" s="212"/>
      <c r="QHQ45" s="212"/>
      <c r="QHR45" s="212"/>
      <c r="QHS45" s="212"/>
      <c r="QHT45" s="212"/>
      <c r="QHU45" s="212"/>
      <c r="QHV45" s="212"/>
      <c r="QHW45" s="212"/>
      <c r="QHX45" s="212"/>
      <c r="QHY45" s="212"/>
      <c r="QHZ45" s="212"/>
      <c r="QIA45" s="212"/>
      <c r="QIB45" s="212"/>
      <c r="QIC45" s="212"/>
      <c r="QID45" s="212"/>
      <c r="QIE45" s="212"/>
      <c r="QIF45" s="212"/>
      <c r="QIG45" s="212"/>
      <c r="QIH45" s="212"/>
      <c r="QII45" s="212"/>
      <c r="QIJ45" s="212"/>
      <c r="QIK45" s="212"/>
      <c r="QIL45" s="212"/>
      <c r="QIM45" s="212"/>
      <c r="QIN45" s="212"/>
      <c r="QIO45" s="212"/>
      <c r="QIP45" s="212"/>
      <c r="QIQ45" s="212"/>
      <c r="QIR45" s="212"/>
      <c r="QIS45" s="212"/>
      <c r="QIT45" s="212"/>
      <c r="QIU45" s="212"/>
      <c r="QIV45" s="212"/>
      <c r="QIW45" s="212"/>
      <c r="QIX45" s="212"/>
      <c r="QIY45" s="212"/>
      <c r="QIZ45" s="212"/>
      <c r="QJA45" s="212"/>
      <c r="QJB45" s="212"/>
      <c r="QJC45" s="212"/>
      <c r="QJD45" s="212"/>
      <c r="QJE45" s="212"/>
      <c r="QJF45" s="212"/>
      <c r="QJG45" s="212"/>
      <c r="QJH45" s="212"/>
      <c r="QJI45" s="212"/>
      <c r="QJJ45" s="212"/>
      <c r="QJK45" s="212"/>
      <c r="QJL45" s="212"/>
      <c r="QJM45" s="212"/>
      <c r="QJN45" s="212"/>
      <c r="QJO45" s="212"/>
      <c r="QJP45" s="212"/>
      <c r="QJQ45" s="212"/>
      <c r="QJR45" s="212"/>
      <c r="QJS45" s="212"/>
      <c r="QJT45" s="212"/>
      <c r="QJU45" s="212"/>
      <c r="QJV45" s="212"/>
      <c r="QJW45" s="212"/>
      <c r="QJX45" s="212"/>
      <c r="QJY45" s="212"/>
      <c r="QJZ45" s="212"/>
      <c r="QKA45" s="212"/>
      <c r="QKB45" s="212"/>
      <c r="QKC45" s="212"/>
      <c r="QKD45" s="212"/>
      <c r="QKE45" s="212"/>
      <c r="QKF45" s="212"/>
      <c r="QKG45" s="212"/>
      <c r="QKH45" s="212"/>
      <c r="QKI45" s="212"/>
      <c r="QKJ45" s="212"/>
      <c r="QKK45" s="212"/>
      <c r="QKL45" s="212"/>
      <c r="QKM45" s="212"/>
      <c r="QKN45" s="212"/>
      <c r="QKO45" s="212"/>
      <c r="QKP45" s="212"/>
      <c r="QKQ45" s="212"/>
      <c r="QKR45" s="212"/>
      <c r="QKS45" s="212"/>
      <c r="QKT45" s="212"/>
      <c r="QKU45" s="212"/>
      <c r="QKV45" s="212"/>
      <c r="QKW45" s="212"/>
      <c r="QKX45" s="212"/>
      <c r="QKY45" s="212"/>
      <c r="QKZ45" s="212"/>
      <c r="QLA45" s="212"/>
      <c r="QLB45" s="212"/>
      <c r="QLC45" s="212"/>
      <c r="QLD45" s="212"/>
      <c r="QLE45" s="212"/>
      <c r="QLF45" s="212"/>
      <c r="QLG45" s="212"/>
      <c r="QLH45" s="212"/>
      <c r="QLI45" s="212"/>
      <c r="QLJ45" s="212"/>
      <c r="QLK45" s="212"/>
      <c r="QLL45" s="212"/>
      <c r="QLM45" s="212"/>
      <c r="QLN45" s="212"/>
      <c r="QLO45" s="212"/>
      <c r="QLP45" s="212"/>
      <c r="QLQ45" s="212"/>
      <c r="QLR45" s="212"/>
      <c r="QLS45" s="212"/>
      <c r="QLT45" s="212"/>
      <c r="QLU45" s="212"/>
      <c r="QLV45" s="212"/>
      <c r="QLW45" s="212"/>
      <c r="QLX45" s="212"/>
      <c r="QLY45" s="212"/>
      <c r="QLZ45" s="212"/>
      <c r="QMA45" s="212"/>
      <c r="QMB45" s="212"/>
      <c r="QMC45" s="212"/>
      <c r="QMD45" s="212"/>
      <c r="QME45" s="212"/>
      <c r="QMF45" s="212"/>
      <c r="QMG45" s="212"/>
      <c r="QMH45" s="212"/>
      <c r="QMI45" s="212"/>
      <c r="QMJ45" s="212"/>
      <c r="QMK45" s="212"/>
      <c r="QML45" s="212"/>
      <c r="QMM45" s="212"/>
      <c r="QMN45" s="212"/>
      <c r="QMO45" s="212"/>
      <c r="QMP45" s="212"/>
      <c r="QMQ45" s="212"/>
      <c r="QMR45" s="212"/>
      <c r="QMS45" s="212"/>
      <c r="QMT45" s="212"/>
      <c r="QMU45" s="212"/>
      <c r="QMV45" s="212"/>
      <c r="QMW45" s="212"/>
      <c r="QMX45" s="212"/>
      <c r="QMY45" s="212"/>
      <c r="QMZ45" s="212"/>
      <c r="QNA45" s="212"/>
      <c r="QNB45" s="212"/>
      <c r="QNC45" s="212"/>
      <c r="QND45" s="212"/>
      <c r="QNE45" s="212"/>
      <c r="QNF45" s="212"/>
      <c r="QNG45" s="212"/>
      <c r="QNH45" s="212"/>
      <c r="QNI45" s="212"/>
      <c r="QNJ45" s="212"/>
      <c r="QNK45" s="212"/>
      <c r="QNL45" s="212"/>
      <c r="QNM45" s="212"/>
      <c r="QNN45" s="212"/>
      <c r="QNO45" s="212"/>
      <c r="QNP45" s="212"/>
      <c r="QNQ45" s="212"/>
      <c r="QNR45" s="212"/>
      <c r="QNS45" s="212"/>
      <c r="QNT45" s="212"/>
      <c r="QNU45" s="212"/>
      <c r="QNV45" s="212"/>
      <c r="QNW45" s="212"/>
      <c r="QNX45" s="212"/>
      <c r="QNY45" s="212"/>
      <c r="QNZ45" s="212"/>
      <c r="QOA45" s="212"/>
      <c r="QOB45" s="212"/>
      <c r="QOC45" s="212"/>
      <c r="QOD45" s="212"/>
      <c r="QOE45" s="212"/>
      <c r="QOF45" s="212"/>
      <c r="QOG45" s="212"/>
      <c r="QOH45" s="212"/>
      <c r="QOI45" s="212"/>
      <c r="QOJ45" s="212"/>
      <c r="QOK45" s="212"/>
      <c r="QOL45" s="212"/>
      <c r="QOM45" s="212"/>
      <c r="QON45" s="212"/>
      <c r="QOO45" s="212"/>
      <c r="QOP45" s="212"/>
      <c r="QOQ45" s="212"/>
      <c r="QOR45" s="212"/>
      <c r="QOS45" s="212"/>
      <c r="QOT45" s="212"/>
      <c r="QOU45" s="212"/>
      <c r="QOV45" s="212"/>
      <c r="QOW45" s="212"/>
      <c r="QOX45" s="212"/>
      <c r="QOY45" s="212"/>
      <c r="QOZ45" s="212"/>
      <c r="QPA45" s="212"/>
      <c r="QPB45" s="212"/>
      <c r="QPC45" s="212"/>
      <c r="QPD45" s="212"/>
      <c r="QPE45" s="212"/>
      <c r="QPF45" s="212"/>
      <c r="QPG45" s="212"/>
      <c r="QPH45" s="212"/>
      <c r="QPI45" s="212"/>
      <c r="QPJ45" s="212"/>
      <c r="QPK45" s="212"/>
      <c r="QPL45" s="212"/>
      <c r="QPM45" s="212"/>
      <c r="QPN45" s="212"/>
      <c r="QPO45" s="212"/>
      <c r="QPP45" s="212"/>
      <c r="QPQ45" s="212"/>
      <c r="QPR45" s="212"/>
      <c r="QPS45" s="212"/>
      <c r="QPT45" s="212"/>
      <c r="QPU45" s="212"/>
      <c r="QPV45" s="212"/>
      <c r="QPW45" s="212"/>
      <c r="QPX45" s="212"/>
      <c r="QPY45" s="212"/>
      <c r="QPZ45" s="212"/>
      <c r="QQA45" s="212"/>
      <c r="QQB45" s="212"/>
      <c r="QQC45" s="212"/>
      <c r="QQD45" s="212"/>
      <c r="QQE45" s="212"/>
      <c r="QQF45" s="212"/>
      <c r="QQG45" s="212"/>
      <c r="QQH45" s="212"/>
      <c r="QQI45" s="212"/>
      <c r="QQJ45" s="212"/>
      <c r="QQK45" s="212"/>
      <c r="QQL45" s="212"/>
      <c r="QQM45" s="212"/>
      <c r="QQN45" s="212"/>
      <c r="QQO45" s="212"/>
      <c r="QQP45" s="212"/>
      <c r="QQQ45" s="212"/>
      <c r="QQR45" s="212"/>
      <c r="QQS45" s="212"/>
      <c r="QQT45" s="212"/>
      <c r="QQU45" s="212"/>
      <c r="QQV45" s="212"/>
      <c r="QQW45" s="212"/>
      <c r="QQX45" s="212"/>
      <c r="QQY45" s="212"/>
      <c r="QQZ45" s="212"/>
      <c r="QRA45" s="212"/>
      <c r="QRB45" s="212"/>
      <c r="QRC45" s="212"/>
      <c r="QRD45" s="212"/>
      <c r="QRE45" s="212"/>
      <c r="QRF45" s="212"/>
      <c r="QRG45" s="212"/>
      <c r="QRH45" s="212"/>
      <c r="QRI45" s="212"/>
      <c r="QRJ45" s="212"/>
      <c r="QRK45" s="212"/>
      <c r="QRL45" s="212"/>
      <c r="QRM45" s="212"/>
      <c r="QRN45" s="212"/>
      <c r="QRO45" s="212"/>
      <c r="QRP45" s="212"/>
      <c r="QRQ45" s="212"/>
      <c r="QRR45" s="212"/>
      <c r="QRS45" s="212"/>
      <c r="QRT45" s="212"/>
      <c r="QRU45" s="212"/>
      <c r="QRV45" s="212"/>
      <c r="QRW45" s="212"/>
      <c r="QRX45" s="212"/>
      <c r="QRY45" s="212"/>
      <c r="QRZ45" s="212"/>
      <c r="QSA45" s="212"/>
      <c r="QSB45" s="212"/>
      <c r="QSC45" s="212"/>
      <c r="QSD45" s="212"/>
      <c r="QSE45" s="212"/>
      <c r="QSF45" s="212"/>
      <c r="QSG45" s="212"/>
      <c r="QSH45" s="212"/>
      <c r="QSI45" s="212"/>
      <c r="QSJ45" s="212"/>
      <c r="QSK45" s="212"/>
      <c r="QSL45" s="212"/>
      <c r="QSM45" s="212"/>
      <c r="QSN45" s="212"/>
      <c r="QSO45" s="212"/>
      <c r="QSP45" s="212"/>
      <c r="QSQ45" s="212"/>
      <c r="QSR45" s="212"/>
      <c r="QSS45" s="212"/>
      <c r="QST45" s="212"/>
      <c r="QSU45" s="212"/>
      <c r="QSV45" s="212"/>
      <c r="QSW45" s="212"/>
      <c r="QSX45" s="212"/>
      <c r="QSY45" s="212"/>
      <c r="QSZ45" s="212"/>
      <c r="QTA45" s="212"/>
      <c r="QTB45" s="212"/>
      <c r="QTC45" s="212"/>
      <c r="QTD45" s="212"/>
      <c r="QTE45" s="212"/>
      <c r="QTF45" s="212"/>
      <c r="QTG45" s="212"/>
      <c r="QTH45" s="212"/>
      <c r="QTI45" s="212"/>
      <c r="QTJ45" s="212"/>
      <c r="QTK45" s="212"/>
      <c r="QTL45" s="212"/>
      <c r="QTM45" s="212"/>
      <c r="QTN45" s="212"/>
      <c r="QTO45" s="212"/>
      <c r="QTP45" s="212"/>
      <c r="QTQ45" s="212"/>
      <c r="QTR45" s="212"/>
      <c r="QTS45" s="212"/>
      <c r="QTT45" s="212"/>
      <c r="QTU45" s="212"/>
      <c r="QTV45" s="212"/>
      <c r="QTW45" s="212"/>
      <c r="QTX45" s="212"/>
      <c r="QTY45" s="212"/>
      <c r="QTZ45" s="212"/>
      <c r="QUA45" s="212"/>
      <c r="QUB45" s="212"/>
      <c r="QUC45" s="212"/>
      <c r="QUD45" s="212"/>
      <c r="QUE45" s="212"/>
      <c r="QUF45" s="212"/>
      <c r="QUG45" s="212"/>
      <c r="QUH45" s="212"/>
      <c r="QUI45" s="212"/>
      <c r="QUJ45" s="212"/>
      <c r="QUK45" s="212"/>
      <c r="QUL45" s="212"/>
      <c r="QUM45" s="212"/>
      <c r="QUN45" s="212"/>
      <c r="QUO45" s="212"/>
      <c r="QUP45" s="212"/>
      <c r="QUQ45" s="212"/>
      <c r="QUR45" s="212"/>
      <c r="QUS45" s="212"/>
      <c r="QUT45" s="212"/>
      <c r="QUU45" s="212"/>
      <c r="QUV45" s="212"/>
      <c r="QUW45" s="212"/>
      <c r="QUX45" s="212"/>
      <c r="QUY45" s="212"/>
      <c r="QUZ45" s="212"/>
      <c r="QVA45" s="212"/>
      <c r="QVB45" s="212"/>
      <c r="QVC45" s="212"/>
      <c r="QVD45" s="212"/>
      <c r="QVE45" s="212"/>
      <c r="QVF45" s="212"/>
      <c r="QVG45" s="212"/>
      <c r="QVH45" s="212"/>
      <c r="QVI45" s="212"/>
      <c r="QVJ45" s="212"/>
      <c r="QVK45" s="212"/>
      <c r="QVL45" s="212"/>
      <c r="QVM45" s="212"/>
      <c r="QVN45" s="212"/>
      <c r="QVO45" s="212"/>
      <c r="QVP45" s="212"/>
      <c r="QVQ45" s="212"/>
      <c r="QVR45" s="212"/>
      <c r="QVS45" s="212"/>
      <c r="QVT45" s="212"/>
      <c r="QVU45" s="212"/>
      <c r="QVV45" s="212"/>
      <c r="QVW45" s="212"/>
      <c r="QVX45" s="212"/>
      <c r="QVY45" s="212"/>
      <c r="QVZ45" s="212"/>
      <c r="QWA45" s="212"/>
      <c r="QWB45" s="212"/>
      <c r="QWC45" s="212"/>
      <c r="QWD45" s="212"/>
      <c r="QWE45" s="212"/>
      <c r="QWF45" s="212"/>
      <c r="QWG45" s="212"/>
      <c r="QWH45" s="212"/>
      <c r="QWI45" s="212"/>
      <c r="QWJ45" s="212"/>
      <c r="QWK45" s="212"/>
      <c r="QWL45" s="212"/>
      <c r="QWM45" s="212"/>
      <c r="QWN45" s="212"/>
      <c r="QWO45" s="212"/>
      <c r="QWP45" s="212"/>
      <c r="QWQ45" s="212"/>
      <c r="QWR45" s="212"/>
      <c r="QWS45" s="212"/>
      <c r="QWT45" s="212"/>
      <c r="QWU45" s="212"/>
      <c r="QWV45" s="212"/>
      <c r="QWW45" s="212"/>
      <c r="QWX45" s="212"/>
      <c r="QWY45" s="212"/>
      <c r="QWZ45" s="212"/>
      <c r="QXA45" s="212"/>
      <c r="QXB45" s="212"/>
      <c r="QXC45" s="212"/>
      <c r="QXD45" s="212"/>
      <c r="QXE45" s="212"/>
      <c r="QXF45" s="212"/>
      <c r="QXG45" s="212"/>
      <c r="QXH45" s="212"/>
      <c r="QXI45" s="212"/>
      <c r="QXJ45" s="212"/>
      <c r="QXK45" s="212"/>
      <c r="QXL45" s="212"/>
      <c r="QXM45" s="212"/>
      <c r="QXN45" s="212"/>
      <c r="QXO45" s="212"/>
      <c r="QXP45" s="212"/>
      <c r="QXQ45" s="212"/>
      <c r="QXR45" s="212"/>
      <c r="QXS45" s="212"/>
      <c r="QXT45" s="212"/>
      <c r="QXU45" s="212"/>
      <c r="QXV45" s="212"/>
      <c r="QXW45" s="212"/>
      <c r="QXX45" s="212"/>
      <c r="QXY45" s="212"/>
      <c r="QXZ45" s="212"/>
      <c r="QYA45" s="212"/>
      <c r="QYB45" s="212"/>
      <c r="QYC45" s="212"/>
      <c r="QYD45" s="212"/>
      <c r="QYE45" s="212"/>
      <c r="QYF45" s="212"/>
      <c r="QYG45" s="212"/>
      <c r="QYH45" s="212"/>
      <c r="QYI45" s="212"/>
      <c r="QYJ45" s="212"/>
      <c r="QYK45" s="212"/>
      <c r="QYL45" s="212"/>
      <c r="QYM45" s="212"/>
      <c r="QYN45" s="212"/>
      <c r="QYO45" s="212"/>
      <c r="QYP45" s="212"/>
      <c r="QYQ45" s="212"/>
      <c r="QYR45" s="212"/>
      <c r="QYS45" s="212"/>
      <c r="QYT45" s="212"/>
      <c r="QYU45" s="212"/>
      <c r="QYV45" s="212"/>
      <c r="QYW45" s="212"/>
      <c r="QYX45" s="212"/>
      <c r="QYY45" s="212"/>
      <c r="QYZ45" s="212"/>
      <c r="QZA45" s="212"/>
      <c r="QZB45" s="212"/>
      <c r="QZC45" s="212"/>
      <c r="QZD45" s="212"/>
      <c r="QZE45" s="212"/>
      <c r="QZF45" s="212"/>
      <c r="QZG45" s="212"/>
      <c r="QZH45" s="212"/>
      <c r="QZI45" s="212"/>
      <c r="QZJ45" s="212"/>
      <c r="QZK45" s="212"/>
      <c r="QZL45" s="212"/>
      <c r="QZM45" s="212"/>
      <c r="QZN45" s="212"/>
      <c r="QZO45" s="212"/>
      <c r="QZP45" s="212"/>
      <c r="QZQ45" s="212"/>
      <c r="QZR45" s="212"/>
      <c r="QZS45" s="212"/>
      <c r="QZT45" s="212"/>
      <c r="QZU45" s="212"/>
      <c r="QZV45" s="212"/>
      <c r="QZW45" s="212"/>
      <c r="QZX45" s="212"/>
      <c r="QZY45" s="212"/>
      <c r="QZZ45" s="212"/>
      <c r="RAA45" s="212"/>
      <c r="RAB45" s="212"/>
      <c r="RAC45" s="212"/>
      <c r="RAD45" s="212"/>
      <c r="RAE45" s="212"/>
      <c r="RAF45" s="212"/>
      <c r="RAG45" s="212"/>
      <c r="RAH45" s="212"/>
      <c r="RAI45" s="212"/>
      <c r="RAJ45" s="212"/>
      <c r="RAK45" s="212"/>
      <c r="RAL45" s="212"/>
      <c r="RAM45" s="212"/>
      <c r="RAN45" s="212"/>
      <c r="RAO45" s="212"/>
      <c r="RAP45" s="212"/>
      <c r="RAQ45" s="212"/>
      <c r="RAR45" s="212"/>
      <c r="RAS45" s="212"/>
      <c r="RAT45" s="212"/>
      <c r="RAU45" s="212"/>
      <c r="RAV45" s="212"/>
      <c r="RAW45" s="212"/>
      <c r="RAX45" s="212"/>
      <c r="RAY45" s="212"/>
      <c r="RAZ45" s="212"/>
      <c r="RBA45" s="212"/>
      <c r="RBB45" s="212"/>
      <c r="RBC45" s="212"/>
      <c r="RBD45" s="212"/>
      <c r="RBE45" s="212"/>
      <c r="RBF45" s="212"/>
      <c r="RBG45" s="212"/>
      <c r="RBH45" s="212"/>
      <c r="RBI45" s="212"/>
      <c r="RBJ45" s="212"/>
      <c r="RBK45" s="212"/>
      <c r="RBL45" s="212"/>
      <c r="RBM45" s="212"/>
      <c r="RBN45" s="212"/>
      <c r="RBO45" s="212"/>
      <c r="RBP45" s="212"/>
      <c r="RBQ45" s="212"/>
      <c r="RBR45" s="212"/>
      <c r="RBS45" s="212"/>
      <c r="RBT45" s="212"/>
      <c r="RBU45" s="212"/>
      <c r="RBV45" s="212"/>
      <c r="RBW45" s="212"/>
      <c r="RBX45" s="212"/>
      <c r="RBY45" s="212"/>
      <c r="RBZ45" s="212"/>
      <c r="RCA45" s="212"/>
      <c r="RCB45" s="212"/>
      <c r="RCC45" s="212"/>
      <c r="RCD45" s="212"/>
      <c r="RCE45" s="212"/>
      <c r="RCF45" s="212"/>
      <c r="RCG45" s="212"/>
      <c r="RCH45" s="212"/>
      <c r="RCI45" s="212"/>
      <c r="RCJ45" s="212"/>
      <c r="RCK45" s="212"/>
      <c r="RCL45" s="212"/>
      <c r="RCM45" s="212"/>
      <c r="RCN45" s="212"/>
      <c r="RCO45" s="212"/>
      <c r="RCP45" s="212"/>
      <c r="RCQ45" s="212"/>
      <c r="RCR45" s="212"/>
      <c r="RCS45" s="212"/>
      <c r="RCT45" s="212"/>
      <c r="RCU45" s="212"/>
      <c r="RCV45" s="212"/>
      <c r="RCW45" s="212"/>
      <c r="RCX45" s="212"/>
      <c r="RCY45" s="212"/>
      <c r="RCZ45" s="212"/>
      <c r="RDA45" s="212"/>
      <c r="RDB45" s="212"/>
      <c r="RDC45" s="212"/>
      <c r="RDD45" s="212"/>
      <c r="RDE45" s="212"/>
      <c r="RDF45" s="212"/>
      <c r="RDG45" s="212"/>
      <c r="RDH45" s="212"/>
      <c r="RDI45" s="212"/>
      <c r="RDJ45" s="212"/>
      <c r="RDK45" s="212"/>
      <c r="RDL45" s="212"/>
      <c r="RDM45" s="212"/>
      <c r="RDN45" s="212"/>
      <c r="RDO45" s="212"/>
      <c r="RDP45" s="212"/>
      <c r="RDQ45" s="212"/>
      <c r="RDR45" s="212"/>
      <c r="RDS45" s="212"/>
      <c r="RDT45" s="212"/>
      <c r="RDU45" s="212"/>
      <c r="RDV45" s="212"/>
      <c r="RDW45" s="212"/>
      <c r="RDX45" s="212"/>
      <c r="RDY45" s="212"/>
      <c r="RDZ45" s="212"/>
      <c r="REA45" s="212"/>
      <c r="REB45" s="212"/>
      <c r="REC45" s="212"/>
      <c r="RED45" s="212"/>
      <c r="REE45" s="212"/>
      <c r="REF45" s="212"/>
      <c r="REG45" s="212"/>
      <c r="REH45" s="212"/>
      <c r="REI45" s="212"/>
      <c r="REJ45" s="212"/>
      <c r="REK45" s="212"/>
      <c r="REL45" s="212"/>
      <c r="REM45" s="212"/>
      <c r="REN45" s="212"/>
      <c r="REO45" s="212"/>
      <c r="REP45" s="212"/>
      <c r="REQ45" s="212"/>
      <c r="RER45" s="212"/>
      <c r="RES45" s="212"/>
      <c r="RET45" s="212"/>
      <c r="REU45" s="212"/>
      <c r="REV45" s="212"/>
      <c r="REW45" s="212"/>
      <c r="REX45" s="212"/>
      <c r="REY45" s="212"/>
      <c r="REZ45" s="212"/>
      <c r="RFA45" s="212"/>
      <c r="RFB45" s="212"/>
      <c r="RFC45" s="212"/>
      <c r="RFD45" s="212"/>
      <c r="RFE45" s="212"/>
      <c r="RFF45" s="212"/>
      <c r="RFG45" s="212"/>
      <c r="RFH45" s="212"/>
      <c r="RFI45" s="212"/>
      <c r="RFJ45" s="212"/>
      <c r="RFK45" s="212"/>
      <c r="RFL45" s="212"/>
      <c r="RFM45" s="212"/>
      <c r="RFN45" s="212"/>
      <c r="RFO45" s="212"/>
      <c r="RFP45" s="212"/>
      <c r="RFQ45" s="212"/>
      <c r="RFR45" s="212"/>
      <c r="RFS45" s="212"/>
      <c r="RFT45" s="212"/>
      <c r="RFU45" s="212"/>
      <c r="RFV45" s="212"/>
      <c r="RFW45" s="212"/>
      <c r="RFX45" s="212"/>
      <c r="RFY45" s="212"/>
      <c r="RFZ45" s="212"/>
      <c r="RGA45" s="212"/>
      <c r="RGB45" s="212"/>
      <c r="RGC45" s="212"/>
      <c r="RGD45" s="212"/>
      <c r="RGE45" s="212"/>
      <c r="RGF45" s="212"/>
      <c r="RGG45" s="212"/>
      <c r="RGH45" s="212"/>
      <c r="RGI45" s="212"/>
      <c r="RGJ45" s="212"/>
      <c r="RGK45" s="212"/>
      <c r="RGL45" s="212"/>
      <c r="RGM45" s="212"/>
      <c r="RGN45" s="212"/>
      <c r="RGO45" s="212"/>
      <c r="RGP45" s="212"/>
      <c r="RGQ45" s="212"/>
      <c r="RGR45" s="212"/>
      <c r="RGS45" s="212"/>
      <c r="RGT45" s="212"/>
      <c r="RGU45" s="212"/>
      <c r="RGV45" s="212"/>
      <c r="RGW45" s="212"/>
      <c r="RGX45" s="212"/>
      <c r="RGY45" s="212"/>
      <c r="RGZ45" s="212"/>
      <c r="RHA45" s="212"/>
      <c r="RHB45" s="212"/>
      <c r="RHC45" s="212"/>
      <c r="RHD45" s="212"/>
      <c r="RHE45" s="212"/>
      <c r="RHF45" s="212"/>
      <c r="RHG45" s="212"/>
      <c r="RHH45" s="212"/>
      <c r="RHI45" s="212"/>
      <c r="RHJ45" s="212"/>
      <c r="RHK45" s="212"/>
      <c r="RHL45" s="212"/>
      <c r="RHM45" s="212"/>
      <c r="RHN45" s="212"/>
      <c r="RHO45" s="212"/>
      <c r="RHP45" s="212"/>
      <c r="RHQ45" s="212"/>
      <c r="RHR45" s="212"/>
      <c r="RHS45" s="212"/>
      <c r="RHT45" s="212"/>
      <c r="RHU45" s="212"/>
      <c r="RHV45" s="212"/>
      <c r="RHW45" s="212"/>
      <c r="RHX45" s="212"/>
      <c r="RHY45" s="212"/>
      <c r="RHZ45" s="212"/>
      <c r="RIA45" s="212"/>
      <c r="RIB45" s="212"/>
      <c r="RIC45" s="212"/>
      <c r="RID45" s="212"/>
      <c r="RIE45" s="212"/>
      <c r="RIF45" s="212"/>
      <c r="RIG45" s="212"/>
      <c r="RIH45" s="212"/>
      <c r="RII45" s="212"/>
      <c r="RIJ45" s="212"/>
      <c r="RIK45" s="212"/>
      <c r="RIL45" s="212"/>
      <c r="RIM45" s="212"/>
      <c r="RIN45" s="212"/>
      <c r="RIO45" s="212"/>
      <c r="RIP45" s="212"/>
      <c r="RIQ45" s="212"/>
      <c r="RIR45" s="212"/>
      <c r="RIS45" s="212"/>
      <c r="RIT45" s="212"/>
      <c r="RIU45" s="212"/>
      <c r="RIV45" s="212"/>
      <c r="RIW45" s="212"/>
      <c r="RIX45" s="212"/>
      <c r="RIY45" s="212"/>
      <c r="RIZ45" s="212"/>
      <c r="RJA45" s="212"/>
      <c r="RJB45" s="212"/>
      <c r="RJC45" s="212"/>
      <c r="RJD45" s="212"/>
      <c r="RJE45" s="212"/>
      <c r="RJF45" s="212"/>
      <c r="RJG45" s="212"/>
      <c r="RJH45" s="212"/>
      <c r="RJI45" s="212"/>
      <c r="RJJ45" s="212"/>
      <c r="RJK45" s="212"/>
      <c r="RJL45" s="212"/>
      <c r="RJM45" s="212"/>
      <c r="RJN45" s="212"/>
      <c r="RJO45" s="212"/>
      <c r="RJP45" s="212"/>
      <c r="RJQ45" s="212"/>
      <c r="RJR45" s="212"/>
      <c r="RJS45" s="212"/>
      <c r="RJT45" s="212"/>
      <c r="RJU45" s="212"/>
      <c r="RJV45" s="212"/>
      <c r="RJW45" s="212"/>
      <c r="RJX45" s="212"/>
      <c r="RJY45" s="212"/>
      <c r="RJZ45" s="212"/>
      <c r="RKA45" s="212"/>
      <c r="RKB45" s="212"/>
      <c r="RKC45" s="212"/>
      <c r="RKD45" s="212"/>
      <c r="RKE45" s="212"/>
      <c r="RKF45" s="212"/>
      <c r="RKG45" s="212"/>
      <c r="RKH45" s="212"/>
      <c r="RKI45" s="212"/>
      <c r="RKJ45" s="212"/>
      <c r="RKK45" s="212"/>
      <c r="RKL45" s="212"/>
      <c r="RKM45" s="212"/>
      <c r="RKN45" s="212"/>
      <c r="RKO45" s="212"/>
      <c r="RKP45" s="212"/>
      <c r="RKQ45" s="212"/>
      <c r="RKR45" s="212"/>
      <c r="RKS45" s="212"/>
      <c r="RKT45" s="212"/>
      <c r="RKU45" s="212"/>
      <c r="RKV45" s="212"/>
      <c r="RKW45" s="212"/>
      <c r="RKX45" s="212"/>
      <c r="RKY45" s="212"/>
      <c r="RKZ45" s="212"/>
      <c r="RLA45" s="212"/>
      <c r="RLB45" s="212"/>
      <c r="RLC45" s="212"/>
      <c r="RLD45" s="212"/>
      <c r="RLE45" s="212"/>
      <c r="RLF45" s="212"/>
      <c r="RLG45" s="212"/>
      <c r="RLH45" s="212"/>
      <c r="RLI45" s="212"/>
      <c r="RLJ45" s="212"/>
      <c r="RLK45" s="212"/>
      <c r="RLL45" s="212"/>
      <c r="RLM45" s="212"/>
      <c r="RLN45" s="212"/>
      <c r="RLO45" s="212"/>
      <c r="RLP45" s="212"/>
      <c r="RLQ45" s="212"/>
      <c r="RLR45" s="212"/>
      <c r="RLS45" s="212"/>
      <c r="RLT45" s="212"/>
      <c r="RLU45" s="212"/>
      <c r="RLV45" s="212"/>
      <c r="RLW45" s="212"/>
      <c r="RLX45" s="212"/>
      <c r="RLY45" s="212"/>
      <c r="RLZ45" s="212"/>
      <c r="RMA45" s="212"/>
      <c r="RMB45" s="212"/>
      <c r="RMC45" s="212"/>
      <c r="RMD45" s="212"/>
      <c r="RME45" s="212"/>
      <c r="RMF45" s="212"/>
      <c r="RMG45" s="212"/>
      <c r="RMH45" s="212"/>
      <c r="RMI45" s="212"/>
      <c r="RMJ45" s="212"/>
      <c r="RMK45" s="212"/>
      <c r="RML45" s="212"/>
      <c r="RMM45" s="212"/>
      <c r="RMN45" s="212"/>
      <c r="RMO45" s="212"/>
      <c r="RMP45" s="212"/>
      <c r="RMQ45" s="212"/>
      <c r="RMR45" s="212"/>
      <c r="RMS45" s="212"/>
      <c r="RMT45" s="212"/>
      <c r="RMU45" s="212"/>
      <c r="RMV45" s="212"/>
      <c r="RMW45" s="212"/>
      <c r="RMX45" s="212"/>
      <c r="RMY45" s="212"/>
      <c r="RMZ45" s="212"/>
      <c r="RNA45" s="212"/>
      <c r="RNB45" s="212"/>
      <c r="RNC45" s="212"/>
      <c r="RND45" s="212"/>
      <c r="RNE45" s="212"/>
      <c r="RNF45" s="212"/>
      <c r="RNG45" s="212"/>
      <c r="RNH45" s="212"/>
      <c r="RNI45" s="212"/>
      <c r="RNJ45" s="212"/>
      <c r="RNK45" s="212"/>
      <c r="RNL45" s="212"/>
      <c r="RNM45" s="212"/>
      <c r="RNN45" s="212"/>
      <c r="RNO45" s="212"/>
      <c r="RNP45" s="212"/>
      <c r="RNQ45" s="212"/>
      <c r="RNR45" s="212"/>
      <c r="RNS45" s="212"/>
      <c r="RNT45" s="212"/>
      <c r="RNU45" s="212"/>
      <c r="RNV45" s="212"/>
      <c r="RNW45" s="212"/>
      <c r="RNX45" s="212"/>
      <c r="RNY45" s="212"/>
      <c r="RNZ45" s="212"/>
      <c r="ROA45" s="212"/>
      <c r="ROB45" s="212"/>
      <c r="ROC45" s="212"/>
      <c r="ROD45" s="212"/>
      <c r="ROE45" s="212"/>
      <c r="ROF45" s="212"/>
      <c r="ROG45" s="212"/>
      <c r="ROH45" s="212"/>
      <c r="ROI45" s="212"/>
      <c r="ROJ45" s="212"/>
      <c r="ROK45" s="212"/>
      <c r="ROL45" s="212"/>
      <c r="ROM45" s="212"/>
      <c r="RON45" s="212"/>
      <c r="ROO45" s="212"/>
      <c r="ROP45" s="212"/>
      <c r="ROQ45" s="212"/>
      <c r="ROR45" s="212"/>
      <c r="ROS45" s="212"/>
      <c r="ROT45" s="212"/>
      <c r="ROU45" s="212"/>
      <c r="ROV45" s="212"/>
      <c r="ROW45" s="212"/>
      <c r="ROX45" s="212"/>
      <c r="ROY45" s="212"/>
      <c r="ROZ45" s="212"/>
      <c r="RPA45" s="212"/>
      <c r="RPB45" s="212"/>
      <c r="RPC45" s="212"/>
      <c r="RPD45" s="212"/>
      <c r="RPE45" s="212"/>
      <c r="RPF45" s="212"/>
      <c r="RPG45" s="212"/>
      <c r="RPH45" s="212"/>
      <c r="RPI45" s="212"/>
      <c r="RPJ45" s="212"/>
      <c r="RPK45" s="212"/>
      <c r="RPL45" s="212"/>
      <c r="RPM45" s="212"/>
      <c r="RPN45" s="212"/>
      <c r="RPO45" s="212"/>
      <c r="RPP45" s="212"/>
      <c r="RPQ45" s="212"/>
      <c r="RPR45" s="212"/>
      <c r="RPS45" s="212"/>
      <c r="RPT45" s="212"/>
      <c r="RPU45" s="212"/>
      <c r="RPV45" s="212"/>
      <c r="RPW45" s="212"/>
      <c r="RPX45" s="212"/>
      <c r="RPY45" s="212"/>
      <c r="RPZ45" s="212"/>
      <c r="RQA45" s="212"/>
      <c r="RQB45" s="212"/>
      <c r="RQC45" s="212"/>
      <c r="RQD45" s="212"/>
      <c r="RQE45" s="212"/>
      <c r="RQF45" s="212"/>
      <c r="RQG45" s="212"/>
      <c r="RQH45" s="212"/>
      <c r="RQI45" s="212"/>
      <c r="RQJ45" s="212"/>
      <c r="RQK45" s="212"/>
      <c r="RQL45" s="212"/>
      <c r="RQM45" s="212"/>
      <c r="RQN45" s="212"/>
      <c r="RQO45" s="212"/>
      <c r="RQP45" s="212"/>
      <c r="RQQ45" s="212"/>
      <c r="RQR45" s="212"/>
      <c r="RQS45" s="212"/>
      <c r="RQT45" s="212"/>
      <c r="RQU45" s="212"/>
      <c r="RQV45" s="212"/>
      <c r="RQW45" s="212"/>
      <c r="RQX45" s="212"/>
      <c r="RQY45" s="212"/>
      <c r="RQZ45" s="212"/>
      <c r="RRA45" s="212"/>
      <c r="RRB45" s="212"/>
      <c r="RRC45" s="212"/>
      <c r="RRD45" s="212"/>
      <c r="RRE45" s="212"/>
      <c r="RRF45" s="212"/>
      <c r="RRG45" s="212"/>
      <c r="RRH45" s="212"/>
      <c r="RRI45" s="212"/>
      <c r="RRJ45" s="212"/>
      <c r="RRK45" s="212"/>
      <c r="RRL45" s="212"/>
      <c r="RRM45" s="212"/>
      <c r="RRN45" s="212"/>
      <c r="RRO45" s="212"/>
      <c r="RRP45" s="212"/>
      <c r="RRQ45" s="212"/>
      <c r="RRR45" s="212"/>
      <c r="RRS45" s="212"/>
      <c r="RRT45" s="212"/>
      <c r="RRU45" s="212"/>
      <c r="RRV45" s="212"/>
      <c r="RRW45" s="212"/>
      <c r="RRX45" s="212"/>
      <c r="RRY45" s="212"/>
      <c r="RRZ45" s="212"/>
      <c r="RSA45" s="212"/>
      <c r="RSB45" s="212"/>
      <c r="RSC45" s="212"/>
      <c r="RSD45" s="212"/>
      <c r="RSE45" s="212"/>
      <c r="RSF45" s="212"/>
      <c r="RSG45" s="212"/>
      <c r="RSH45" s="212"/>
      <c r="RSI45" s="212"/>
      <c r="RSJ45" s="212"/>
      <c r="RSK45" s="212"/>
      <c r="RSL45" s="212"/>
      <c r="RSM45" s="212"/>
      <c r="RSN45" s="212"/>
      <c r="RSO45" s="212"/>
      <c r="RSP45" s="212"/>
      <c r="RSQ45" s="212"/>
      <c r="RSR45" s="212"/>
      <c r="RSS45" s="212"/>
      <c r="RST45" s="212"/>
      <c r="RSU45" s="212"/>
      <c r="RSV45" s="212"/>
      <c r="RSW45" s="212"/>
      <c r="RSX45" s="212"/>
      <c r="RSY45" s="212"/>
      <c r="RSZ45" s="212"/>
      <c r="RTA45" s="212"/>
      <c r="RTB45" s="212"/>
      <c r="RTC45" s="212"/>
      <c r="RTD45" s="212"/>
      <c r="RTE45" s="212"/>
      <c r="RTF45" s="212"/>
      <c r="RTG45" s="212"/>
      <c r="RTH45" s="212"/>
      <c r="RTI45" s="212"/>
      <c r="RTJ45" s="212"/>
      <c r="RTK45" s="212"/>
      <c r="RTL45" s="212"/>
      <c r="RTM45" s="212"/>
      <c r="RTN45" s="212"/>
      <c r="RTO45" s="212"/>
      <c r="RTP45" s="212"/>
      <c r="RTQ45" s="212"/>
      <c r="RTR45" s="212"/>
      <c r="RTS45" s="212"/>
      <c r="RTT45" s="212"/>
      <c r="RTU45" s="212"/>
      <c r="RTV45" s="212"/>
      <c r="RTW45" s="212"/>
      <c r="RTX45" s="212"/>
      <c r="RTY45" s="212"/>
      <c r="RTZ45" s="212"/>
      <c r="RUA45" s="212"/>
      <c r="RUB45" s="212"/>
      <c r="RUC45" s="212"/>
      <c r="RUD45" s="212"/>
      <c r="RUE45" s="212"/>
      <c r="RUF45" s="212"/>
      <c r="RUG45" s="212"/>
      <c r="RUH45" s="212"/>
      <c r="RUI45" s="212"/>
      <c r="RUJ45" s="212"/>
      <c r="RUK45" s="212"/>
      <c r="RUL45" s="212"/>
      <c r="RUM45" s="212"/>
      <c r="RUN45" s="212"/>
      <c r="RUO45" s="212"/>
      <c r="RUP45" s="212"/>
      <c r="RUQ45" s="212"/>
      <c r="RUR45" s="212"/>
      <c r="RUS45" s="212"/>
      <c r="RUT45" s="212"/>
      <c r="RUU45" s="212"/>
      <c r="RUV45" s="212"/>
      <c r="RUW45" s="212"/>
      <c r="RUX45" s="212"/>
      <c r="RUY45" s="212"/>
      <c r="RUZ45" s="212"/>
      <c r="RVA45" s="212"/>
      <c r="RVB45" s="212"/>
      <c r="RVC45" s="212"/>
      <c r="RVD45" s="212"/>
      <c r="RVE45" s="212"/>
      <c r="RVF45" s="212"/>
      <c r="RVG45" s="212"/>
      <c r="RVH45" s="212"/>
      <c r="RVI45" s="212"/>
      <c r="RVJ45" s="212"/>
      <c r="RVK45" s="212"/>
      <c r="RVL45" s="212"/>
      <c r="RVM45" s="212"/>
      <c r="RVN45" s="212"/>
      <c r="RVO45" s="212"/>
      <c r="RVP45" s="212"/>
      <c r="RVQ45" s="212"/>
      <c r="RVR45" s="212"/>
      <c r="RVS45" s="212"/>
      <c r="RVT45" s="212"/>
      <c r="RVU45" s="212"/>
      <c r="RVV45" s="212"/>
      <c r="RVW45" s="212"/>
      <c r="RVX45" s="212"/>
      <c r="RVY45" s="212"/>
      <c r="RVZ45" s="212"/>
      <c r="RWA45" s="212"/>
      <c r="RWB45" s="212"/>
      <c r="RWC45" s="212"/>
      <c r="RWD45" s="212"/>
      <c r="RWE45" s="212"/>
      <c r="RWF45" s="212"/>
      <c r="RWG45" s="212"/>
      <c r="RWH45" s="212"/>
      <c r="RWI45" s="212"/>
      <c r="RWJ45" s="212"/>
      <c r="RWK45" s="212"/>
      <c r="RWL45" s="212"/>
      <c r="RWM45" s="212"/>
      <c r="RWN45" s="212"/>
      <c r="RWO45" s="212"/>
      <c r="RWP45" s="212"/>
      <c r="RWQ45" s="212"/>
      <c r="RWR45" s="212"/>
      <c r="RWS45" s="212"/>
      <c r="RWT45" s="212"/>
      <c r="RWU45" s="212"/>
      <c r="RWV45" s="212"/>
      <c r="RWW45" s="212"/>
      <c r="RWX45" s="212"/>
      <c r="RWY45" s="212"/>
      <c r="RWZ45" s="212"/>
      <c r="RXA45" s="212"/>
      <c r="RXB45" s="212"/>
      <c r="RXC45" s="212"/>
      <c r="RXD45" s="212"/>
      <c r="RXE45" s="212"/>
      <c r="RXF45" s="212"/>
      <c r="RXG45" s="212"/>
      <c r="RXH45" s="212"/>
      <c r="RXI45" s="212"/>
      <c r="RXJ45" s="212"/>
      <c r="RXK45" s="212"/>
      <c r="RXL45" s="212"/>
      <c r="RXM45" s="212"/>
      <c r="RXN45" s="212"/>
      <c r="RXO45" s="212"/>
      <c r="RXP45" s="212"/>
      <c r="RXQ45" s="212"/>
      <c r="RXR45" s="212"/>
      <c r="RXS45" s="212"/>
      <c r="RXT45" s="212"/>
      <c r="RXU45" s="212"/>
      <c r="RXV45" s="212"/>
      <c r="RXW45" s="212"/>
      <c r="RXX45" s="212"/>
      <c r="RXY45" s="212"/>
      <c r="RXZ45" s="212"/>
      <c r="RYA45" s="212"/>
      <c r="RYB45" s="212"/>
      <c r="RYC45" s="212"/>
      <c r="RYD45" s="212"/>
      <c r="RYE45" s="212"/>
      <c r="RYF45" s="212"/>
      <c r="RYG45" s="212"/>
      <c r="RYH45" s="212"/>
      <c r="RYI45" s="212"/>
      <c r="RYJ45" s="212"/>
      <c r="RYK45" s="212"/>
      <c r="RYL45" s="212"/>
      <c r="RYM45" s="212"/>
      <c r="RYN45" s="212"/>
      <c r="RYO45" s="212"/>
      <c r="RYP45" s="212"/>
      <c r="RYQ45" s="212"/>
      <c r="RYR45" s="212"/>
      <c r="RYS45" s="212"/>
      <c r="RYT45" s="212"/>
      <c r="RYU45" s="212"/>
      <c r="RYV45" s="212"/>
      <c r="RYW45" s="212"/>
      <c r="RYX45" s="212"/>
      <c r="RYY45" s="212"/>
      <c r="RYZ45" s="212"/>
      <c r="RZA45" s="212"/>
      <c r="RZB45" s="212"/>
      <c r="RZC45" s="212"/>
      <c r="RZD45" s="212"/>
      <c r="RZE45" s="212"/>
      <c r="RZF45" s="212"/>
      <c r="RZG45" s="212"/>
      <c r="RZH45" s="212"/>
      <c r="RZI45" s="212"/>
      <c r="RZJ45" s="212"/>
      <c r="RZK45" s="212"/>
      <c r="RZL45" s="212"/>
      <c r="RZM45" s="212"/>
      <c r="RZN45" s="212"/>
      <c r="RZO45" s="212"/>
      <c r="RZP45" s="212"/>
      <c r="RZQ45" s="212"/>
      <c r="RZR45" s="212"/>
      <c r="RZS45" s="212"/>
      <c r="RZT45" s="212"/>
      <c r="RZU45" s="212"/>
      <c r="RZV45" s="212"/>
      <c r="RZW45" s="212"/>
      <c r="RZX45" s="212"/>
      <c r="RZY45" s="212"/>
      <c r="RZZ45" s="212"/>
      <c r="SAA45" s="212"/>
      <c r="SAB45" s="212"/>
      <c r="SAC45" s="212"/>
      <c r="SAD45" s="212"/>
      <c r="SAE45" s="212"/>
      <c r="SAF45" s="212"/>
      <c r="SAG45" s="212"/>
      <c r="SAH45" s="212"/>
      <c r="SAI45" s="212"/>
      <c r="SAJ45" s="212"/>
      <c r="SAK45" s="212"/>
      <c r="SAL45" s="212"/>
      <c r="SAM45" s="212"/>
      <c r="SAN45" s="212"/>
      <c r="SAO45" s="212"/>
      <c r="SAP45" s="212"/>
      <c r="SAQ45" s="212"/>
      <c r="SAR45" s="212"/>
      <c r="SAS45" s="212"/>
      <c r="SAT45" s="212"/>
      <c r="SAU45" s="212"/>
      <c r="SAV45" s="212"/>
      <c r="SAW45" s="212"/>
      <c r="SAX45" s="212"/>
      <c r="SAY45" s="212"/>
      <c r="SAZ45" s="212"/>
      <c r="SBA45" s="212"/>
      <c r="SBB45" s="212"/>
      <c r="SBC45" s="212"/>
      <c r="SBD45" s="212"/>
      <c r="SBE45" s="212"/>
      <c r="SBF45" s="212"/>
      <c r="SBG45" s="212"/>
      <c r="SBH45" s="212"/>
      <c r="SBI45" s="212"/>
      <c r="SBJ45" s="212"/>
      <c r="SBK45" s="212"/>
      <c r="SBL45" s="212"/>
      <c r="SBM45" s="212"/>
      <c r="SBN45" s="212"/>
      <c r="SBO45" s="212"/>
      <c r="SBP45" s="212"/>
      <c r="SBQ45" s="212"/>
      <c r="SBR45" s="212"/>
      <c r="SBS45" s="212"/>
      <c r="SBT45" s="212"/>
      <c r="SBU45" s="212"/>
      <c r="SBV45" s="212"/>
      <c r="SBW45" s="212"/>
      <c r="SBX45" s="212"/>
      <c r="SBY45" s="212"/>
      <c r="SBZ45" s="212"/>
      <c r="SCA45" s="212"/>
      <c r="SCB45" s="212"/>
      <c r="SCC45" s="212"/>
      <c r="SCD45" s="212"/>
      <c r="SCE45" s="212"/>
      <c r="SCF45" s="212"/>
      <c r="SCG45" s="212"/>
      <c r="SCH45" s="212"/>
      <c r="SCI45" s="212"/>
      <c r="SCJ45" s="212"/>
      <c r="SCK45" s="212"/>
      <c r="SCL45" s="212"/>
      <c r="SCM45" s="212"/>
      <c r="SCN45" s="212"/>
      <c r="SCO45" s="212"/>
      <c r="SCP45" s="212"/>
      <c r="SCQ45" s="212"/>
      <c r="SCR45" s="212"/>
      <c r="SCS45" s="212"/>
      <c r="SCT45" s="212"/>
      <c r="SCU45" s="212"/>
      <c r="SCV45" s="212"/>
      <c r="SCW45" s="212"/>
      <c r="SCX45" s="212"/>
      <c r="SCY45" s="212"/>
      <c r="SCZ45" s="212"/>
      <c r="SDA45" s="212"/>
      <c r="SDB45" s="212"/>
      <c r="SDC45" s="212"/>
      <c r="SDD45" s="212"/>
      <c r="SDE45" s="212"/>
      <c r="SDF45" s="212"/>
      <c r="SDG45" s="212"/>
      <c r="SDH45" s="212"/>
      <c r="SDI45" s="212"/>
      <c r="SDJ45" s="212"/>
      <c r="SDK45" s="212"/>
      <c r="SDL45" s="212"/>
      <c r="SDM45" s="212"/>
      <c r="SDN45" s="212"/>
      <c r="SDO45" s="212"/>
      <c r="SDP45" s="212"/>
      <c r="SDQ45" s="212"/>
      <c r="SDR45" s="212"/>
      <c r="SDS45" s="212"/>
      <c r="SDT45" s="212"/>
      <c r="SDU45" s="212"/>
      <c r="SDV45" s="212"/>
      <c r="SDW45" s="212"/>
      <c r="SDX45" s="212"/>
      <c r="SDY45" s="212"/>
      <c r="SDZ45" s="212"/>
      <c r="SEA45" s="212"/>
      <c r="SEB45" s="212"/>
      <c r="SEC45" s="212"/>
      <c r="SED45" s="212"/>
      <c r="SEE45" s="212"/>
      <c r="SEF45" s="212"/>
      <c r="SEG45" s="212"/>
      <c r="SEH45" s="212"/>
      <c r="SEI45" s="212"/>
      <c r="SEJ45" s="212"/>
      <c r="SEK45" s="212"/>
      <c r="SEL45" s="212"/>
      <c r="SEM45" s="212"/>
      <c r="SEN45" s="212"/>
      <c r="SEO45" s="212"/>
      <c r="SEP45" s="212"/>
      <c r="SEQ45" s="212"/>
      <c r="SER45" s="212"/>
      <c r="SES45" s="212"/>
      <c r="SET45" s="212"/>
      <c r="SEU45" s="212"/>
      <c r="SEV45" s="212"/>
      <c r="SEW45" s="212"/>
      <c r="SEX45" s="212"/>
      <c r="SEY45" s="212"/>
      <c r="SEZ45" s="212"/>
      <c r="SFA45" s="212"/>
      <c r="SFB45" s="212"/>
      <c r="SFC45" s="212"/>
      <c r="SFD45" s="212"/>
      <c r="SFE45" s="212"/>
      <c r="SFF45" s="212"/>
      <c r="SFG45" s="212"/>
      <c r="SFH45" s="212"/>
      <c r="SFI45" s="212"/>
      <c r="SFJ45" s="212"/>
      <c r="SFK45" s="212"/>
      <c r="SFL45" s="212"/>
      <c r="SFM45" s="212"/>
      <c r="SFN45" s="212"/>
      <c r="SFO45" s="212"/>
      <c r="SFP45" s="212"/>
      <c r="SFQ45" s="212"/>
      <c r="SFR45" s="212"/>
      <c r="SFS45" s="212"/>
      <c r="SFT45" s="212"/>
      <c r="SFU45" s="212"/>
      <c r="SFV45" s="212"/>
      <c r="SFW45" s="212"/>
      <c r="SFX45" s="212"/>
      <c r="SFY45" s="212"/>
      <c r="SFZ45" s="212"/>
      <c r="SGA45" s="212"/>
      <c r="SGB45" s="212"/>
      <c r="SGC45" s="212"/>
      <c r="SGD45" s="212"/>
      <c r="SGE45" s="212"/>
      <c r="SGF45" s="212"/>
      <c r="SGG45" s="212"/>
      <c r="SGH45" s="212"/>
      <c r="SGI45" s="212"/>
      <c r="SGJ45" s="212"/>
      <c r="SGK45" s="212"/>
      <c r="SGL45" s="212"/>
      <c r="SGM45" s="212"/>
      <c r="SGN45" s="212"/>
      <c r="SGO45" s="212"/>
      <c r="SGP45" s="212"/>
      <c r="SGQ45" s="212"/>
      <c r="SGR45" s="212"/>
      <c r="SGS45" s="212"/>
      <c r="SGT45" s="212"/>
      <c r="SGU45" s="212"/>
      <c r="SGV45" s="212"/>
      <c r="SGW45" s="212"/>
      <c r="SGX45" s="212"/>
      <c r="SGY45" s="212"/>
      <c r="SGZ45" s="212"/>
      <c r="SHA45" s="212"/>
      <c r="SHB45" s="212"/>
      <c r="SHC45" s="212"/>
      <c r="SHD45" s="212"/>
      <c r="SHE45" s="212"/>
      <c r="SHF45" s="212"/>
      <c r="SHG45" s="212"/>
      <c r="SHH45" s="212"/>
      <c r="SHI45" s="212"/>
      <c r="SHJ45" s="212"/>
      <c r="SHK45" s="212"/>
      <c r="SHL45" s="212"/>
      <c r="SHM45" s="212"/>
      <c r="SHN45" s="212"/>
      <c r="SHO45" s="212"/>
      <c r="SHP45" s="212"/>
      <c r="SHQ45" s="212"/>
      <c r="SHR45" s="212"/>
      <c r="SHS45" s="212"/>
      <c r="SHT45" s="212"/>
      <c r="SHU45" s="212"/>
      <c r="SHV45" s="212"/>
      <c r="SHW45" s="212"/>
      <c r="SHX45" s="212"/>
      <c r="SHY45" s="212"/>
      <c r="SHZ45" s="212"/>
      <c r="SIA45" s="212"/>
      <c r="SIB45" s="212"/>
      <c r="SIC45" s="212"/>
      <c r="SID45" s="212"/>
      <c r="SIE45" s="212"/>
      <c r="SIF45" s="212"/>
      <c r="SIG45" s="212"/>
      <c r="SIH45" s="212"/>
      <c r="SII45" s="212"/>
      <c r="SIJ45" s="212"/>
      <c r="SIK45" s="212"/>
      <c r="SIL45" s="212"/>
      <c r="SIM45" s="212"/>
      <c r="SIN45" s="212"/>
      <c r="SIO45" s="212"/>
      <c r="SIP45" s="212"/>
      <c r="SIQ45" s="212"/>
      <c r="SIR45" s="212"/>
      <c r="SIS45" s="212"/>
      <c r="SIT45" s="212"/>
      <c r="SIU45" s="212"/>
      <c r="SIV45" s="212"/>
      <c r="SIW45" s="212"/>
      <c r="SIX45" s="212"/>
      <c r="SIY45" s="212"/>
      <c r="SIZ45" s="212"/>
      <c r="SJA45" s="212"/>
      <c r="SJB45" s="212"/>
      <c r="SJC45" s="212"/>
      <c r="SJD45" s="212"/>
      <c r="SJE45" s="212"/>
      <c r="SJF45" s="212"/>
      <c r="SJG45" s="212"/>
      <c r="SJH45" s="212"/>
      <c r="SJI45" s="212"/>
      <c r="SJJ45" s="212"/>
      <c r="SJK45" s="212"/>
      <c r="SJL45" s="212"/>
      <c r="SJM45" s="212"/>
      <c r="SJN45" s="212"/>
      <c r="SJO45" s="212"/>
      <c r="SJP45" s="212"/>
      <c r="SJQ45" s="212"/>
      <c r="SJR45" s="212"/>
      <c r="SJS45" s="212"/>
      <c r="SJT45" s="212"/>
      <c r="SJU45" s="212"/>
      <c r="SJV45" s="212"/>
      <c r="SJW45" s="212"/>
      <c r="SJX45" s="212"/>
      <c r="SJY45" s="212"/>
      <c r="SJZ45" s="212"/>
      <c r="SKA45" s="212"/>
      <c r="SKB45" s="212"/>
      <c r="SKC45" s="212"/>
      <c r="SKD45" s="212"/>
      <c r="SKE45" s="212"/>
      <c r="SKF45" s="212"/>
      <c r="SKG45" s="212"/>
      <c r="SKH45" s="212"/>
      <c r="SKI45" s="212"/>
      <c r="SKJ45" s="212"/>
      <c r="SKK45" s="212"/>
      <c r="SKL45" s="212"/>
      <c r="SKM45" s="212"/>
      <c r="SKN45" s="212"/>
      <c r="SKO45" s="212"/>
      <c r="SKP45" s="212"/>
      <c r="SKQ45" s="212"/>
      <c r="SKR45" s="212"/>
      <c r="SKS45" s="212"/>
      <c r="SKT45" s="212"/>
      <c r="SKU45" s="212"/>
      <c r="SKV45" s="212"/>
      <c r="SKW45" s="212"/>
      <c r="SKX45" s="212"/>
      <c r="SKY45" s="212"/>
      <c r="SKZ45" s="212"/>
      <c r="SLA45" s="212"/>
      <c r="SLB45" s="212"/>
      <c r="SLC45" s="212"/>
      <c r="SLD45" s="212"/>
      <c r="SLE45" s="212"/>
      <c r="SLF45" s="212"/>
      <c r="SLG45" s="212"/>
      <c r="SLH45" s="212"/>
      <c r="SLI45" s="212"/>
      <c r="SLJ45" s="212"/>
      <c r="SLK45" s="212"/>
      <c r="SLL45" s="212"/>
      <c r="SLM45" s="212"/>
      <c r="SLN45" s="212"/>
      <c r="SLO45" s="212"/>
      <c r="SLP45" s="212"/>
      <c r="SLQ45" s="212"/>
      <c r="SLR45" s="212"/>
      <c r="SLS45" s="212"/>
      <c r="SLT45" s="212"/>
      <c r="SLU45" s="212"/>
      <c r="SLV45" s="212"/>
      <c r="SLW45" s="212"/>
      <c r="SLX45" s="212"/>
      <c r="SLY45" s="212"/>
      <c r="SLZ45" s="212"/>
      <c r="SMA45" s="212"/>
      <c r="SMB45" s="212"/>
      <c r="SMC45" s="212"/>
      <c r="SMD45" s="212"/>
      <c r="SME45" s="212"/>
      <c r="SMF45" s="212"/>
      <c r="SMG45" s="212"/>
      <c r="SMH45" s="212"/>
      <c r="SMI45" s="212"/>
      <c r="SMJ45" s="212"/>
      <c r="SMK45" s="212"/>
      <c r="SML45" s="212"/>
      <c r="SMM45" s="212"/>
      <c r="SMN45" s="212"/>
      <c r="SMO45" s="212"/>
      <c r="SMP45" s="212"/>
      <c r="SMQ45" s="212"/>
      <c r="SMR45" s="212"/>
      <c r="SMS45" s="212"/>
      <c r="SMT45" s="212"/>
      <c r="SMU45" s="212"/>
      <c r="SMV45" s="212"/>
      <c r="SMW45" s="212"/>
      <c r="SMX45" s="212"/>
      <c r="SMY45" s="212"/>
      <c r="SMZ45" s="212"/>
      <c r="SNA45" s="212"/>
      <c r="SNB45" s="212"/>
      <c r="SNC45" s="212"/>
      <c r="SND45" s="212"/>
      <c r="SNE45" s="212"/>
      <c r="SNF45" s="212"/>
      <c r="SNG45" s="212"/>
      <c r="SNH45" s="212"/>
      <c r="SNI45" s="212"/>
      <c r="SNJ45" s="212"/>
      <c r="SNK45" s="212"/>
      <c r="SNL45" s="212"/>
      <c r="SNM45" s="212"/>
      <c r="SNN45" s="212"/>
      <c r="SNO45" s="212"/>
      <c r="SNP45" s="212"/>
      <c r="SNQ45" s="212"/>
      <c r="SNR45" s="212"/>
      <c r="SNS45" s="212"/>
      <c r="SNT45" s="212"/>
      <c r="SNU45" s="212"/>
      <c r="SNV45" s="212"/>
      <c r="SNW45" s="212"/>
      <c r="SNX45" s="212"/>
      <c r="SNY45" s="212"/>
      <c r="SNZ45" s="212"/>
      <c r="SOA45" s="212"/>
      <c r="SOB45" s="212"/>
      <c r="SOC45" s="212"/>
      <c r="SOD45" s="212"/>
      <c r="SOE45" s="212"/>
      <c r="SOF45" s="212"/>
      <c r="SOG45" s="212"/>
      <c r="SOH45" s="212"/>
      <c r="SOI45" s="212"/>
      <c r="SOJ45" s="212"/>
      <c r="SOK45" s="212"/>
      <c r="SOL45" s="212"/>
      <c r="SOM45" s="212"/>
      <c r="SON45" s="212"/>
      <c r="SOO45" s="212"/>
      <c r="SOP45" s="212"/>
      <c r="SOQ45" s="212"/>
      <c r="SOR45" s="212"/>
      <c r="SOS45" s="212"/>
      <c r="SOT45" s="212"/>
      <c r="SOU45" s="212"/>
      <c r="SOV45" s="212"/>
      <c r="SOW45" s="212"/>
      <c r="SOX45" s="212"/>
      <c r="SOY45" s="212"/>
      <c r="SOZ45" s="212"/>
      <c r="SPA45" s="212"/>
      <c r="SPB45" s="212"/>
      <c r="SPC45" s="212"/>
      <c r="SPD45" s="212"/>
      <c r="SPE45" s="212"/>
      <c r="SPF45" s="212"/>
      <c r="SPG45" s="212"/>
      <c r="SPH45" s="212"/>
      <c r="SPI45" s="212"/>
      <c r="SPJ45" s="212"/>
      <c r="SPK45" s="212"/>
      <c r="SPL45" s="212"/>
      <c r="SPM45" s="212"/>
      <c r="SPN45" s="212"/>
      <c r="SPO45" s="212"/>
      <c r="SPP45" s="212"/>
      <c r="SPQ45" s="212"/>
      <c r="SPR45" s="212"/>
      <c r="SPS45" s="212"/>
      <c r="SPT45" s="212"/>
      <c r="SPU45" s="212"/>
      <c r="SPV45" s="212"/>
      <c r="SPW45" s="212"/>
      <c r="SPX45" s="212"/>
      <c r="SPY45" s="212"/>
      <c r="SPZ45" s="212"/>
      <c r="SQA45" s="212"/>
      <c r="SQB45" s="212"/>
      <c r="SQC45" s="212"/>
      <c r="SQD45" s="212"/>
      <c r="SQE45" s="212"/>
      <c r="SQF45" s="212"/>
      <c r="SQG45" s="212"/>
      <c r="SQH45" s="212"/>
      <c r="SQI45" s="212"/>
      <c r="SQJ45" s="212"/>
      <c r="SQK45" s="212"/>
      <c r="SQL45" s="212"/>
      <c r="SQM45" s="212"/>
      <c r="SQN45" s="212"/>
      <c r="SQO45" s="212"/>
      <c r="SQP45" s="212"/>
      <c r="SQQ45" s="212"/>
      <c r="SQR45" s="212"/>
      <c r="SQS45" s="212"/>
      <c r="SQT45" s="212"/>
      <c r="SQU45" s="212"/>
      <c r="SQV45" s="212"/>
      <c r="SQW45" s="212"/>
      <c r="SQX45" s="212"/>
      <c r="SQY45" s="212"/>
      <c r="SQZ45" s="212"/>
      <c r="SRA45" s="212"/>
      <c r="SRB45" s="212"/>
      <c r="SRC45" s="212"/>
      <c r="SRD45" s="212"/>
      <c r="SRE45" s="212"/>
      <c r="SRF45" s="212"/>
      <c r="SRG45" s="212"/>
      <c r="SRH45" s="212"/>
      <c r="SRI45" s="212"/>
      <c r="SRJ45" s="212"/>
      <c r="SRK45" s="212"/>
      <c r="SRL45" s="212"/>
      <c r="SRM45" s="212"/>
      <c r="SRN45" s="212"/>
      <c r="SRO45" s="212"/>
      <c r="SRP45" s="212"/>
      <c r="SRQ45" s="212"/>
      <c r="SRR45" s="212"/>
      <c r="SRS45" s="212"/>
      <c r="SRT45" s="212"/>
      <c r="SRU45" s="212"/>
      <c r="SRV45" s="212"/>
      <c r="SRW45" s="212"/>
      <c r="SRX45" s="212"/>
      <c r="SRY45" s="212"/>
      <c r="SRZ45" s="212"/>
      <c r="SSA45" s="212"/>
      <c r="SSB45" s="212"/>
      <c r="SSC45" s="212"/>
      <c r="SSD45" s="212"/>
      <c r="SSE45" s="212"/>
      <c r="SSF45" s="212"/>
      <c r="SSG45" s="212"/>
      <c r="SSH45" s="212"/>
      <c r="SSI45" s="212"/>
      <c r="SSJ45" s="212"/>
      <c r="SSK45" s="212"/>
      <c r="SSL45" s="212"/>
      <c r="SSM45" s="212"/>
      <c r="SSN45" s="212"/>
      <c r="SSO45" s="212"/>
      <c r="SSP45" s="212"/>
      <c r="SSQ45" s="212"/>
      <c r="SSR45" s="212"/>
      <c r="SSS45" s="212"/>
      <c r="SST45" s="212"/>
      <c r="SSU45" s="212"/>
      <c r="SSV45" s="212"/>
      <c r="SSW45" s="212"/>
      <c r="SSX45" s="212"/>
      <c r="SSY45" s="212"/>
      <c r="SSZ45" s="212"/>
      <c r="STA45" s="212"/>
      <c r="STB45" s="212"/>
      <c r="STC45" s="212"/>
      <c r="STD45" s="212"/>
      <c r="STE45" s="212"/>
      <c r="STF45" s="212"/>
      <c r="STG45" s="212"/>
      <c r="STH45" s="212"/>
      <c r="STI45" s="212"/>
      <c r="STJ45" s="212"/>
      <c r="STK45" s="212"/>
      <c r="STL45" s="212"/>
      <c r="STM45" s="212"/>
      <c r="STN45" s="212"/>
      <c r="STO45" s="212"/>
      <c r="STP45" s="212"/>
      <c r="STQ45" s="212"/>
      <c r="STR45" s="212"/>
      <c r="STS45" s="212"/>
      <c r="STT45" s="212"/>
      <c r="STU45" s="212"/>
      <c r="STV45" s="212"/>
      <c r="STW45" s="212"/>
      <c r="STX45" s="212"/>
      <c r="STY45" s="212"/>
      <c r="STZ45" s="212"/>
      <c r="SUA45" s="212"/>
      <c r="SUB45" s="212"/>
      <c r="SUC45" s="212"/>
      <c r="SUD45" s="212"/>
      <c r="SUE45" s="212"/>
      <c r="SUF45" s="212"/>
      <c r="SUG45" s="212"/>
      <c r="SUH45" s="212"/>
      <c r="SUI45" s="212"/>
      <c r="SUJ45" s="212"/>
      <c r="SUK45" s="212"/>
      <c r="SUL45" s="212"/>
      <c r="SUM45" s="212"/>
      <c r="SUN45" s="212"/>
      <c r="SUO45" s="212"/>
      <c r="SUP45" s="212"/>
      <c r="SUQ45" s="212"/>
      <c r="SUR45" s="212"/>
      <c r="SUS45" s="212"/>
      <c r="SUT45" s="212"/>
      <c r="SUU45" s="212"/>
      <c r="SUV45" s="212"/>
      <c r="SUW45" s="212"/>
      <c r="SUX45" s="212"/>
      <c r="SUY45" s="212"/>
      <c r="SUZ45" s="212"/>
      <c r="SVA45" s="212"/>
      <c r="SVB45" s="212"/>
      <c r="SVC45" s="212"/>
      <c r="SVD45" s="212"/>
      <c r="SVE45" s="212"/>
      <c r="SVF45" s="212"/>
      <c r="SVG45" s="212"/>
      <c r="SVH45" s="212"/>
      <c r="SVI45" s="212"/>
      <c r="SVJ45" s="212"/>
      <c r="SVK45" s="212"/>
      <c r="SVL45" s="212"/>
      <c r="SVM45" s="212"/>
      <c r="SVN45" s="212"/>
      <c r="SVO45" s="212"/>
      <c r="SVP45" s="212"/>
      <c r="SVQ45" s="212"/>
      <c r="SVR45" s="212"/>
      <c r="SVS45" s="212"/>
      <c r="SVT45" s="212"/>
      <c r="SVU45" s="212"/>
      <c r="SVV45" s="212"/>
      <c r="SVW45" s="212"/>
      <c r="SVX45" s="212"/>
      <c r="SVY45" s="212"/>
      <c r="SVZ45" s="212"/>
      <c r="SWA45" s="212"/>
      <c r="SWB45" s="212"/>
      <c r="SWC45" s="212"/>
      <c r="SWD45" s="212"/>
      <c r="SWE45" s="212"/>
      <c r="SWF45" s="212"/>
      <c r="SWG45" s="212"/>
      <c r="SWH45" s="212"/>
      <c r="SWI45" s="212"/>
      <c r="SWJ45" s="212"/>
      <c r="SWK45" s="212"/>
      <c r="SWL45" s="212"/>
      <c r="SWM45" s="212"/>
      <c r="SWN45" s="212"/>
      <c r="SWO45" s="212"/>
      <c r="SWP45" s="212"/>
      <c r="SWQ45" s="212"/>
      <c r="SWR45" s="212"/>
      <c r="SWS45" s="212"/>
      <c r="SWT45" s="212"/>
      <c r="SWU45" s="212"/>
      <c r="SWV45" s="212"/>
      <c r="SWW45" s="212"/>
      <c r="SWX45" s="212"/>
      <c r="SWY45" s="212"/>
      <c r="SWZ45" s="212"/>
      <c r="SXA45" s="212"/>
      <c r="SXB45" s="212"/>
      <c r="SXC45" s="212"/>
      <c r="SXD45" s="212"/>
      <c r="SXE45" s="212"/>
      <c r="SXF45" s="212"/>
      <c r="SXG45" s="212"/>
      <c r="SXH45" s="212"/>
      <c r="SXI45" s="212"/>
      <c r="SXJ45" s="212"/>
      <c r="SXK45" s="212"/>
      <c r="SXL45" s="212"/>
      <c r="SXM45" s="212"/>
      <c r="SXN45" s="212"/>
      <c r="SXO45" s="212"/>
      <c r="SXP45" s="212"/>
      <c r="SXQ45" s="212"/>
      <c r="SXR45" s="212"/>
      <c r="SXS45" s="212"/>
      <c r="SXT45" s="212"/>
      <c r="SXU45" s="212"/>
      <c r="SXV45" s="212"/>
      <c r="SXW45" s="212"/>
      <c r="SXX45" s="212"/>
      <c r="SXY45" s="212"/>
      <c r="SXZ45" s="212"/>
      <c r="SYA45" s="212"/>
      <c r="SYB45" s="212"/>
      <c r="SYC45" s="212"/>
      <c r="SYD45" s="212"/>
      <c r="SYE45" s="212"/>
      <c r="SYF45" s="212"/>
      <c r="SYG45" s="212"/>
      <c r="SYH45" s="212"/>
      <c r="SYI45" s="212"/>
      <c r="SYJ45" s="212"/>
      <c r="SYK45" s="212"/>
      <c r="SYL45" s="212"/>
      <c r="SYM45" s="212"/>
      <c r="SYN45" s="212"/>
      <c r="SYO45" s="212"/>
      <c r="SYP45" s="212"/>
      <c r="SYQ45" s="212"/>
      <c r="SYR45" s="212"/>
      <c r="SYS45" s="212"/>
      <c r="SYT45" s="212"/>
      <c r="SYU45" s="212"/>
      <c r="SYV45" s="212"/>
      <c r="SYW45" s="212"/>
      <c r="SYX45" s="212"/>
      <c r="SYY45" s="212"/>
      <c r="SYZ45" s="212"/>
      <c r="SZA45" s="212"/>
      <c r="SZB45" s="212"/>
      <c r="SZC45" s="212"/>
      <c r="SZD45" s="212"/>
      <c r="SZE45" s="212"/>
      <c r="SZF45" s="212"/>
      <c r="SZG45" s="212"/>
      <c r="SZH45" s="212"/>
      <c r="SZI45" s="212"/>
      <c r="SZJ45" s="212"/>
      <c r="SZK45" s="212"/>
      <c r="SZL45" s="212"/>
      <c r="SZM45" s="212"/>
      <c r="SZN45" s="212"/>
      <c r="SZO45" s="212"/>
      <c r="SZP45" s="212"/>
      <c r="SZQ45" s="212"/>
      <c r="SZR45" s="212"/>
      <c r="SZS45" s="212"/>
      <c r="SZT45" s="212"/>
      <c r="SZU45" s="212"/>
      <c r="SZV45" s="212"/>
      <c r="SZW45" s="212"/>
      <c r="SZX45" s="212"/>
      <c r="SZY45" s="212"/>
      <c r="SZZ45" s="212"/>
      <c r="TAA45" s="212"/>
      <c r="TAB45" s="212"/>
      <c r="TAC45" s="212"/>
      <c r="TAD45" s="212"/>
      <c r="TAE45" s="212"/>
      <c r="TAF45" s="212"/>
      <c r="TAG45" s="212"/>
      <c r="TAH45" s="212"/>
      <c r="TAI45" s="212"/>
      <c r="TAJ45" s="212"/>
      <c r="TAK45" s="212"/>
      <c r="TAL45" s="212"/>
      <c r="TAM45" s="212"/>
      <c r="TAN45" s="212"/>
      <c r="TAO45" s="212"/>
      <c r="TAP45" s="212"/>
      <c r="TAQ45" s="212"/>
      <c r="TAR45" s="212"/>
      <c r="TAS45" s="212"/>
      <c r="TAT45" s="212"/>
      <c r="TAU45" s="212"/>
      <c r="TAV45" s="212"/>
      <c r="TAW45" s="212"/>
      <c r="TAX45" s="212"/>
      <c r="TAY45" s="212"/>
      <c r="TAZ45" s="212"/>
      <c r="TBA45" s="212"/>
      <c r="TBB45" s="212"/>
      <c r="TBC45" s="212"/>
      <c r="TBD45" s="212"/>
      <c r="TBE45" s="212"/>
      <c r="TBF45" s="212"/>
      <c r="TBG45" s="212"/>
      <c r="TBH45" s="212"/>
      <c r="TBI45" s="212"/>
      <c r="TBJ45" s="212"/>
      <c r="TBK45" s="212"/>
      <c r="TBL45" s="212"/>
      <c r="TBM45" s="212"/>
      <c r="TBN45" s="212"/>
      <c r="TBO45" s="212"/>
      <c r="TBP45" s="212"/>
      <c r="TBQ45" s="212"/>
      <c r="TBR45" s="212"/>
      <c r="TBS45" s="212"/>
      <c r="TBT45" s="212"/>
      <c r="TBU45" s="212"/>
      <c r="TBV45" s="212"/>
      <c r="TBW45" s="212"/>
      <c r="TBX45" s="212"/>
      <c r="TBY45" s="212"/>
      <c r="TBZ45" s="212"/>
      <c r="TCA45" s="212"/>
      <c r="TCB45" s="212"/>
      <c r="TCC45" s="212"/>
      <c r="TCD45" s="212"/>
      <c r="TCE45" s="212"/>
      <c r="TCF45" s="212"/>
      <c r="TCG45" s="212"/>
      <c r="TCH45" s="212"/>
      <c r="TCI45" s="212"/>
      <c r="TCJ45" s="212"/>
      <c r="TCK45" s="212"/>
      <c r="TCL45" s="212"/>
      <c r="TCM45" s="212"/>
      <c r="TCN45" s="212"/>
      <c r="TCO45" s="212"/>
      <c r="TCP45" s="212"/>
      <c r="TCQ45" s="212"/>
      <c r="TCR45" s="212"/>
      <c r="TCS45" s="212"/>
      <c r="TCT45" s="212"/>
      <c r="TCU45" s="212"/>
      <c r="TCV45" s="212"/>
      <c r="TCW45" s="212"/>
      <c r="TCX45" s="212"/>
      <c r="TCY45" s="212"/>
      <c r="TCZ45" s="212"/>
      <c r="TDA45" s="212"/>
      <c r="TDB45" s="212"/>
      <c r="TDC45" s="212"/>
      <c r="TDD45" s="212"/>
      <c r="TDE45" s="212"/>
      <c r="TDF45" s="212"/>
      <c r="TDG45" s="212"/>
      <c r="TDH45" s="212"/>
      <c r="TDI45" s="212"/>
      <c r="TDJ45" s="212"/>
      <c r="TDK45" s="212"/>
      <c r="TDL45" s="212"/>
      <c r="TDM45" s="212"/>
      <c r="TDN45" s="212"/>
      <c r="TDO45" s="212"/>
      <c r="TDP45" s="212"/>
      <c r="TDQ45" s="212"/>
      <c r="TDR45" s="212"/>
      <c r="TDS45" s="212"/>
      <c r="TDT45" s="212"/>
      <c r="TDU45" s="212"/>
      <c r="TDV45" s="212"/>
      <c r="TDW45" s="212"/>
      <c r="TDX45" s="212"/>
      <c r="TDY45" s="212"/>
      <c r="TDZ45" s="212"/>
      <c r="TEA45" s="212"/>
      <c r="TEB45" s="212"/>
      <c r="TEC45" s="212"/>
      <c r="TED45" s="212"/>
      <c r="TEE45" s="212"/>
      <c r="TEF45" s="212"/>
      <c r="TEG45" s="212"/>
      <c r="TEH45" s="212"/>
      <c r="TEI45" s="212"/>
      <c r="TEJ45" s="212"/>
      <c r="TEK45" s="212"/>
      <c r="TEL45" s="212"/>
      <c r="TEM45" s="212"/>
      <c r="TEN45" s="212"/>
      <c r="TEO45" s="212"/>
      <c r="TEP45" s="212"/>
      <c r="TEQ45" s="212"/>
      <c r="TER45" s="212"/>
      <c r="TES45" s="212"/>
      <c r="TET45" s="212"/>
      <c r="TEU45" s="212"/>
      <c r="TEV45" s="212"/>
      <c r="TEW45" s="212"/>
      <c r="TEX45" s="212"/>
      <c r="TEY45" s="212"/>
      <c r="TEZ45" s="212"/>
      <c r="TFA45" s="212"/>
      <c r="TFB45" s="212"/>
      <c r="TFC45" s="212"/>
      <c r="TFD45" s="212"/>
      <c r="TFE45" s="212"/>
      <c r="TFF45" s="212"/>
      <c r="TFG45" s="212"/>
      <c r="TFH45" s="212"/>
      <c r="TFI45" s="212"/>
      <c r="TFJ45" s="212"/>
      <c r="TFK45" s="212"/>
      <c r="TFL45" s="212"/>
      <c r="TFM45" s="212"/>
      <c r="TFN45" s="212"/>
      <c r="TFO45" s="212"/>
      <c r="TFP45" s="212"/>
      <c r="TFQ45" s="212"/>
      <c r="TFR45" s="212"/>
      <c r="TFS45" s="212"/>
      <c r="TFT45" s="212"/>
      <c r="TFU45" s="212"/>
      <c r="TFV45" s="212"/>
      <c r="TFW45" s="212"/>
      <c r="TFX45" s="212"/>
      <c r="TFY45" s="212"/>
      <c r="TFZ45" s="212"/>
      <c r="TGA45" s="212"/>
      <c r="TGB45" s="212"/>
      <c r="TGC45" s="212"/>
      <c r="TGD45" s="212"/>
      <c r="TGE45" s="212"/>
      <c r="TGF45" s="212"/>
      <c r="TGG45" s="212"/>
      <c r="TGH45" s="212"/>
      <c r="TGI45" s="212"/>
      <c r="TGJ45" s="212"/>
      <c r="TGK45" s="212"/>
      <c r="TGL45" s="212"/>
      <c r="TGM45" s="212"/>
      <c r="TGN45" s="212"/>
      <c r="TGO45" s="212"/>
      <c r="TGP45" s="212"/>
      <c r="TGQ45" s="212"/>
      <c r="TGR45" s="212"/>
      <c r="TGS45" s="212"/>
      <c r="TGT45" s="212"/>
      <c r="TGU45" s="212"/>
      <c r="TGV45" s="212"/>
      <c r="TGW45" s="212"/>
      <c r="TGX45" s="212"/>
      <c r="TGY45" s="212"/>
      <c r="TGZ45" s="212"/>
      <c r="THA45" s="212"/>
      <c r="THB45" s="212"/>
      <c r="THC45" s="212"/>
      <c r="THD45" s="212"/>
      <c r="THE45" s="212"/>
      <c r="THF45" s="212"/>
      <c r="THG45" s="212"/>
      <c r="THH45" s="212"/>
      <c r="THI45" s="212"/>
      <c r="THJ45" s="212"/>
      <c r="THK45" s="212"/>
      <c r="THL45" s="212"/>
      <c r="THM45" s="212"/>
      <c r="THN45" s="212"/>
      <c r="THO45" s="212"/>
      <c r="THP45" s="212"/>
      <c r="THQ45" s="212"/>
      <c r="THR45" s="212"/>
      <c r="THS45" s="212"/>
      <c r="THT45" s="212"/>
      <c r="THU45" s="212"/>
      <c r="THV45" s="212"/>
      <c r="THW45" s="212"/>
      <c r="THX45" s="212"/>
      <c r="THY45" s="212"/>
      <c r="THZ45" s="212"/>
      <c r="TIA45" s="212"/>
      <c r="TIB45" s="212"/>
      <c r="TIC45" s="212"/>
      <c r="TID45" s="212"/>
      <c r="TIE45" s="212"/>
      <c r="TIF45" s="212"/>
      <c r="TIG45" s="212"/>
      <c r="TIH45" s="212"/>
      <c r="TII45" s="212"/>
      <c r="TIJ45" s="212"/>
      <c r="TIK45" s="212"/>
      <c r="TIL45" s="212"/>
      <c r="TIM45" s="212"/>
      <c r="TIN45" s="212"/>
      <c r="TIO45" s="212"/>
      <c r="TIP45" s="212"/>
      <c r="TIQ45" s="212"/>
      <c r="TIR45" s="212"/>
      <c r="TIS45" s="212"/>
      <c r="TIT45" s="212"/>
      <c r="TIU45" s="212"/>
      <c r="TIV45" s="212"/>
      <c r="TIW45" s="212"/>
      <c r="TIX45" s="212"/>
      <c r="TIY45" s="212"/>
      <c r="TIZ45" s="212"/>
      <c r="TJA45" s="212"/>
      <c r="TJB45" s="212"/>
      <c r="TJC45" s="212"/>
      <c r="TJD45" s="212"/>
      <c r="TJE45" s="212"/>
      <c r="TJF45" s="212"/>
      <c r="TJG45" s="212"/>
      <c r="TJH45" s="212"/>
      <c r="TJI45" s="212"/>
      <c r="TJJ45" s="212"/>
      <c r="TJK45" s="212"/>
      <c r="TJL45" s="212"/>
      <c r="TJM45" s="212"/>
      <c r="TJN45" s="212"/>
      <c r="TJO45" s="212"/>
      <c r="TJP45" s="212"/>
      <c r="TJQ45" s="212"/>
      <c r="TJR45" s="212"/>
      <c r="TJS45" s="212"/>
      <c r="TJT45" s="212"/>
      <c r="TJU45" s="212"/>
      <c r="TJV45" s="212"/>
      <c r="TJW45" s="212"/>
      <c r="TJX45" s="212"/>
      <c r="TJY45" s="212"/>
      <c r="TJZ45" s="212"/>
      <c r="TKA45" s="212"/>
      <c r="TKB45" s="212"/>
      <c r="TKC45" s="212"/>
      <c r="TKD45" s="212"/>
      <c r="TKE45" s="212"/>
      <c r="TKF45" s="212"/>
      <c r="TKG45" s="212"/>
      <c r="TKH45" s="212"/>
      <c r="TKI45" s="212"/>
      <c r="TKJ45" s="212"/>
      <c r="TKK45" s="212"/>
      <c r="TKL45" s="212"/>
      <c r="TKM45" s="212"/>
      <c r="TKN45" s="212"/>
      <c r="TKO45" s="212"/>
      <c r="TKP45" s="212"/>
      <c r="TKQ45" s="212"/>
      <c r="TKR45" s="212"/>
      <c r="TKS45" s="212"/>
      <c r="TKT45" s="212"/>
      <c r="TKU45" s="212"/>
      <c r="TKV45" s="212"/>
      <c r="TKW45" s="212"/>
      <c r="TKX45" s="212"/>
      <c r="TKY45" s="212"/>
      <c r="TKZ45" s="212"/>
      <c r="TLA45" s="212"/>
      <c r="TLB45" s="212"/>
      <c r="TLC45" s="212"/>
      <c r="TLD45" s="212"/>
      <c r="TLE45" s="212"/>
      <c r="TLF45" s="212"/>
      <c r="TLG45" s="212"/>
      <c r="TLH45" s="212"/>
      <c r="TLI45" s="212"/>
      <c r="TLJ45" s="212"/>
      <c r="TLK45" s="212"/>
      <c r="TLL45" s="212"/>
      <c r="TLM45" s="212"/>
      <c r="TLN45" s="212"/>
      <c r="TLO45" s="212"/>
      <c r="TLP45" s="212"/>
      <c r="TLQ45" s="212"/>
      <c r="TLR45" s="212"/>
      <c r="TLS45" s="212"/>
      <c r="TLT45" s="212"/>
      <c r="TLU45" s="212"/>
      <c r="TLV45" s="212"/>
      <c r="TLW45" s="212"/>
      <c r="TLX45" s="212"/>
      <c r="TLY45" s="212"/>
      <c r="TLZ45" s="212"/>
      <c r="TMA45" s="212"/>
      <c r="TMB45" s="212"/>
      <c r="TMC45" s="212"/>
      <c r="TMD45" s="212"/>
      <c r="TME45" s="212"/>
      <c r="TMF45" s="212"/>
      <c r="TMG45" s="212"/>
      <c r="TMH45" s="212"/>
      <c r="TMI45" s="212"/>
      <c r="TMJ45" s="212"/>
      <c r="TMK45" s="212"/>
      <c r="TML45" s="212"/>
      <c r="TMM45" s="212"/>
      <c r="TMN45" s="212"/>
      <c r="TMO45" s="212"/>
      <c r="TMP45" s="212"/>
      <c r="TMQ45" s="212"/>
      <c r="TMR45" s="212"/>
      <c r="TMS45" s="212"/>
      <c r="TMT45" s="212"/>
      <c r="TMU45" s="212"/>
      <c r="TMV45" s="212"/>
      <c r="TMW45" s="212"/>
      <c r="TMX45" s="212"/>
      <c r="TMY45" s="212"/>
      <c r="TMZ45" s="212"/>
      <c r="TNA45" s="212"/>
      <c r="TNB45" s="212"/>
      <c r="TNC45" s="212"/>
      <c r="TND45" s="212"/>
      <c r="TNE45" s="212"/>
      <c r="TNF45" s="212"/>
      <c r="TNG45" s="212"/>
      <c r="TNH45" s="212"/>
      <c r="TNI45" s="212"/>
      <c r="TNJ45" s="212"/>
      <c r="TNK45" s="212"/>
      <c r="TNL45" s="212"/>
      <c r="TNM45" s="212"/>
      <c r="TNN45" s="212"/>
      <c r="TNO45" s="212"/>
      <c r="TNP45" s="212"/>
      <c r="TNQ45" s="212"/>
      <c r="TNR45" s="212"/>
      <c r="TNS45" s="212"/>
      <c r="TNT45" s="212"/>
      <c r="TNU45" s="212"/>
      <c r="TNV45" s="212"/>
      <c r="TNW45" s="212"/>
      <c r="TNX45" s="212"/>
      <c r="TNY45" s="212"/>
      <c r="TNZ45" s="212"/>
      <c r="TOA45" s="212"/>
      <c r="TOB45" s="212"/>
      <c r="TOC45" s="212"/>
      <c r="TOD45" s="212"/>
      <c r="TOE45" s="212"/>
      <c r="TOF45" s="212"/>
      <c r="TOG45" s="212"/>
      <c r="TOH45" s="212"/>
      <c r="TOI45" s="212"/>
      <c r="TOJ45" s="212"/>
      <c r="TOK45" s="212"/>
      <c r="TOL45" s="212"/>
      <c r="TOM45" s="212"/>
      <c r="TON45" s="212"/>
      <c r="TOO45" s="212"/>
      <c r="TOP45" s="212"/>
      <c r="TOQ45" s="212"/>
      <c r="TOR45" s="212"/>
      <c r="TOS45" s="212"/>
      <c r="TOT45" s="212"/>
      <c r="TOU45" s="212"/>
      <c r="TOV45" s="212"/>
      <c r="TOW45" s="212"/>
      <c r="TOX45" s="212"/>
      <c r="TOY45" s="212"/>
      <c r="TOZ45" s="212"/>
      <c r="TPA45" s="212"/>
      <c r="TPB45" s="212"/>
      <c r="TPC45" s="212"/>
      <c r="TPD45" s="212"/>
      <c r="TPE45" s="212"/>
      <c r="TPF45" s="212"/>
      <c r="TPG45" s="212"/>
      <c r="TPH45" s="212"/>
      <c r="TPI45" s="212"/>
      <c r="TPJ45" s="212"/>
      <c r="TPK45" s="212"/>
      <c r="TPL45" s="212"/>
      <c r="TPM45" s="212"/>
      <c r="TPN45" s="212"/>
      <c r="TPO45" s="212"/>
      <c r="TPP45" s="212"/>
      <c r="TPQ45" s="212"/>
      <c r="TPR45" s="212"/>
      <c r="TPS45" s="212"/>
      <c r="TPT45" s="212"/>
      <c r="TPU45" s="212"/>
      <c r="TPV45" s="212"/>
      <c r="TPW45" s="212"/>
      <c r="TPX45" s="212"/>
      <c r="TPY45" s="212"/>
      <c r="TPZ45" s="212"/>
      <c r="TQA45" s="212"/>
      <c r="TQB45" s="212"/>
      <c r="TQC45" s="212"/>
      <c r="TQD45" s="212"/>
      <c r="TQE45" s="212"/>
      <c r="TQF45" s="212"/>
      <c r="TQG45" s="212"/>
      <c r="TQH45" s="212"/>
      <c r="TQI45" s="212"/>
      <c r="TQJ45" s="212"/>
      <c r="TQK45" s="212"/>
      <c r="TQL45" s="212"/>
      <c r="TQM45" s="212"/>
      <c r="TQN45" s="212"/>
      <c r="TQO45" s="212"/>
      <c r="TQP45" s="212"/>
      <c r="TQQ45" s="212"/>
      <c r="TQR45" s="212"/>
      <c r="TQS45" s="212"/>
      <c r="TQT45" s="212"/>
      <c r="TQU45" s="212"/>
      <c r="TQV45" s="212"/>
      <c r="TQW45" s="212"/>
      <c r="TQX45" s="212"/>
      <c r="TQY45" s="212"/>
      <c r="TQZ45" s="212"/>
      <c r="TRA45" s="212"/>
      <c r="TRB45" s="212"/>
      <c r="TRC45" s="212"/>
      <c r="TRD45" s="212"/>
      <c r="TRE45" s="212"/>
      <c r="TRF45" s="212"/>
      <c r="TRG45" s="212"/>
      <c r="TRH45" s="212"/>
      <c r="TRI45" s="212"/>
      <c r="TRJ45" s="212"/>
      <c r="TRK45" s="212"/>
      <c r="TRL45" s="212"/>
      <c r="TRM45" s="212"/>
      <c r="TRN45" s="212"/>
      <c r="TRO45" s="212"/>
      <c r="TRP45" s="212"/>
      <c r="TRQ45" s="212"/>
      <c r="TRR45" s="212"/>
      <c r="TRS45" s="212"/>
      <c r="TRT45" s="212"/>
      <c r="TRU45" s="212"/>
      <c r="TRV45" s="212"/>
      <c r="TRW45" s="212"/>
      <c r="TRX45" s="212"/>
      <c r="TRY45" s="212"/>
      <c r="TRZ45" s="212"/>
      <c r="TSA45" s="212"/>
      <c r="TSB45" s="212"/>
      <c r="TSC45" s="212"/>
      <c r="TSD45" s="212"/>
      <c r="TSE45" s="212"/>
      <c r="TSF45" s="212"/>
      <c r="TSG45" s="212"/>
      <c r="TSH45" s="212"/>
      <c r="TSI45" s="212"/>
      <c r="TSJ45" s="212"/>
      <c r="TSK45" s="212"/>
      <c r="TSL45" s="212"/>
      <c r="TSM45" s="212"/>
      <c r="TSN45" s="212"/>
      <c r="TSO45" s="212"/>
      <c r="TSP45" s="212"/>
      <c r="TSQ45" s="212"/>
      <c r="TSR45" s="212"/>
      <c r="TSS45" s="212"/>
      <c r="TST45" s="212"/>
      <c r="TSU45" s="212"/>
      <c r="TSV45" s="212"/>
      <c r="TSW45" s="212"/>
      <c r="TSX45" s="212"/>
      <c r="TSY45" s="212"/>
      <c r="TSZ45" s="212"/>
      <c r="TTA45" s="212"/>
      <c r="TTB45" s="212"/>
      <c r="TTC45" s="212"/>
      <c r="TTD45" s="212"/>
      <c r="TTE45" s="212"/>
      <c r="TTF45" s="212"/>
      <c r="TTG45" s="212"/>
      <c r="TTH45" s="212"/>
      <c r="TTI45" s="212"/>
      <c r="TTJ45" s="212"/>
      <c r="TTK45" s="212"/>
      <c r="TTL45" s="212"/>
      <c r="TTM45" s="212"/>
      <c r="TTN45" s="212"/>
      <c r="TTO45" s="212"/>
      <c r="TTP45" s="212"/>
      <c r="TTQ45" s="212"/>
      <c r="TTR45" s="212"/>
      <c r="TTS45" s="212"/>
      <c r="TTT45" s="212"/>
      <c r="TTU45" s="212"/>
      <c r="TTV45" s="212"/>
      <c r="TTW45" s="212"/>
      <c r="TTX45" s="212"/>
      <c r="TTY45" s="212"/>
      <c r="TTZ45" s="212"/>
      <c r="TUA45" s="212"/>
      <c r="TUB45" s="212"/>
      <c r="TUC45" s="212"/>
      <c r="TUD45" s="212"/>
      <c r="TUE45" s="212"/>
      <c r="TUF45" s="212"/>
      <c r="TUG45" s="212"/>
      <c r="TUH45" s="212"/>
      <c r="TUI45" s="212"/>
      <c r="TUJ45" s="212"/>
      <c r="TUK45" s="212"/>
      <c r="TUL45" s="212"/>
      <c r="TUM45" s="212"/>
      <c r="TUN45" s="212"/>
      <c r="TUO45" s="212"/>
      <c r="TUP45" s="212"/>
      <c r="TUQ45" s="212"/>
      <c r="TUR45" s="212"/>
      <c r="TUS45" s="212"/>
      <c r="TUT45" s="212"/>
      <c r="TUU45" s="212"/>
      <c r="TUV45" s="212"/>
      <c r="TUW45" s="212"/>
      <c r="TUX45" s="212"/>
      <c r="TUY45" s="212"/>
      <c r="TUZ45" s="212"/>
      <c r="TVA45" s="212"/>
      <c r="TVB45" s="212"/>
      <c r="TVC45" s="212"/>
      <c r="TVD45" s="212"/>
      <c r="TVE45" s="212"/>
      <c r="TVF45" s="212"/>
      <c r="TVG45" s="212"/>
      <c r="TVH45" s="212"/>
      <c r="TVI45" s="212"/>
      <c r="TVJ45" s="212"/>
      <c r="TVK45" s="212"/>
      <c r="TVL45" s="212"/>
      <c r="TVM45" s="212"/>
      <c r="TVN45" s="212"/>
      <c r="TVO45" s="212"/>
      <c r="TVP45" s="212"/>
      <c r="TVQ45" s="212"/>
      <c r="TVR45" s="212"/>
      <c r="TVS45" s="212"/>
      <c r="TVT45" s="212"/>
      <c r="TVU45" s="212"/>
      <c r="TVV45" s="212"/>
      <c r="TVW45" s="212"/>
      <c r="TVX45" s="212"/>
      <c r="TVY45" s="212"/>
      <c r="TVZ45" s="212"/>
      <c r="TWA45" s="212"/>
      <c r="TWB45" s="212"/>
      <c r="TWC45" s="212"/>
      <c r="TWD45" s="212"/>
      <c r="TWE45" s="212"/>
      <c r="TWF45" s="212"/>
      <c r="TWG45" s="212"/>
      <c r="TWH45" s="212"/>
      <c r="TWI45" s="212"/>
      <c r="TWJ45" s="212"/>
      <c r="TWK45" s="212"/>
      <c r="TWL45" s="212"/>
      <c r="TWM45" s="212"/>
      <c r="TWN45" s="212"/>
      <c r="TWO45" s="212"/>
      <c r="TWP45" s="212"/>
      <c r="TWQ45" s="212"/>
      <c r="TWR45" s="212"/>
      <c r="TWS45" s="212"/>
      <c r="TWT45" s="212"/>
      <c r="TWU45" s="212"/>
      <c r="TWV45" s="212"/>
      <c r="TWW45" s="212"/>
      <c r="TWX45" s="212"/>
      <c r="TWY45" s="212"/>
      <c r="TWZ45" s="212"/>
      <c r="TXA45" s="212"/>
      <c r="TXB45" s="212"/>
      <c r="TXC45" s="212"/>
      <c r="TXD45" s="212"/>
      <c r="TXE45" s="212"/>
      <c r="TXF45" s="212"/>
      <c r="TXG45" s="212"/>
      <c r="TXH45" s="212"/>
      <c r="TXI45" s="212"/>
      <c r="TXJ45" s="212"/>
      <c r="TXK45" s="212"/>
      <c r="TXL45" s="212"/>
      <c r="TXM45" s="212"/>
      <c r="TXN45" s="212"/>
      <c r="TXO45" s="212"/>
      <c r="TXP45" s="212"/>
      <c r="TXQ45" s="212"/>
      <c r="TXR45" s="212"/>
      <c r="TXS45" s="212"/>
      <c r="TXT45" s="212"/>
      <c r="TXU45" s="212"/>
      <c r="TXV45" s="212"/>
      <c r="TXW45" s="212"/>
      <c r="TXX45" s="212"/>
      <c r="TXY45" s="212"/>
      <c r="TXZ45" s="212"/>
      <c r="TYA45" s="212"/>
      <c r="TYB45" s="212"/>
      <c r="TYC45" s="212"/>
      <c r="TYD45" s="212"/>
      <c r="TYE45" s="212"/>
      <c r="TYF45" s="212"/>
      <c r="TYG45" s="212"/>
      <c r="TYH45" s="212"/>
      <c r="TYI45" s="212"/>
      <c r="TYJ45" s="212"/>
      <c r="TYK45" s="212"/>
      <c r="TYL45" s="212"/>
      <c r="TYM45" s="212"/>
      <c r="TYN45" s="212"/>
      <c r="TYO45" s="212"/>
      <c r="TYP45" s="212"/>
      <c r="TYQ45" s="212"/>
      <c r="TYR45" s="212"/>
      <c r="TYS45" s="212"/>
      <c r="TYT45" s="212"/>
      <c r="TYU45" s="212"/>
      <c r="TYV45" s="212"/>
      <c r="TYW45" s="212"/>
      <c r="TYX45" s="212"/>
      <c r="TYY45" s="212"/>
      <c r="TYZ45" s="212"/>
      <c r="TZA45" s="212"/>
      <c r="TZB45" s="212"/>
      <c r="TZC45" s="212"/>
      <c r="TZD45" s="212"/>
      <c r="TZE45" s="212"/>
      <c r="TZF45" s="212"/>
      <c r="TZG45" s="212"/>
      <c r="TZH45" s="212"/>
      <c r="TZI45" s="212"/>
      <c r="TZJ45" s="212"/>
      <c r="TZK45" s="212"/>
      <c r="TZL45" s="212"/>
      <c r="TZM45" s="212"/>
      <c r="TZN45" s="212"/>
      <c r="TZO45" s="212"/>
      <c r="TZP45" s="212"/>
      <c r="TZQ45" s="212"/>
      <c r="TZR45" s="212"/>
      <c r="TZS45" s="212"/>
      <c r="TZT45" s="212"/>
      <c r="TZU45" s="212"/>
      <c r="TZV45" s="212"/>
      <c r="TZW45" s="212"/>
      <c r="TZX45" s="212"/>
      <c r="TZY45" s="212"/>
      <c r="TZZ45" s="212"/>
      <c r="UAA45" s="212"/>
      <c r="UAB45" s="212"/>
      <c r="UAC45" s="212"/>
      <c r="UAD45" s="212"/>
      <c r="UAE45" s="212"/>
      <c r="UAF45" s="212"/>
      <c r="UAG45" s="212"/>
      <c r="UAH45" s="212"/>
      <c r="UAI45" s="212"/>
      <c r="UAJ45" s="212"/>
      <c r="UAK45" s="212"/>
      <c r="UAL45" s="212"/>
      <c r="UAM45" s="212"/>
      <c r="UAN45" s="212"/>
      <c r="UAO45" s="212"/>
      <c r="UAP45" s="212"/>
      <c r="UAQ45" s="212"/>
      <c r="UAR45" s="212"/>
      <c r="UAS45" s="212"/>
      <c r="UAT45" s="212"/>
      <c r="UAU45" s="212"/>
      <c r="UAV45" s="212"/>
      <c r="UAW45" s="212"/>
      <c r="UAX45" s="212"/>
      <c r="UAY45" s="212"/>
      <c r="UAZ45" s="212"/>
      <c r="UBA45" s="212"/>
      <c r="UBB45" s="212"/>
      <c r="UBC45" s="212"/>
      <c r="UBD45" s="212"/>
      <c r="UBE45" s="212"/>
      <c r="UBF45" s="212"/>
      <c r="UBG45" s="212"/>
      <c r="UBH45" s="212"/>
      <c r="UBI45" s="212"/>
      <c r="UBJ45" s="212"/>
      <c r="UBK45" s="212"/>
      <c r="UBL45" s="212"/>
      <c r="UBM45" s="212"/>
      <c r="UBN45" s="212"/>
      <c r="UBO45" s="212"/>
      <c r="UBP45" s="212"/>
      <c r="UBQ45" s="212"/>
      <c r="UBR45" s="212"/>
      <c r="UBS45" s="212"/>
      <c r="UBT45" s="212"/>
      <c r="UBU45" s="212"/>
      <c r="UBV45" s="212"/>
      <c r="UBW45" s="212"/>
      <c r="UBX45" s="212"/>
      <c r="UBY45" s="212"/>
      <c r="UBZ45" s="212"/>
      <c r="UCA45" s="212"/>
      <c r="UCB45" s="212"/>
      <c r="UCC45" s="212"/>
      <c r="UCD45" s="212"/>
      <c r="UCE45" s="212"/>
      <c r="UCF45" s="212"/>
      <c r="UCG45" s="212"/>
      <c r="UCH45" s="212"/>
      <c r="UCI45" s="212"/>
      <c r="UCJ45" s="212"/>
      <c r="UCK45" s="212"/>
      <c r="UCL45" s="212"/>
      <c r="UCM45" s="212"/>
      <c r="UCN45" s="212"/>
      <c r="UCO45" s="212"/>
      <c r="UCP45" s="212"/>
      <c r="UCQ45" s="212"/>
      <c r="UCR45" s="212"/>
      <c r="UCS45" s="212"/>
      <c r="UCT45" s="212"/>
      <c r="UCU45" s="212"/>
      <c r="UCV45" s="212"/>
      <c r="UCW45" s="212"/>
      <c r="UCX45" s="212"/>
      <c r="UCY45" s="212"/>
      <c r="UCZ45" s="212"/>
      <c r="UDA45" s="212"/>
      <c r="UDB45" s="212"/>
      <c r="UDC45" s="212"/>
      <c r="UDD45" s="212"/>
      <c r="UDE45" s="212"/>
      <c r="UDF45" s="212"/>
      <c r="UDG45" s="212"/>
      <c r="UDH45" s="212"/>
      <c r="UDI45" s="212"/>
      <c r="UDJ45" s="212"/>
      <c r="UDK45" s="212"/>
      <c r="UDL45" s="212"/>
      <c r="UDM45" s="212"/>
      <c r="UDN45" s="212"/>
      <c r="UDO45" s="212"/>
      <c r="UDP45" s="212"/>
      <c r="UDQ45" s="212"/>
      <c r="UDR45" s="212"/>
      <c r="UDS45" s="212"/>
      <c r="UDT45" s="212"/>
      <c r="UDU45" s="212"/>
      <c r="UDV45" s="212"/>
      <c r="UDW45" s="212"/>
      <c r="UDX45" s="212"/>
      <c r="UDY45" s="212"/>
      <c r="UDZ45" s="212"/>
      <c r="UEA45" s="212"/>
      <c r="UEB45" s="212"/>
      <c r="UEC45" s="212"/>
      <c r="UED45" s="212"/>
      <c r="UEE45" s="212"/>
      <c r="UEF45" s="212"/>
      <c r="UEG45" s="212"/>
      <c r="UEH45" s="212"/>
      <c r="UEI45" s="212"/>
      <c r="UEJ45" s="212"/>
      <c r="UEK45" s="212"/>
      <c r="UEL45" s="212"/>
      <c r="UEM45" s="212"/>
      <c r="UEN45" s="212"/>
      <c r="UEO45" s="212"/>
      <c r="UEP45" s="212"/>
      <c r="UEQ45" s="212"/>
      <c r="UER45" s="212"/>
      <c r="UES45" s="212"/>
      <c r="UET45" s="212"/>
      <c r="UEU45" s="212"/>
      <c r="UEV45" s="212"/>
      <c r="UEW45" s="212"/>
      <c r="UEX45" s="212"/>
      <c r="UEY45" s="212"/>
      <c r="UEZ45" s="212"/>
      <c r="UFA45" s="212"/>
      <c r="UFB45" s="212"/>
      <c r="UFC45" s="212"/>
      <c r="UFD45" s="212"/>
      <c r="UFE45" s="212"/>
      <c r="UFF45" s="212"/>
      <c r="UFG45" s="212"/>
      <c r="UFH45" s="212"/>
      <c r="UFI45" s="212"/>
      <c r="UFJ45" s="212"/>
      <c r="UFK45" s="212"/>
      <c r="UFL45" s="212"/>
      <c r="UFM45" s="212"/>
      <c r="UFN45" s="212"/>
      <c r="UFO45" s="212"/>
      <c r="UFP45" s="212"/>
      <c r="UFQ45" s="212"/>
      <c r="UFR45" s="212"/>
      <c r="UFS45" s="212"/>
      <c r="UFT45" s="212"/>
      <c r="UFU45" s="212"/>
      <c r="UFV45" s="212"/>
      <c r="UFW45" s="212"/>
      <c r="UFX45" s="212"/>
      <c r="UFY45" s="212"/>
      <c r="UFZ45" s="212"/>
      <c r="UGA45" s="212"/>
      <c r="UGB45" s="212"/>
      <c r="UGC45" s="212"/>
      <c r="UGD45" s="212"/>
      <c r="UGE45" s="212"/>
      <c r="UGF45" s="212"/>
      <c r="UGG45" s="212"/>
      <c r="UGH45" s="212"/>
      <c r="UGI45" s="212"/>
      <c r="UGJ45" s="212"/>
      <c r="UGK45" s="212"/>
      <c r="UGL45" s="212"/>
      <c r="UGM45" s="212"/>
      <c r="UGN45" s="212"/>
      <c r="UGO45" s="212"/>
      <c r="UGP45" s="212"/>
      <c r="UGQ45" s="212"/>
      <c r="UGR45" s="212"/>
      <c r="UGS45" s="212"/>
      <c r="UGT45" s="212"/>
      <c r="UGU45" s="212"/>
      <c r="UGV45" s="212"/>
      <c r="UGW45" s="212"/>
      <c r="UGX45" s="212"/>
      <c r="UGY45" s="212"/>
      <c r="UGZ45" s="212"/>
      <c r="UHA45" s="212"/>
      <c r="UHB45" s="212"/>
      <c r="UHC45" s="212"/>
      <c r="UHD45" s="212"/>
      <c r="UHE45" s="212"/>
      <c r="UHF45" s="212"/>
      <c r="UHG45" s="212"/>
      <c r="UHH45" s="212"/>
      <c r="UHI45" s="212"/>
      <c r="UHJ45" s="212"/>
      <c r="UHK45" s="212"/>
      <c r="UHL45" s="212"/>
      <c r="UHM45" s="212"/>
      <c r="UHN45" s="212"/>
      <c r="UHO45" s="212"/>
      <c r="UHP45" s="212"/>
      <c r="UHQ45" s="212"/>
      <c r="UHR45" s="212"/>
      <c r="UHS45" s="212"/>
      <c r="UHT45" s="212"/>
      <c r="UHU45" s="212"/>
      <c r="UHV45" s="212"/>
      <c r="UHW45" s="212"/>
      <c r="UHX45" s="212"/>
      <c r="UHY45" s="212"/>
      <c r="UHZ45" s="212"/>
      <c r="UIA45" s="212"/>
      <c r="UIB45" s="212"/>
      <c r="UIC45" s="212"/>
      <c r="UID45" s="212"/>
      <c r="UIE45" s="212"/>
      <c r="UIF45" s="212"/>
      <c r="UIG45" s="212"/>
      <c r="UIH45" s="212"/>
      <c r="UII45" s="212"/>
      <c r="UIJ45" s="212"/>
      <c r="UIK45" s="212"/>
      <c r="UIL45" s="212"/>
      <c r="UIM45" s="212"/>
      <c r="UIN45" s="212"/>
      <c r="UIO45" s="212"/>
      <c r="UIP45" s="212"/>
      <c r="UIQ45" s="212"/>
      <c r="UIR45" s="212"/>
      <c r="UIS45" s="212"/>
      <c r="UIT45" s="212"/>
      <c r="UIU45" s="212"/>
      <c r="UIV45" s="212"/>
      <c r="UIW45" s="212"/>
      <c r="UIX45" s="212"/>
      <c r="UIY45" s="212"/>
      <c r="UIZ45" s="212"/>
      <c r="UJA45" s="212"/>
      <c r="UJB45" s="212"/>
      <c r="UJC45" s="212"/>
      <c r="UJD45" s="212"/>
      <c r="UJE45" s="212"/>
      <c r="UJF45" s="212"/>
      <c r="UJG45" s="212"/>
      <c r="UJH45" s="212"/>
      <c r="UJI45" s="212"/>
      <c r="UJJ45" s="212"/>
      <c r="UJK45" s="212"/>
      <c r="UJL45" s="212"/>
      <c r="UJM45" s="212"/>
      <c r="UJN45" s="212"/>
      <c r="UJO45" s="212"/>
      <c r="UJP45" s="212"/>
      <c r="UJQ45" s="212"/>
      <c r="UJR45" s="212"/>
      <c r="UJS45" s="212"/>
      <c r="UJT45" s="212"/>
      <c r="UJU45" s="212"/>
      <c r="UJV45" s="212"/>
      <c r="UJW45" s="212"/>
      <c r="UJX45" s="212"/>
      <c r="UJY45" s="212"/>
      <c r="UJZ45" s="212"/>
      <c r="UKA45" s="212"/>
      <c r="UKB45" s="212"/>
      <c r="UKC45" s="212"/>
      <c r="UKD45" s="212"/>
      <c r="UKE45" s="212"/>
      <c r="UKF45" s="212"/>
      <c r="UKG45" s="212"/>
      <c r="UKH45" s="212"/>
      <c r="UKI45" s="212"/>
      <c r="UKJ45" s="212"/>
      <c r="UKK45" s="212"/>
      <c r="UKL45" s="212"/>
      <c r="UKM45" s="212"/>
      <c r="UKN45" s="212"/>
      <c r="UKO45" s="212"/>
      <c r="UKP45" s="212"/>
      <c r="UKQ45" s="212"/>
      <c r="UKR45" s="212"/>
      <c r="UKS45" s="212"/>
      <c r="UKT45" s="212"/>
      <c r="UKU45" s="212"/>
      <c r="UKV45" s="212"/>
      <c r="UKW45" s="212"/>
      <c r="UKX45" s="212"/>
      <c r="UKY45" s="212"/>
      <c r="UKZ45" s="212"/>
      <c r="ULA45" s="212"/>
      <c r="ULB45" s="212"/>
      <c r="ULC45" s="212"/>
      <c r="ULD45" s="212"/>
      <c r="ULE45" s="212"/>
      <c r="ULF45" s="212"/>
      <c r="ULG45" s="212"/>
      <c r="ULH45" s="212"/>
      <c r="ULI45" s="212"/>
      <c r="ULJ45" s="212"/>
      <c r="ULK45" s="212"/>
      <c r="ULL45" s="212"/>
      <c r="ULM45" s="212"/>
      <c r="ULN45" s="212"/>
      <c r="ULO45" s="212"/>
      <c r="ULP45" s="212"/>
      <c r="ULQ45" s="212"/>
      <c r="ULR45" s="212"/>
      <c r="ULS45" s="212"/>
      <c r="ULT45" s="212"/>
      <c r="ULU45" s="212"/>
      <c r="ULV45" s="212"/>
      <c r="ULW45" s="212"/>
      <c r="ULX45" s="212"/>
      <c r="ULY45" s="212"/>
      <c r="ULZ45" s="212"/>
      <c r="UMA45" s="212"/>
      <c r="UMB45" s="212"/>
      <c r="UMC45" s="212"/>
      <c r="UMD45" s="212"/>
      <c r="UME45" s="212"/>
      <c r="UMF45" s="212"/>
      <c r="UMG45" s="212"/>
      <c r="UMH45" s="212"/>
      <c r="UMI45" s="212"/>
      <c r="UMJ45" s="212"/>
      <c r="UMK45" s="212"/>
      <c r="UML45" s="212"/>
      <c r="UMM45" s="212"/>
      <c r="UMN45" s="212"/>
      <c r="UMO45" s="212"/>
      <c r="UMP45" s="212"/>
      <c r="UMQ45" s="212"/>
      <c r="UMR45" s="212"/>
      <c r="UMS45" s="212"/>
      <c r="UMT45" s="212"/>
      <c r="UMU45" s="212"/>
      <c r="UMV45" s="212"/>
      <c r="UMW45" s="212"/>
      <c r="UMX45" s="212"/>
      <c r="UMY45" s="212"/>
      <c r="UMZ45" s="212"/>
      <c r="UNA45" s="212"/>
      <c r="UNB45" s="212"/>
      <c r="UNC45" s="212"/>
      <c r="UND45" s="212"/>
      <c r="UNE45" s="212"/>
      <c r="UNF45" s="212"/>
      <c r="UNG45" s="212"/>
      <c r="UNH45" s="212"/>
      <c r="UNI45" s="212"/>
      <c r="UNJ45" s="212"/>
      <c r="UNK45" s="212"/>
      <c r="UNL45" s="212"/>
      <c r="UNM45" s="212"/>
      <c r="UNN45" s="212"/>
      <c r="UNO45" s="212"/>
      <c r="UNP45" s="212"/>
      <c r="UNQ45" s="212"/>
      <c r="UNR45" s="212"/>
      <c r="UNS45" s="212"/>
      <c r="UNT45" s="212"/>
      <c r="UNU45" s="212"/>
      <c r="UNV45" s="212"/>
      <c r="UNW45" s="212"/>
      <c r="UNX45" s="212"/>
      <c r="UNY45" s="212"/>
      <c r="UNZ45" s="212"/>
      <c r="UOA45" s="212"/>
      <c r="UOB45" s="212"/>
      <c r="UOC45" s="212"/>
      <c r="UOD45" s="212"/>
      <c r="UOE45" s="212"/>
      <c r="UOF45" s="212"/>
      <c r="UOG45" s="212"/>
      <c r="UOH45" s="212"/>
      <c r="UOI45" s="212"/>
      <c r="UOJ45" s="212"/>
      <c r="UOK45" s="212"/>
      <c r="UOL45" s="212"/>
      <c r="UOM45" s="212"/>
      <c r="UON45" s="212"/>
      <c r="UOO45" s="212"/>
      <c r="UOP45" s="212"/>
      <c r="UOQ45" s="212"/>
      <c r="UOR45" s="212"/>
      <c r="UOS45" s="212"/>
      <c r="UOT45" s="212"/>
      <c r="UOU45" s="212"/>
      <c r="UOV45" s="212"/>
      <c r="UOW45" s="212"/>
      <c r="UOX45" s="212"/>
      <c r="UOY45" s="212"/>
      <c r="UOZ45" s="212"/>
      <c r="UPA45" s="212"/>
      <c r="UPB45" s="212"/>
      <c r="UPC45" s="212"/>
      <c r="UPD45" s="212"/>
      <c r="UPE45" s="212"/>
      <c r="UPF45" s="212"/>
      <c r="UPG45" s="212"/>
      <c r="UPH45" s="212"/>
      <c r="UPI45" s="212"/>
      <c r="UPJ45" s="212"/>
      <c r="UPK45" s="212"/>
      <c r="UPL45" s="212"/>
      <c r="UPM45" s="212"/>
      <c r="UPN45" s="212"/>
      <c r="UPO45" s="212"/>
      <c r="UPP45" s="212"/>
      <c r="UPQ45" s="212"/>
      <c r="UPR45" s="212"/>
      <c r="UPS45" s="212"/>
      <c r="UPT45" s="212"/>
      <c r="UPU45" s="212"/>
      <c r="UPV45" s="212"/>
      <c r="UPW45" s="212"/>
      <c r="UPX45" s="212"/>
      <c r="UPY45" s="212"/>
      <c r="UPZ45" s="212"/>
      <c r="UQA45" s="212"/>
      <c r="UQB45" s="212"/>
      <c r="UQC45" s="212"/>
      <c r="UQD45" s="212"/>
      <c r="UQE45" s="212"/>
      <c r="UQF45" s="212"/>
      <c r="UQG45" s="212"/>
      <c r="UQH45" s="212"/>
      <c r="UQI45" s="212"/>
      <c r="UQJ45" s="212"/>
      <c r="UQK45" s="212"/>
      <c r="UQL45" s="212"/>
      <c r="UQM45" s="212"/>
      <c r="UQN45" s="212"/>
      <c r="UQO45" s="212"/>
      <c r="UQP45" s="212"/>
      <c r="UQQ45" s="212"/>
      <c r="UQR45" s="212"/>
      <c r="UQS45" s="212"/>
      <c r="UQT45" s="212"/>
      <c r="UQU45" s="212"/>
      <c r="UQV45" s="212"/>
      <c r="UQW45" s="212"/>
      <c r="UQX45" s="212"/>
      <c r="UQY45" s="212"/>
      <c r="UQZ45" s="212"/>
      <c r="URA45" s="212"/>
      <c r="URB45" s="212"/>
      <c r="URC45" s="212"/>
      <c r="URD45" s="212"/>
      <c r="URE45" s="212"/>
      <c r="URF45" s="212"/>
      <c r="URG45" s="212"/>
      <c r="URH45" s="212"/>
      <c r="URI45" s="212"/>
      <c r="URJ45" s="212"/>
      <c r="URK45" s="212"/>
      <c r="URL45" s="212"/>
      <c r="URM45" s="212"/>
      <c r="URN45" s="212"/>
      <c r="URO45" s="212"/>
      <c r="URP45" s="212"/>
      <c r="URQ45" s="212"/>
      <c r="URR45" s="212"/>
      <c r="URS45" s="212"/>
      <c r="URT45" s="212"/>
      <c r="URU45" s="212"/>
      <c r="URV45" s="212"/>
      <c r="URW45" s="212"/>
      <c r="URX45" s="212"/>
      <c r="URY45" s="212"/>
      <c r="URZ45" s="212"/>
      <c r="USA45" s="212"/>
      <c r="USB45" s="212"/>
      <c r="USC45" s="212"/>
      <c r="USD45" s="212"/>
      <c r="USE45" s="212"/>
      <c r="USF45" s="212"/>
      <c r="USG45" s="212"/>
      <c r="USH45" s="212"/>
      <c r="USI45" s="212"/>
      <c r="USJ45" s="212"/>
      <c r="USK45" s="212"/>
      <c r="USL45" s="212"/>
      <c r="USM45" s="212"/>
      <c r="USN45" s="212"/>
      <c r="USO45" s="212"/>
      <c r="USP45" s="212"/>
      <c r="USQ45" s="212"/>
      <c r="USR45" s="212"/>
      <c r="USS45" s="212"/>
      <c r="UST45" s="212"/>
      <c r="USU45" s="212"/>
      <c r="USV45" s="212"/>
      <c r="USW45" s="212"/>
      <c r="USX45" s="212"/>
      <c r="USY45" s="212"/>
      <c r="USZ45" s="212"/>
      <c r="UTA45" s="212"/>
      <c r="UTB45" s="212"/>
      <c r="UTC45" s="212"/>
      <c r="UTD45" s="212"/>
      <c r="UTE45" s="212"/>
      <c r="UTF45" s="212"/>
      <c r="UTG45" s="212"/>
      <c r="UTH45" s="212"/>
      <c r="UTI45" s="212"/>
      <c r="UTJ45" s="212"/>
      <c r="UTK45" s="212"/>
      <c r="UTL45" s="212"/>
      <c r="UTM45" s="212"/>
      <c r="UTN45" s="212"/>
      <c r="UTO45" s="212"/>
      <c r="UTP45" s="212"/>
      <c r="UTQ45" s="212"/>
      <c r="UTR45" s="212"/>
      <c r="UTS45" s="212"/>
      <c r="UTT45" s="212"/>
      <c r="UTU45" s="212"/>
      <c r="UTV45" s="212"/>
      <c r="UTW45" s="212"/>
      <c r="UTX45" s="212"/>
      <c r="UTY45" s="212"/>
      <c r="UTZ45" s="212"/>
      <c r="UUA45" s="212"/>
      <c r="UUB45" s="212"/>
      <c r="UUC45" s="212"/>
      <c r="UUD45" s="212"/>
      <c r="UUE45" s="212"/>
      <c r="UUF45" s="212"/>
      <c r="UUG45" s="212"/>
      <c r="UUH45" s="212"/>
      <c r="UUI45" s="212"/>
      <c r="UUJ45" s="212"/>
      <c r="UUK45" s="212"/>
      <c r="UUL45" s="212"/>
      <c r="UUM45" s="212"/>
      <c r="UUN45" s="212"/>
      <c r="UUO45" s="212"/>
      <c r="UUP45" s="212"/>
      <c r="UUQ45" s="212"/>
      <c r="UUR45" s="212"/>
      <c r="UUS45" s="212"/>
      <c r="UUT45" s="212"/>
      <c r="UUU45" s="212"/>
      <c r="UUV45" s="212"/>
      <c r="UUW45" s="212"/>
      <c r="UUX45" s="212"/>
      <c r="UUY45" s="212"/>
      <c r="UUZ45" s="212"/>
      <c r="UVA45" s="212"/>
      <c r="UVB45" s="212"/>
      <c r="UVC45" s="212"/>
      <c r="UVD45" s="212"/>
      <c r="UVE45" s="212"/>
      <c r="UVF45" s="212"/>
      <c r="UVG45" s="212"/>
      <c r="UVH45" s="212"/>
      <c r="UVI45" s="212"/>
      <c r="UVJ45" s="212"/>
      <c r="UVK45" s="212"/>
      <c r="UVL45" s="212"/>
      <c r="UVM45" s="212"/>
      <c r="UVN45" s="212"/>
      <c r="UVO45" s="212"/>
      <c r="UVP45" s="212"/>
      <c r="UVQ45" s="212"/>
      <c r="UVR45" s="212"/>
      <c r="UVS45" s="212"/>
      <c r="UVT45" s="212"/>
      <c r="UVU45" s="212"/>
      <c r="UVV45" s="212"/>
      <c r="UVW45" s="212"/>
      <c r="UVX45" s="212"/>
      <c r="UVY45" s="212"/>
      <c r="UVZ45" s="212"/>
      <c r="UWA45" s="212"/>
      <c r="UWB45" s="212"/>
      <c r="UWC45" s="212"/>
      <c r="UWD45" s="212"/>
      <c r="UWE45" s="212"/>
      <c r="UWF45" s="212"/>
      <c r="UWG45" s="212"/>
      <c r="UWH45" s="212"/>
      <c r="UWI45" s="212"/>
      <c r="UWJ45" s="212"/>
      <c r="UWK45" s="212"/>
      <c r="UWL45" s="212"/>
      <c r="UWM45" s="212"/>
      <c r="UWN45" s="212"/>
      <c r="UWO45" s="212"/>
      <c r="UWP45" s="212"/>
      <c r="UWQ45" s="212"/>
      <c r="UWR45" s="212"/>
      <c r="UWS45" s="212"/>
      <c r="UWT45" s="212"/>
      <c r="UWU45" s="212"/>
      <c r="UWV45" s="212"/>
      <c r="UWW45" s="212"/>
      <c r="UWX45" s="212"/>
      <c r="UWY45" s="212"/>
      <c r="UWZ45" s="212"/>
      <c r="UXA45" s="212"/>
      <c r="UXB45" s="212"/>
      <c r="UXC45" s="212"/>
      <c r="UXD45" s="212"/>
      <c r="UXE45" s="212"/>
      <c r="UXF45" s="212"/>
      <c r="UXG45" s="212"/>
      <c r="UXH45" s="212"/>
      <c r="UXI45" s="212"/>
      <c r="UXJ45" s="212"/>
      <c r="UXK45" s="212"/>
      <c r="UXL45" s="212"/>
      <c r="UXM45" s="212"/>
      <c r="UXN45" s="212"/>
      <c r="UXO45" s="212"/>
      <c r="UXP45" s="212"/>
      <c r="UXQ45" s="212"/>
      <c r="UXR45" s="212"/>
      <c r="UXS45" s="212"/>
      <c r="UXT45" s="212"/>
      <c r="UXU45" s="212"/>
      <c r="UXV45" s="212"/>
      <c r="UXW45" s="212"/>
      <c r="UXX45" s="212"/>
      <c r="UXY45" s="212"/>
      <c r="UXZ45" s="212"/>
      <c r="UYA45" s="212"/>
      <c r="UYB45" s="212"/>
      <c r="UYC45" s="212"/>
      <c r="UYD45" s="212"/>
      <c r="UYE45" s="212"/>
      <c r="UYF45" s="212"/>
      <c r="UYG45" s="212"/>
      <c r="UYH45" s="212"/>
      <c r="UYI45" s="212"/>
      <c r="UYJ45" s="212"/>
      <c r="UYK45" s="212"/>
      <c r="UYL45" s="212"/>
      <c r="UYM45" s="212"/>
      <c r="UYN45" s="212"/>
      <c r="UYO45" s="212"/>
      <c r="UYP45" s="212"/>
      <c r="UYQ45" s="212"/>
      <c r="UYR45" s="212"/>
      <c r="UYS45" s="212"/>
      <c r="UYT45" s="212"/>
      <c r="UYU45" s="212"/>
      <c r="UYV45" s="212"/>
      <c r="UYW45" s="212"/>
      <c r="UYX45" s="212"/>
      <c r="UYY45" s="212"/>
      <c r="UYZ45" s="212"/>
      <c r="UZA45" s="212"/>
      <c r="UZB45" s="212"/>
      <c r="UZC45" s="212"/>
      <c r="UZD45" s="212"/>
      <c r="UZE45" s="212"/>
      <c r="UZF45" s="212"/>
      <c r="UZG45" s="212"/>
      <c r="UZH45" s="212"/>
      <c r="UZI45" s="212"/>
      <c r="UZJ45" s="212"/>
      <c r="UZK45" s="212"/>
      <c r="UZL45" s="212"/>
      <c r="UZM45" s="212"/>
      <c r="UZN45" s="212"/>
      <c r="UZO45" s="212"/>
      <c r="UZP45" s="212"/>
      <c r="UZQ45" s="212"/>
      <c r="UZR45" s="212"/>
      <c r="UZS45" s="212"/>
      <c r="UZT45" s="212"/>
      <c r="UZU45" s="212"/>
      <c r="UZV45" s="212"/>
      <c r="UZW45" s="212"/>
      <c r="UZX45" s="212"/>
      <c r="UZY45" s="212"/>
      <c r="UZZ45" s="212"/>
      <c r="VAA45" s="212"/>
      <c r="VAB45" s="212"/>
      <c r="VAC45" s="212"/>
      <c r="VAD45" s="212"/>
      <c r="VAE45" s="212"/>
      <c r="VAF45" s="212"/>
      <c r="VAG45" s="212"/>
      <c r="VAH45" s="212"/>
      <c r="VAI45" s="212"/>
      <c r="VAJ45" s="212"/>
      <c r="VAK45" s="212"/>
      <c r="VAL45" s="212"/>
      <c r="VAM45" s="212"/>
      <c r="VAN45" s="212"/>
      <c r="VAO45" s="212"/>
      <c r="VAP45" s="212"/>
      <c r="VAQ45" s="212"/>
      <c r="VAR45" s="212"/>
      <c r="VAS45" s="212"/>
      <c r="VAT45" s="212"/>
      <c r="VAU45" s="212"/>
      <c r="VAV45" s="212"/>
      <c r="VAW45" s="212"/>
      <c r="VAX45" s="212"/>
      <c r="VAY45" s="212"/>
      <c r="VAZ45" s="212"/>
      <c r="VBA45" s="212"/>
      <c r="VBB45" s="212"/>
      <c r="VBC45" s="212"/>
      <c r="VBD45" s="212"/>
      <c r="VBE45" s="212"/>
      <c r="VBF45" s="212"/>
      <c r="VBG45" s="212"/>
      <c r="VBH45" s="212"/>
      <c r="VBI45" s="212"/>
      <c r="VBJ45" s="212"/>
      <c r="VBK45" s="212"/>
      <c r="VBL45" s="212"/>
      <c r="VBM45" s="212"/>
      <c r="VBN45" s="212"/>
      <c r="VBO45" s="212"/>
      <c r="VBP45" s="212"/>
      <c r="VBQ45" s="212"/>
      <c r="VBR45" s="212"/>
      <c r="VBS45" s="212"/>
      <c r="VBT45" s="212"/>
      <c r="VBU45" s="212"/>
      <c r="VBV45" s="212"/>
      <c r="VBW45" s="212"/>
      <c r="VBX45" s="212"/>
      <c r="VBY45" s="212"/>
      <c r="VBZ45" s="212"/>
      <c r="VCA45" s="212"/>
      <c r="VCB45" s="212"/>
      <c r="VCC45" s="212"/>
      <c r="VCD45" s="212"/>
      <c r="VCE45" s="212"/>
      <c r="VCF45" s="212"/>
      <c r="VCG45" s="212"/>
      <c r="VCH45" s="212"/>
      <c r="VCI45" s="212"/>
      <c r="VCJ45" s="212"/>
      <c r="VCK45" s="212"/>
      <c r="VCL45" s="212"/>
      <c r="VCM45" s="212"/>
      <c r="VCN45" s="212"/>
      <c r="VCO45" s="212"/>
      <c r="VCP45" s="212"/>
      <c r="VCQ45" s="212"/>
      <c r="VCR45" s="212"/>
      <c r="VCS45" s="212"/>
      <c r="VCT45" s="212"/>
      <c r="VCU45" s="212"/>
      <c r="VCV45" s="212"/>
      <c r="VCW45" s="212"/>
      <c r="VCX45" s="212"/>
      <c r="VCY45" s="212"/>
      <c r="VCZ45" s="212"/>
      <c r="VDA45" s="212"/>
      <c r="VDB45" s="212"/>
      <c r="VDC45" s="212"/>
      <c r="VDD45" s="212"/>
      <c r="VDE45" s="212"/>
      <c r="VDF45" s="212"/>
      <c r="VDG45" s="212"/>
      <c r="VDH45" s="212"/>
      <c r="VDI45" s="212"/>
      <c r="VDJ45" s="212"/>
      <c r="VDK45" s="212"/>
      <c r="VDL45" s="212"/>
      <c r="VDM45" s="212"/>
      <c r="VDN45" s="212"/>
      <c r="VDO45" s="212"/>
      <c r="VDP45" s="212"/>
      <c r="VDQ45" s="212"/>
      <c r="VDR45" s="212"/>
      <c r="VDS45" s="212"/>
      <c r="VDT45" s="212"/>
      <c r="VDU45" s="212"/>
      <c r="VDV45" s="212"/>
      <c r="VDW45" s="212"/>
      <c r="VDX45" s="212"/>
      <c r="VDY45" s="212"/>
      <c r="VDZ45" s="212"/>
      <c r="VEA45" s="212"/>
      <c r="VEB45" s="212"/>
      <c r="VEC45" s="212"/>
      <c r="VED45" s="212"/>
      <c r="VEE45" s="212"/>
      <c r="VEF45" s="212"/>
      <c r="VEG45" s="212"/>
      <c r="VEH45" s="212"/>
      <c r="VEI45" s="212"/>
      <c r="VEJ45" s="212"/>
      <c r="VEK45" s="212"/>
      <c r="VEL45" s="212"/>
      <c r="VEM45" s="212"/>
      <c r="VEN45" s="212"/>
      <c r="VEO45" s="212"/>
      <c r="VEP45" s="212"/>
      <c r="VEQ45" s="212"/>
      <c r="VER45" s="212"/>
      <c r="VES45" s="212"/>
      <c r="VET45" s="212"/>
      <c r="VEU45" s="212"/>
      <c r="VEV45" s="212"/>
      <c r="VEW45" s="212"/>
      <c r="VEX45" s="212"/>
      <c r="VEY45" s="212"/>
      <c r="VEZ45" s="212"/>
      <c r="VFA45" s="212"/>
      <c r="VFB45" s="212"/>
      <c r="VFC45" s="212"/>
      <c r="VFD45" s="212"/>
      <c r="VFE45" s="212"/>
      <c r="VFF45" s="212"/>
      <c r="VFG45" s="212"/>
      <c r="VFH45" s="212"/>
      <c r="VFI45" s="212"/>
      <c r="VFJ45" s="212"/>
      <c r="VFK45" s="212"/>
      <c r="VFL45" s="212"/>
      <c r="VFM45" s="212"/>
      <c r="VFN45" s="212"/>
      <c r="VFO45" s="212"/>
      <c r="VFP45" s="212"/>
      <c r="VFQ45" s="212"/>
      <c r="VFR45" s="212"/>
      <c r="VFS45" s="212"/>
      <c r="VFT45" s="212"/>
      <c r="VFU45" s="212"/>
      <c r="VFV45" s="212"/>
      <c r="VFW45" s="212"/>
      <c r="VFX45" s="212"/>
      <c r="VFY45" s="212"/>
      <c r="VFZ45" s="212"/>
      <c r="VGA45" s="212"/>
      <c r="VGB45" s="212"/>
      <c r="VGC45" s="212"/>
      <c r="VGD45" s="212"/>
      <c r="VGE45" s="212"/>
      <c r="VGF45" s="212"/>
      <c r="VGG45" s="212"/>
      <c r="VGH45" s="212"/>
      <c r="VGI45" s="212"/>
      <c r="VGJ45" s="212"/>
      <c r="VGK45" s="212"/>
      <c r="VGL45" s="212"/>
      <c r="VGM45" s="212"/>
      <c r="VGN45" s="212"/>
      <c r="VGO45" s="212"/>
      <c r="VGP45" s="212"/>
      <c r="VGQ45" s="212"/>
      <c r="VGR45" s="212"/>
      <c r="VGS45" s="212"/>
      <c r="VGT45" s="212"/>
      <c r="VGU45" s="212"/>
      <c r="VGV45" s="212"/>
      <c r="VGW45" s="212"/>
      <c r="VGX45" s="212"/>
      <c r="VGY45" s="212"/>
      <c r="VGZ45" s="212"/>
      <c r="VHA45" s="212"/>
      <c r="VHB45" s="212"/>
      <c r="VHC45" s="212"/>
      <c r="VHD45" s="212"/>
      <c r="VHE45" s="212"/>
      <c r="VHF45" s="212"/>
      <c r="VHG45" s="212"/>
      <c r="VHH45" s="212"/>
      <c r="VHI45" s="212"/>
      <c r="VHJ45" s="212"/>
      <c r="VHK45" s="212"/>
      <c r="VHL45" s="212"/>
      <c r="VHM45" s="212"/>
      <c r="VHN45" s="212"/>
      <c r="VHO45" s="212"/>
      <c r="VHP45" s="212"/>
      <c r="VHQ45" s="212"/>
      <c r="VHR45" s="212"/>
      <c r="VHS45" s="212"/>
      <c r="VHT45" s="212"/>
      <c r="VHU45" s="212"/>
      <c r="VHV45" s="212"/>
      <c r="VHW45" s="212"/>
      <c r="VHX45" s="212"/>
      <c r="VHY45" s="212"/>
      <c r="VHZ45" s="212"/>
      <c r="VIA45" s="212"/>
      <c r="VIB45" s="212"/>
      <c r="VIC45" s="212"/>
      <c r="VID45" s="212"/>
      <c r="VIE45" s="212"/>
      <c r="VIF45" s="212"/>
      <c r="VIG45" s="212"/>
      <c r="VIH45" s="212"/>
      <c r="VII45" s="212"/>
      <c r="VIJ45" s="212"/>
      <c r="VIK45" s="212"/>
      <c r="VIL45" s="212"/>
      <c r="VIM45" s="212"/>
      <c r="VIN45" s="212"/>
      <c r="VIO45" s="212"/>
      <c r="VIP45" s="212"/>
      <c r="VIQ45" s="212"/>
      <c r="VIR45" s="212"/>
      <c r="VIS45" s="212"/>
      <c r="VIT45" s="212"/>
      <c r="VIU45" s="212"/>
      <c r="VIV45" s="212"/>
      <c r="VIW45" s="212"/>
      <c r="VIX45" s="212"/>
      <c r="VIY45" s="212"/>
      <c r="VIZ45" s="212"/>
      <c r="VJA45" s="212"/>
      <c r="VJB45" s="212"/>
      <c r="VJC45" s="212"/>
      <c r="VJD45" s="212"/>
      <c r="VJE45" s="212"/>
      <c r="VJF45" s="212"/>
      <c r="VJG45" s="212"/>
      <c r="VJH45" s="212"/>
      <c r="VJI45" s="212"/>
      <c r="VJJ45" s="212"/>
      <c r="VJK45" s="212"/>
      <c r="VJL45" s="212"/>
      <c r="VJM45" s="212"/>
      <c r="VJN45" s="212"/>
      <c r="VJO45" s="212"/>
      <c r="VJP45" s="212"/>
      <c r="VJQ45" s="212"/>
      <c r="VJR45" s="212"/>
      <c r="VJS45" s="212"/>
      <c r="VJT45" s="212"/>
      <c r="VJU45" s="212"/>
      <c r="VJV45" s="212"/>
      <c r="VJW45" s="212"/>
      <c r="VJX45" s="212"/>
      <c r="VJY45" s="212"/>
      <c r="VJZ45" s="212"/>
      <c r="VKA45" s="212"/>
      <c r="VKB45" s="212"/>
      <c r="VKC45" s="212"/>
      <c r="VKD45" s="212"/>
      <c r="VKE45" s="212"/>
      <c r="VKF45" s="212"/>
      <c r="VKG45" s="212"/>
      <c r="VKH45" s="212"/>
      <c r="VKI45" s="212"/>
      <c r="VKJ45" s="212"/>
      <c r="VKK45" s="212"/>
      <c r="VKL45" s="212"/>
      <c r="VKM45" s="212"/>
      <c r="VKN45" s="212"/>
      <c r="VKO45" s="212"/>
      <c r="VKP45" s="212"/>
      <c r="VKQ45" s="212"/>
      <c r="VKR45" s="212"/>
      <c r="VKS45" s="212"/>
      <c r="VKT45" s="212"/>
      <c r="VKU45" s="212"/>
      <c r="VKV45" s="212"/>
      <c r="VKW45" s="212"/>
      <c r="VKX45" s="212"/>
      <c r="VKY45" s="212"/>
      <c r="VKZ45" s="212"/>
      <c r="VLA45" s="212"/>
      <c r="VLB45" s="212"/>
      <c r="VLC45" s="212"/>
      <c r="VLD45" s="212"/>
      <c r="VLE45" s="212"/>
      <c r="VLF45" s="212"/>
      <c r="VLG45" s="212"/>
      <c r="VLH45" s="212"/>
      <c r="VLI45" s="212"/>
      <c r="VLJ45" s="212"/>
      <c r="VLK45" s="212"/>
      <c r="VLL45" s="212"/>
      <c r="VLM45" s="212"/>
      <c r="VLN45" s="212"/>
      <c r="VLO45" s="212"/>
      <c r="VLP45" s="212"/>
      <c r="VLQ45" s="212"/>
      <c r="VLR45" s="212"/>
      <c r="VLS45" s="212"/>
      <c r="VLT45" s="212"/>
      <c r="VLU45" s="212"/>
      <c r="VLV45" s="212"/>
      <c r="VLW45" s="212"/>
      <c r="VLX45" s="212"/>
      <c r="VLY45" s="212"/>
      <c r="VLZ45" s="212"/>
      <c r="VMA45" s="212"/>
      <c r="VMB45" s="212"/>
      <c r="VMC45" s="212"/>
      <c r="VMD45" s="212"/>
      <c r="VME45" s="212"/>
      <c r="VMF45" s="212"/>
      <c r="VMG45" s="212"/>
      <c r="VMH45" s="212"/>
      <c r="VMI45" s="212"/>
      <c r="VMJ45" s="212"/>
      <c r="VMK45" s="212"/>
      <c r="VML45" s="212"/>
      <c r="VMM45" s="212"/>
      <c r="VMN45" s="212"/>
      <c r="VMO45" s="212"/>
      <c r="VMP45" s="212"/>
      <c r="VMQ45" s="212"/>
      <c r="VMR45" s="212"/>
      <c r="VMS45" s="212"/>
      <c r="VMT45" s="212"/>
      <c r="VMU45" s="212"/>
      <c r="VMV45" s="212"/>
      <c r="VMW45" s="212"/>
      <c r="VMX45" s="212"/>
      <c r="VMY45" s="212"/>
      <c r="VMZ45" s="212"/>
      <c r="VNA45" s="212"/>
      <c r="VNB45" s="212"/>
      <c r="VNC45" s="212"/>
      <c r="VND45" s="212"/>
      <c r="VNE45" s="212"/>
      <c r="VNF45" s="212"/>
      <c r="VNG45" s="212"/>
      <c r="VNH45" s="212"/>
      <c r="VNI45" s="212"/>
      <c r="VNJ45" s="212"/>
      <c r="VNK45" s="212"/>
      <c r="VNL45" s="212"/>
      <c r="VNM45" s="212"/>
      <c r="VNN45" s="212"/>
      <c r="VNO45" s="212"/>
      <c r="VNP45" s="212"/>
      <c r="VNQ45" s="212"/>
      <c r="VNR45" s="212"/>
      <c r="VNS45" s="212"/>
      <c r="VNT45" s="212"/>
      <c r="VNU45" s="212"/>
      <c r="VNV45" s="212"/>
      <c r="VNW45" s="212"/>
      <c r="VNX45" s="212"/>
      <c r="VNY45" s="212"/>
      <c r="VNZ45" s="212"/>
      <c r="VOA45" s="212"/>
      <c r="VOB45" s="212"/>
      <c r="VOC45" s="212"/>
      <c r="VOD45" s="212"/>
      <c r="VOE45" s="212"/>
      <c r="VOF45" s="212"/>
      <c r="VOG45" s="212"/>
      <c r="VOH45" s="212"/>
      <c r="VOI45" s="212"/>
      <c r="VOJ45" s="212"/>
      <c r="VOK45" s="212"/>
      <c r="VOL45" s="212"/>
      <c r="VOM45" s="212"/>
      <c r="VON45" s="212"/>
      <c r="VOO45" s="212"/>
      <c r="VOP45" s="212"/>
      <c r="VOQ45" s="212"/>
      <c r="VOR45" s="212"/>
      <c r="VOS45" s="212"/>
      <c r="VOT45" s="212"/>
      <c r="VOU45" s="212"/>
      <c r="VOV45" s="212"/>
      <c r="VOW45" s="212"/>
      <c r="VOX45" s="212"/>
      <c r="VOY45" s="212"/>
      <c r="VOZ45" s="212"/>
      <c r="VPA45" s="212"/>
      <c r="VPB45" s="212"/>
      <c r="VPC45" s="212"/>
      <c r="VPD45" s="212"/>
      <c r="VPE45" s="212"/>
      <c r="VPF45" s="212"/>
      <c r="VPG45" s="212"/>
      <c r="VPH45" s="212"/>
      <c r="VPI45" s="212"/>
      <c r="VPJ45" s="212"/>
      <c r="VPK45" s="212"/>
      <c r="VPL45" s="212"/>
      <c r="VPM45" s="212"/>
      <c r="VPN45" s="212"/>
      <c r="VPO45" s="212"/>
      <c r="VPP45" s="212"/>
      <c r="VPQ45" s="212"/>
      <c r="VPR45" s="212"/>
      <c r="VPS45" s="212"/>
      <c r="VPT45" s="212"/>
      <c r="VPU45" s="212"/>
      <c r="VPV45" s="212"/>
      <c r="VPW45" s="212"/>
      <c r="VPX45" s="212"/>
      <c r="VPY45" s="212"/>
      <c r="VPZ45" s="212"/>
      <c r="VQA45" s="212"/>
      <c r="VQB45" s="212"/>
      <c r="VQC45" s="212"/>
      <c r="VQD45" s="212"/>
      <c r="VQE45" s="212"/>
      <c r="VQF45" s="212"/>
      <c r="VQG45" s="212"/>
      <c r="VQH45" s="212"/>
      <c r="VQI45" s="212"/>
      <c r="VQJ45" s="212"/>
      <c r="VQK45" s="212"/>
      <c r="VQL45" s="212"/>
      <c r="VQM45" s="212"/>
      <c r="VQN45" s="212"/>
      <c r="VQO45" s="212"/>
      <c r="VQP45" s="212"/>
      <c r="VQQ45" s="212"/>
      <c r="VQR45" s="212"/>
      <c r="VQS45" s="212"/>
      <c r="VQT45" s="212"/>
      <c r="VQU45" s="212"/>
      <c r="VQV45" s="212"/>
      <c r="VQW45" s="212"/>
      <c r="VQX45" s="212"/>
      <c r="VQY45" s="212"/>
      <c r="VQZ45" s="212"/>
      <c r="VRA45" s="212"/>
      <c r="VRB45" s="212"/>
      <c r="VRC45" s="212"/>
      <c r="VRD45" s="212"/>
      <c r="VRE45" s="212"/>
      <c r="VRF45" s="212"/>
      <c r="VRG45" s="212"/>
      <c r="VRH45" s="212"/>
      <c r="VRI45" s="212"/>
      <c r="VRJ45" s="212"/>
      <c r="VRK45" s="212"/>
      <c r="VRL45" s="212"/>
      <c r="VRM45" s="212"/>
      <c r="VRN45" s="212"/>
      <c r="VRO45" s="212"/>
      <c r="VRP45" s="212"/>
      <c r="VRQ45" s="212"/>
      <c r="VRR45" s="212"/>
      <c r="VRS45" s="212"/>
      <c r="VRT45" s="212"/>
      <c r="VRU45" s="212"/>
      <c r="VRV45" s="212"/>
      <c r="VRW45" s="212"/>
      <c r="VRX45" s="212"/>
      <c r="VRY45" s="212"/>
      <c r="VRZ45" s="212"/>
      <c r="VSA45" s="212"/>
      <c r="VSB45" s="212"/>
      <c r="VSC45" s="212"/>
      <c r="VSD45" s="212"/>
      <c r="VSE45" s="212"/>
      <c r="VSF45" s="212"/>
      <c r="VSG45" s="212"/>
      <c r="VSH45" s="212"/>
      <c r="VSI45" s="212"/>
      <c r="VSJ45" s="212"/>
      <c r="VSK45" s="212"/>
      <c r="VSL45" s="212"/>
      <c r="VSM45" s="212"/>
      <c r="VSN45" s="212"/>
      <c r="VSO45" s="212"/>
      <c r="VSP45" s="212"/>
      <c r="VSQ45" s="212"/>
      <c r="VSR45" s="212"/>
      <c r="VSS45" s="212"/>
      <c r="VST45" s="212"/>
      <c r="VSU45" s="212"/>
      <c r="VSV45" s="212"/>
      <c r="VSW45" s="212"/>
      <c r="VSX45" s="212"/>
      <c r="VSY45" s="212"/>
      <c r="VSZ45" s="212"/>
      <c r="VTA45" s="212"/>
      <c r="VTB45" s="212"/>
      <c r="VTC45" s="212"/>
      <c r="VTD45" s="212"/>
      <c r="VTE45" s="212"/>
      <c r="VTF45" s="212"/>
      <c r="VTG45" s="212"/>
      <c r="VTH45" s="212"/>
      <c r="VTI45" s="212"/>
      <c r="VTJ45" s="212"/>
      <c r="VTK45" s="212"/>
      <c r="VTL45" s="212"/>
      <c r="VTM45" s="212"/>
      <c r="VTN45" s="212"/>
      <c r="VTO45" s="212"/>
      <c r="VTP45" s="212"/>
      <c r="VTQ45" s="212"/>
      <c r="VTR45" s="212"/>
      <c r="VTS45" s="212"/>
      <c r="VTT45" s="212"/>
      <c r="VTU45" s="212"/>
      <c r="VTV45" s="212"/>
      <c r="VTW45" s="212"/>
      <c r="VTX45" s="212"/>
      <c r="VTY45" s="212"/>
      <c r="VTZ45" s="212"/>
      <c r="VUA45" s="212"/>
      <c r="VUB45" s="212"/>
      <c r="VUC45" s="212"/>
      <c r="VUD45" s="212"/>
      <c r="VUE45" s="212"/>
      <c r="VUF45" s="212"/>
      <c r="VUG45" s="212"/>
      <c r="VUH45" s="212"/>
      <c r="VUI45" s="212"/>
      <c r="VUJ45" s="212"/>
      <c r="VUK45" s="212"/>
      <c r="VUL45" s="212"/>
      <c r="VUM45" s="212"/>
      <c r="VUN45" s="212"/>
      <c r="VUO45" s="212"/>
      <c r="VUP45" s="212"/>
      <c r="VUQ45" s="212"/>
      <c r="VUR45" s="212"/>
      <c r="VUS45" s="212"/>
      <c r="VUT45" s="212"/>
      <c r="VUU45" s="212"/>
      <c r="VUV45" s="212"/>
      <c r="VUW45" s="212"/>
      <c r="VUX45" s="212"/>
      <c r="VUY45" s="212"/>
      <c r="VUZ45" s="212"/>
      <c r="VVA45" s="212"/>
      <c r="VVB45" s="212"/>
      <c r="VVC45" s="212"/>
      <c r="VVD45" s="212"/>
      <c r="VVE45" s="212"/>
      <c r="VVF45" s="212"/>
      <c r="VVG45" s="212"/>
      <c r="VVH45" s="212"/>
      <c r="VVI45" s="212"/>
      <c r="VVJ45" s="212"/>
      <c r="VVK45" s="212"/>
      <c r="VVL45" s="212"/>
      <c r="VVM45" s="212"/>
      <c r="VVN45" s="212"/>
      <c r="VVO45" s="212"/>
      <c r="VVP45" s="212"/>
      <c r="VVQ45" s="212"/>
      <c r="VVR45" s="212"/>
      <c r="VVS45" s="212"/>
      <c r="VVT45" s="212"/>
      <c r="VVU45" s="212"/>
      <c r="VVV45" s="212"/>
      <c r="VVW45" s="212"/>
      <c r="VVX45" s="212"/>
      <c r="VVY45" s="212"/>
      <c r="VVZ45" s="212"/>
      <c r="VWA45" s="212"/>
      <c r="VWB45" s="212"/>
      <c r="VWC45" s="212"/>
      <c r="VWD45" s="212"/>
      <c r="VWE45" s="212"/>
      <c r="VWF45" s="212"/>
      <c r="VWG45" s="212"/>
      <c r="VWH45" s="212"/>
      <c r="VWI45" s="212"/>
      <c r="VWJ45" s="212"/>
      <c r="VWK45" s="212"/>
      <c r="VWL45" s="212"/>
      <c r="VWM45" s="212"/>
      <c r="VWN45" s="212"/>
      <c r="VWO45" s="212"/>
      <c r="VWP45" s="212"/>
      <c r="VWQ45" s="212"/>
      <c r="VWR45" s="212"/>
      <c r="VWS45" s="212"/>
      <c r="VWT45" s="212"/>
      <c r="VWU45" s="212"/>
      <c r="VWV45" s="212"/>
      <c r="VWW45" s="212"/>
      <c r="VWX45" s="212"/>
      <c r="VWY45" s="212"/>
      <c r="VWZ45" s="212"/>
      <c r="VXA45" s="212"/>
      <c r="VXB45" s="212"/>
      <c r="VXC45" s="212"/>
      <c r="VXD45" s="212"/>
      <c r="VXE45" s="212"/>
      <c r="VXF45" s="212"/>
      <c r="VXG45" s="212"/>
      <c r="VXH45" s="212"/>
      <c r="VXI45" s="212"/>
      <c r="VXJ45" s="212"/>
      <c r="VXK45" s="212"/>
      <c r="VXL45" s="212"/>
      <c r="VXM45" s="212"/>
      <c r="VXN45" s="212"/>
      <c r="VXO45" s="212"/>
      <c r="VXP45" s="212"/>
      <c r="VXQ45" s="212"/>
      <c r="VXR45" s="212"/>
      <c r="VXS45" s="212"/>
      <c r="VXT45" s="212"/>
      <c r="VXU45" s="212"/>
      <c r="VXV45" s="212"/>
      <c r="VXW45" s="212"/>
      <c r="VXX45" s="212"/>
      <c r="VXY45" s="212"/>
      <c r="VXZ45" s="212"/>
      <c r="VYA45" s="212"/>
      <c r="VYB45" s="212"/>
      <c r="VYC45" s="212"/>
      <c r="VYD45" s="212"/>
      <c r="VYE45" s="212"/>
      <c r="VYF45" s="212"/>
      <c r="VYG45" s="212"/>
      <c r="VYH45" s="212"/>
      <c r="VYI45" s="212"/>
      <c r="VYJ45" s="212"/>
      <c r="VYK45" s="212"/>
      <c r="VYL45" s="212"/>
      <c r="VYM45" s="212"/>
      <c r="VYN45" s="212"/>
      <c r="VYO45" s="212"/>
      <c r="VYP45" s="212"/>
      <c r="VYQ45" s="212"/>
      <c r="VYR45" s="212"/>
      <c r="VYS45" s="212"/>
      <c r="VYT45" s="212"/>
      <c r="VYU45" s="212"/>
      <c r="VYV45" s="212"/>
      <c r="VYW45" s="212"/>
      <c r="VYX45" s="212"/>
      <c r="VYY45" s="212"/>
      <c r="VYZ45" s="212"/>
      <c r="VZA45" s="212"/>
      <c r="VZB45" s="212"/>
      <c r="VZC45" s="212"/>
      <c r="VZD45" s="212"/>
      <c r="VZE45" s="212"/>
      <c r="VZF45" s="212"/>
      <c r="VZG45" s="212"/>
      <c r="VZH45" s="212"/>
      <c r="VZI45" s="212"/>
      <c r="VZJ45" s="212"/>
      <c r="VZK45" s="212"/>
      <c r="VZL45" s="212"/>
      <c r="VZM45" s="212"/>
      <c r="VZN45" s="212"/>
      <c r="VZO45" s="212"/>
      <c r="VZP45" s="212"/>
      <c r="VZQ45" s="212"/>
      <c r="VZR45" s="212"/>
      <c r="VZS45" s="212"/>
      <c r="VZT45" s="212"/>
      <c r="VZU45" s="212"/>
      <c r="VZV45" s="212"/>
      <c r="VZW45" s="212"/>
      <c r="VZX45" s="212"/>
      <c r="VZY45" s="212"/>
      <c r="VZZ45" s="212"/>
      <c r="WAA45" s="212"/>
      <c r="WAB45" s="212"/>
      <c r="WAC45" s="212"/>
      <c r="WAD45" s="212"/>
      <c r="WAE45" s="212"/>
      <c r="WAF45" s="212"/>
      <c r="WAG45" s="212"/>
      <c r="WAH45" s="212"/>
      <c r="WAI45" s="212"/>
      <c r="WAJ45" s="212"/>
      <c r="WAK45" s="212"/>
      <c r="WAL45" s="212"/>
      <c r="WAM45" s="212"/>
      <c r="WAN45" s="212"/>
      <c r="WAO45" s="212"/>
      <c r="WAP45" s="212"/>
      <c r="WAQ45" s="212"/>
      <c r="WAR45" s="212"/>
      <c r="WAS45" s="212"/>
      <c r="WAT45" s="212"/>
      <c r="WAU45" s="212"/>
      <c r="WAV45" s="212"/>
      <c r="WAW45" s="212"/>
      <c r="WAX45" s="212"/>
      <c r="WAY45" s="212"/>
      <c r="WAZ45" s="212"/>
      <c r="WBA45" s="212"/>
      <c r="WBB45" s="212"/>
      <c r="WBC45" s="212"/>
      <c r="WBD45" s="212"/>
      <c r="WBE45" s="212"/>
      <c r="WBF45" s="212"/>
      <c r="WBG45" s="212"/>
      <c r="WBH45" s="212"/>
      <c r="WBI45" s="212"/>
      <c r="WBJ45" s="212"/>
      <c r="WBK45" s="212"/>
      <c r="WBL45" s="212"/>
      <c r="WBM45" s="212"/>
      <c r="WBN45" s="212"/>
      <c r="WBO45" s="212"/>
      <c r="WBP45" s="212"/>
      <c r="WBQ45" s="212"/>
      <c r="WBR45" s="212"/>
      <c r="WBS45" s="212"/>
      <c r="WBT45" s="212"/>
      <c r="WBU45" s="212"/>
      <c r="WBV45" s="212"/>
      <c r="WBW45" s="212"/>
      <c r="WBX45" s="212"/>
      <c r="WBY45" s="212"/>
      <c r="WBZ45" s="212"/>
      <c r="WCA45" s="212"/>
      <c r="WCB45" s="212"/>
      <c r="WCC45" s="212"/>
      <c r="WCD45" s="212"/>
      <c r="WCE45" s="212"/>
      <c r="WCF45" s="212"/>
      <c r="WCG45" s="212"/>
      <c r="WCH45" s="212"/>
      <c r="WCI45" s="212"/>
      <c r="WCJ45" s="212"/>
      <c r="WCK45" s="212"/>
      <c r="WCL45" s="212"/>
      <c r="WCM45" s="212"/>
      <c r="WCN45" s="212"/>
      <c r="WCO45" s="212"/>
      <c r="WCP45" s="212"/>
      <c r="WCQ45" s="212"/>
      <c r="WCR45" s="212"/>
      <c r="WCS45" s="212"/>
      <c r="WCT45" s="212"/>
      <c r="WCU45" s="212"/>
      <c r="WCV45" s="212"/>
      <c r="WCW45" s="212"/>
      <c r="WCX45" s="212"/>
      <c r="WCY45" s="212"/>
      <c r="WCZ45" s="212"/>
      <c r="WDA45" s="212"/>
      <c r="WDB45" s="212"/>
      <c r="WDC45" s="212"/>
      <c r="WDD45" s="212"/>
      <c r="WDE45" s="212"/>
      <c r="WDF45" s="212"/>
      <c r="WDG45" s="212"/>
      <c r="WDH45" s="212"/>
      <c r="WDI45" s="212"/>
      <c r="WDJ45" s="212"/>
      <c r="WDK45" s="212"/>
      <c r="WDL45" s="212"/>
      <c r="WDM45" s="212"/>
      <c r="WDN45" s="212"/>
      <c r="WDO45" s="212"/>
      <c r="WDP45" s="212"/>
      <c r="WDQ45" s="212"/>
      <c r="WDR45" s="212"/>
      <c r="WDS45" s="212"/>
      <c r="WDT45" s="212"/>
      <c r="WDU45" s="212"/>
      <c r="WDV45" s="212"/>
      <c r="WDW45" s="212"/>
      <c r="WDX45" s="212"/>
      <c r="WDY45" s="212"/>
      <c r="WDZ45" s="212"/>
      <c r="WEA45" s="212"/>
      <c r="WEB45" s="212"/>
      <c r="WEC45" s="212"/>
      <c r="WED45" s="212"/>
      <c r="WEE45" s="212"/>
      <c r="WEF45" s="212"/>
      <c r="WEG45" s="212"/>
      <c r="WEH45" s="212"/>
      <c r="WEI45" s="212"/>
      <c r="WEJ45" s="212"/>
      <c r="WEK45" s="212"/>
      <c r="WEL45" s="212"/>
      <c r="WEM45" s="212"/>
      <c r="WEN45" s="212"/>
      <c r="WEO45" s="212"/>
      <c r="WEP45" s="212"/>
      <c r="WEQ45" s="212"/>
      <c r="WER45" s="212"/>
      <c r="WES45" s="212"/>
      <c r="WET45" s="212"/>
      <c r="WEU45" s="212"/>
      <c r="WEV45" s="212"/>
      <c r="WEW45" s="212"/>
      <c r="WEX45" s="212"/>
      <c r="WEY45" s="212"/>
      <c r="WEZ45" s="212"/>
      <c r="WFA45" s="212"/>
      <c r="WFB45" s="212"/>
      <c r="WFC45" s="212"/>
      <c r="WFD45" s="212"/>
      <c r="WFE45" s="212"/>
      <c r="WFF45" s="212"/>
      <c r="WFG45" s="212"/>
      <c r="WFH45" s="212"/>
      <c r="WFI45" s="212"/>
      <c r="WFJ45" s="212"/>
      <c r="WFK45" s="212"/>
      <c r="WFL45" s="212"/>
      <c r="WFM45" s="212"/>
      <c r="WFN45" s="212"/>
      <c r="WFO45" s="212"/>
      <c r="WFP45" s="212"/>
      <c r="WFQ45" s="212"/>
      <c r="WFR45" s="212"/>
      <c r="WFS45" s="212"/>
      <c r="WFT45" s="212"/>
      <c r="WFU45" s="212"/>
      <c r="WFV45" s="212"/>
      <c r="WFW45" s="212"/>
      <c r="WFX45" s="212"/>
      <c r="WFY45" s="212"/>
      <c r="WFZ45" s="212"/>
      <c r="WGA45" s="212"/>
      <c r="WGB45" s="212"/>
      <c r="WGC45" s="212"/>
      <c r="WGD45" s="212"/>
      <c r="WGE45" s="212"/>
      <c r="WGF45" s="212"/>
      <c r="WGG45" s="212"/>
      <c r="WGH45" s="212"/>
      <c r="WGI45" s="212"/>
      <c r="WGJ45" s="212"/>
      <c r="WGK45" s="212"/>
      <c r="WGL45" s="212"/>
      <c r="WGM45" s="212"/>
      <c r="WGN45" s="212"/>
      <c r="WGO45" s="212"/>
      <c r="WGP45" s="212"/>
      <c r="WGQ45" s="212"/>
      <c r="WGR45" s="212"/>
      <c r="WGS45" s="212"/>
      <c r="WGT45" s="212"/>
      <c r="WGU45" s="212"/>
      <c r="WGV45" s="212"/>
      <c r="WGW45" s="212"/>
      <c r="WGX45" s="212"/>
      <c r="WGY45" s="212"/>
      <c r="WGZ45" s="212"/>
      <c r="WHA45" s="212"/>
      <c r="WHB45" s="212"/>
      <c r="WHC45" s="212"/>
      <c r="WHD45" s="212"/>
      <c r="WHE45" s="212"/>
      <c r="WHF45" s="212"/>
      <c r="WHG45" s="212"/>
      <c r="WHH45" s="212"/>
      <c r="WHI45" s="212"/>
      <c r="WHJ45" s="212"/>
      <c r="WHK45" s="212"/>
      <c r="WHL45" s="212"/>
      <c r="WHM45" s="212"/>
      <c r="WHN45" s="212"/>
      <c r="WHO45" s="212"/>
      <c r="WHP45" s="212"/>
      <c r="WHQ45" s="212"/>
      <c r="WHR45" s="212"/>
      <c r="WHS45" s="212"/>
      <c r="WHT45" s="212"/>
      <c r="WHU45" s="212"/>
      <c r="WHV45" s="212"/>
      <c r="WHW45" s="212"/>
      <c r="WHX45" s="212"/>
      <c r="WHY45" s="212"/>
      <c r="WHZ45" s="212"/>
      <c r="WIA45" s="212"/>
      <c r="WIB45" s="212"/>
      <c r="WIC45" s="212"/>
      <c r="WID45" s="212"/>
      <c r="WIE45" s="212"/>
      <c r="WIF45" s="212"/>
      <c r="WIG45" s="212"/>
      <c r="WIH45" s="212"/>
      <c r="WII45" s="212"/>
      <c r="WIJ45" s="212"/>
      <c r="WIK45" s="212"/>
      <c r="WIL45" s="212"/>
      <c r="WIM45" s="212"/>
      <c r="WIN45" s="212"/>
      <c r="WIO45" s="212"/>
      <c r="WIP45" s="212"/>
      <c r="WIQ45" s="212"/>
      <c r="WIR45" s="212"/>
      <c r="WIS45" s="212"/>
      <c r="WIT45" s="212"/>
      <c r="WIU45" s="212"/>
      <c r="WIV45" s="212"/>
      <c r="WIW45" s="212"/>
      <c r="WIX45" s="212"/>
      <c r="WIY45" s="212"/>
      <c r="WIZ45" s="212"/>
      <c r="WJA45" s="212"/>
      <c r="WJB45" s="212"/>
      <c r="WJC45" s="212"/>
      <c r="WJD45" s="212"/>
      <c r="WJE45" s="212"/>
      <c r="WJF45" s="212"/>
      <c r="WJG45" s="212"/>
      <c r="WJH45" s="212"/>
      <c r="WJI45" s="212"/>
      <c r="WJJ45" s="212"/>
      <c r="WJK45" s="212"/>
      <c r="WJL45" s="212"/>
      <c r="WJM45" s="212"/>
      <c r="WJN45" s="212"/>
      <c r="WJO45" s="212"/>
      <c r="WJP45" s="212"/>
      <c r="WJQ45" s="212"/>
      <c r="WJR45" s="212"/>
      <c r="WJS45" s="212"/>
      <c r="WJT45" s="212"/>
      <c r="WJU45" s="212"/>
      <c r="WJV45" s="212"/>
      <c r="WJW45" s="212"/>
      <c r="WJX45" s="212"/>
      <c r="WJY45" s="212"/>
      <c r="WJZ45" s="212"/>
      <c r="WKA45" s="212"/>
      <c r="WKB45" s="212"/>
      <c r="WKC45" s="212"/>
      <c r="WKD45" s="212"/>
      <c r="WKE45" s="212"/>
      <c r="WKF45" s="212"/>
      <c r="WKG45" s="212"/>
      <c r="WKH45" s="212"/>
      <c r="WKI45" s="212"/>
      <c r="WKJ45" s="212"/>
      <c r="WKK45" s="212"/>
      <c r="WKL45" s="212"/>
      <c r="WKM45" s="212"/>
      <c r="WKN45" s="212"/>
      <c r="WKO45" s="212"/>
      <c r="WKP45" s="212"/>
      <c r="WKQ45" s="212"/>
      <c r="WKR45" s="212"/>
      <c r="WKS45" s="212"/>
      <c r="WKT45" s="212"/>
      <c r="WKU45" s="212"/>
      <c r="WKV45" s="212"/>
      <c r="WKW45" s="212"/>
      <c r="WKX45" s="212"/>
      <c r="WKY45" s="212"/>
      <c r="WKZ45" s="212"/>
      <c r="WLA45" s="212"/>
      <c r="WLB45" s="212"/>
      <c r="WLC45" s="212"/>
      <c r="WLD45" s="212"/>
      <c r="WLE45" s="212"/>
      <c r="WLF45" s="212"/>
      <c r="WLG45" s="212"/>
      <c r="WLH45" s="212"/>
      <c r="WLI45" s="212"/>
      <c r="WLJ45" s="212"/>
      <c r="WLK45" s="212"/>
      <c r="WLL45" s="212"/>
      <c r="WLM45" s="212"/>
      <c r="WLN45" s="212"/>
      <c r="WLO45" s="212"/>
      <c r="WLP45" s="212"/>
      <c r="WLQ45" s="212"/>
      <c r="WLR45" s="212"/>
      <c r="WLS45" s="212"/>
      <c r="WLT45" s="212"/>
      <c r="WLU45" s="212"/>
      <c r="WLV45" s="212"/>
      <c r="WLW45" s="212"/>
      <c r="WLX45" s="212"/>
      <c r="WLY45" s="212"/>
      <c r="WLZ45" s="212"/>
      <c r="WMA45" s="212"/>
      <c r="WMB45" s="212"/>
      <c r="WMC45" s="212"/>
      <c r="WMD45" s="212"/>
      <c r="WME45" s="212"/>
      <c r="WMF45" s="212"/>
      <c r="WMG45" s="212"/>
      <c r="WMH45" s="212"/>
      <c r="WMI45" s="212"/>
      <c r="WMJ45" s="212"/>
      <c r="WMK45" s="212"/>
      <c r="WML45" s="212"/>
      <c r="WMM45" s="212"/>
      <c r="WMN45" s="212"/>
      <c r="WMO45" s="212"/>
      <c r="WMP45" s="212"/>
      <c r="WMQ45" s="212"/>
      <c r="WMR45" s="212"/>
      <c r="WMS45" s="212"/>
      <c r="WMT45" s="212"/>
      <c r="WMU45" s="212"/>
      <c r="WMV45" s="212"/>
      <c r="WMW45" s="212"/>
      <c r="WMX45" s="212"/>
      <c r="WMY45" s="212"/>
      <c r="WMZ45" s="212"/>
      <c r="WNA45" s="212"/>
      <c r="WNB45" s="212"/>
      <c r="WNC45" s="212"/>
      <c r="WND45" s="212"/>
      <c r="WNE45" s="212"/>
      <c r="WNF45" s="212"/>
      <c r="WNG45" s="212"/>
      <c r="WNH45" s="212"/>
      <c r="WNI45" s="212"/>
      <c r="WNJ45" s="212"/>
      <c r="WNK45" s="212"/>
      <c r="WNL45" s="212"/>
      <c r="WNM45" s="212"/>
      <c r="WNN45" s="212"/>
      <c r="WNO45" s="212"/>
      <c r="WNP45" s="212"/>
      <c r="WNQ45" s="212"/>
      <c r="WNR45" s="212"/>
      <c r="WNS45" s="212"/>
      <c r="WNT45" s="212"/>
      <c r="WNU45" s="212"/>
      <c r="WNV45" s="212"/>
      <c r="WNW45" s="212"/>
      <c r="WNX45" s="212"/>
      <c r="WNY45" s="212"/>
      <c r="WNZ45" s="212"/>
      <c r="WOA45" s="212"/>
      <c r="WOB45" s="212"/>
      <c r="WOC45" s="212"/>
      <c r="WOD45" s="212"/>
      <c r="WOE45" s="212"/>
      <c r="WOF45" s="212"/>
      <c r="WOG45" s="212"/>
      <c r="WOH45" s="212"/>
      <c r="WOI45" s="212"/>
      <c r="WOJ45" s="212"/>
      <c r="WOK45" s="212"/>
      <c r="WOL45" s="212"/>
      <c r="WOM45" s="212"/>
      <c r="WON45" s="212"/>
      <c r="WOO45" s="212"/>
      <c r="WOP45" s="212"/>
      <c r="WOQ45" s="212"/>
      <c r="WOR45" s="212"/>
      <c r="WOS45" s="212"/>
      <c r="WOT45" s="212"/>
      <c r="WOU45" s="212"/>
      <c r="WOV45" s="212"/>
      <c r="WOW45" s="212"/>
      <c r="WOX45" s="212"/>
      <c r="WOY45" s="212"/>
      <c r="WOZ45" s="212"/>
      <c r="WPA45" s="212"/>
      <c r="WPB45" s="212"/>
      <c r="WPC45" s="212"/>
      <c r="WPD45" s="212"/>
      <c r="WPE45" s="212"/>
      <c r="WPF45" s="212"/>
      <c r="WPG45" s="212"/>
      <c r="WPH45" s="212"/>
      <c r="WPI45" s="212"/>
      <c r="WPJ45" s="212"/>
      <c r="WPK45" s="212"/>
      <c r="WPL45" s="212"/>
      <c r="WPM45" s="212"/>
      <c r="WPN45" s="212"/>
      <c r="WPO45" s="212"/>
      <c r="WPP45" s="212"/>
      <c r="WPQ45" s="212"/>
      <c r="WPR45" s="212"/>
      <c r="WPS45" s="212"/>
      <c r="WPT45" s="212"/>
      <c r="WPU45" s="212"/>
      <c r="WPV45" s="212"/>
      <c r="WPW45" s="212"/>
      <c r="WPX45" s="212"/>
      <c r="WPY45" s="212"/>
      <c r="WPZ45" s="212"/>
      <c r="WQA45" s="212"/>
      <c r="WQB45" s="212"/>
      <c r="WQC45" s="212"/>
      <c r="WQD45" s="212"/>
      <c r="WQE45" s="212"/>
      <c r="WQF45" s="212"/>
      <c r="WQG45" s="212"/>
      <c r="WQH45" s="212"/>
      <c r="WQI45" s="212"/>
      <c r="WQJ45" s="212"/>
      <c r="WQK45" s="212"/>
      <c r="WQL45" s="212"/>
      <c r="WQM45" s="212"/>
      <c r="WQN45" s="212"/>
      <c r="WQO45" s="212"/>
      <c r="WQP45" s="212"/>
      <c r="WQQ45" s="212"/>
      <c r="WQR45" s="212"/>
      <c r="WQS45" s="212"/>
      <c r="WQT45" s="212"/>
      <c r="WQU45" s="212"/>
      <c r="WQV45" s="212"/>
      <c r="WQW45" s="212"/>
      <c r="WQX45" s="212"/>
      <c r="WQY45" s="212"/>
      <c r="WQZ45" s="212"/>
      <c r="WRA45" s="212"/>
      <c r="WRB45" s="212"/>
      <c r="WRC45" s="212"/>
      <c r="WRD45" s="212"/>
      <c r="WRE45" s="212"/>
      <c r="WRF45" s="212"/>
      <c r="WRG45" s="212"/>
      <c r="WRH45" s="212"/>
      <c r="WRI45" s="212"/>
      <c r="WRJ45" s="212"/>
      <c r="WRK45" s="212"/>
      <c r="WRL45" s="212"/>
      <c r="WRM45" s="212"/>
      <c r="WRN45" s="212"/>
      <c r="WRO45" s="212"/>
      <c r="WRP45" s="212"/>
      <c r="WRQ45" s="212"/>
      <c r="WRR45" s="212"/>
      <c r="WRS45" s="212"/>
      <c r="WRT45" s="212"/>
      <c r="WRU45" s="212"/>
      <c r="WRV45" s="212"/>
      <c r="WRW45" s="212"/>
      <c r="WRX45" s="212"/>
      <c r="WRY45" s="212"/>
      <c r="WRZ45" s="212"/>
      <c r="WSA45" s="212"/>
      <c r="WSB45" s="212"/>
      <c r="WSC45" s="212"/>
      <c r="WSD45" s="212"/>
      <c r="WSE45" s="212"/>
      <c r="WSF45" s="212"/>
      <c r="WSG45" s="212"/>
      <c r="WSH45" s="212"/>
      <c r="WSI45" s="212"/>
      <c r="WSJ45" s="212"/>
      <c r="WSK45" s="212"/>
      <c r="WSL45" s="212"/>
      <c r="WSM45" s="212"/>
      <c r="WSN45" s="212"/>
      <c r="WSO45" s="212"/>
      <c r="WSP45" s="212"/>
      <c r="WSQ45" s="212"/>
      <c r="WSR45" s="212"/>
      <c r="WSS45" s="212"/>
      <c r="WST45" s="212"/>
      <c r="WSU45" s="212"/>
      <c r="WSV45" s="212"/>
      <c r="WSW45" s="212"/>
      <c r="WSX45" s="212"/>
      <c r="WSY45" s="212"/>
      <c r="WSZ45" s="212"/>
      <c r="WTA45" s="212"/>
      <c r="WTB45" s="212"/>
      <c r="WTC45" s="212"/>
      <c r="WTD45" s="212"/>
      <c r="WTE45" s="212"/>
      <c r="WTF45" s="212"/>
      <c r="WTG45" s="212"/>
      <c r="WTH45" s="212"/>
      <c r="WTI45" s="212"/>
      <c r="WTJ45" s="212"/>
      <c r="WTK45" s="212"/>
      <c r="WTL45" s="212"/>
      <c r="WTM45" s="212"/>
      <c r="WTN45" s="212"/>
      <c r="WTO45" s="212"/>
      <c r="WTP45" s="212"/>
      <c r="WTQ45" s="212"/>
      <c r="WTR45" s="212"/>
      <c r="WTS45" s="212"/>
      <c r="WTT45" s="212"/>
      <c r="WTU45" s="212"/>
      <c r="WTV45" s="212"/>
      <c r="WTW45" s="212"/>
      <c r="WTX45" s="212"/>
      <c r="WTY45" s="212"/>
      <c r="WTZ45" s="212"/>
      <c r="WUA45" s="212"/>
      <c r="WUB45" s="212"/>
      <c r="WUC45" s="212"/>
      <c r="WUD45" s="212"/>
      <c r="WUE45" s="212"/>
      <c r="WUF45" s="212"/>
      <c r="WUG45" s="212"/>
      <c r="WUH45" s="212"/>
      <c r="WUI45" s="212"/>
      <c r="WUJ45" s="212"/>
      <c r="WUK45" s="212"/>
      <c r="WUL45" s="212"/>
      <c r="WUM45" s="212"/>
      <c r="WUN45" s="212"/>
      <c r="WUO45" s="212"/>
      <c r="WUP45" s="212"/>
      <c r="WUQ45" s="212"/>
      <c r="WUR45" s="212"/>
      <c r="WUS45" s="212"/>
      <c r="WUT45" s="212"/>
      <c r="WUU45" s="212"/>
      <c r="WUV45" s="212"/>
      <c r="WUW45" s="212"/>
      <c r="WUX45" s="212"/>
      <c r="WUY45" s="212"/>
      <c r="WUZ45" s="212"/>
      <c r="WVA45" s="212"/>
      <c r="WVB45" s="212"/>
      <c r="WVC45" s="212"/>
      <c r="WVD45" s="212"/>
      <c r="WVE45" s="212"/>
      <c r="WVF45" s="212"/>
      <c r="WVG45" s="212"/>
      <c r="WVH45" s="212"/>
      <c r="WVI45" s="212"/>
      <c r="WVJ45" s="212"/>
      <c r="WVK45" s="212"/>
      <c r="WVL45" s="212"/>
      <c r="WVM45" s="212"/>
      <c r="WVN45" s="212"/>
      <c r="WVO45" s="212"/>
      <c r="WVP45" s="212"/>
      <c r="WVQ45" s="212"/>
      <c r="WVR45" s="212"/>
      <c r="WVS45" s="212"/>
      <c r="WVT45" s="212"/>
    </row>
  </sheetData>
  <mergeCells count="17">
    <mergeCell ref="D15:F15"/>
    <mergeCell ref="D1:G1"/>
    <mergeCell ref="A2:A3"/>
    <mergeCell ref="B2:B3"/>
    <mergeCell ref="C2:C3"/>
    <mergeCell ref="D2:F3"/>
    <mergeCell ref="G2:G3"/>
    <mergeCell ref="D5:F5"/>
    <mergeCell ref="D7:F7"/>
    <mergeCell ref="D9:F9"/>
    <mergeCell ref="D11:F11"/>
    <mergeCell ref="D13:F13"/>
    <mergeCell ref="D17:F17"/>
    <mergeCell ref="D19:F19"/>
    <mergeCell ref="D21:F21"/>
    <mergeCell ref="B24:F24"/>
    <mergeCell ref="D23:F23"/>
  </mergeCells>
  <printOptions horizontalCentered="1"/>
  <pageMargins left="0.75" right="0.5" top="0.5" bottom="0.5" header="0" footer="0"/>
  <pageSetup paperSize="9" scale="73" fitToHeight="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DF4D3-23B7-4FF0-B41B-423132A05451}">
  <sheetPr>
    <tabColor theme="4" tint="-0.499984740745262"/>
    <pageSetUpPr fitToPage="1"/>
  </sheetPr>
  <dimension ref="A1:WVT45"/>
  <sheetViews>
    <sheetView view="pageBreakPreview" topLeftCell="A13" zoomScale="85" zoomScaleNormal="100" zoomScaleSheetLayoutView="85" workbookViewId="0">
      <selection activeCell="F4" sqref="F4:F23"/>
    </sheetView>
  </sheetViews>
  <sheetFormatPr defaultColWidth="8.88671875" defaultRowHeight="13.8"/>
  <cols>
    <col min="1" max="1" width="7.6640625" style="213" customWidth="1"/>
    <col min="2" max="2" width="9.6640625" style="213" customWidth="1"/>
    <col min="3" max="3" width="55.33203125" style="212" customWidth="1"/>
    <col min="4" max="4" width="7.6640625" style="214" customWidth="1"/>
    <col min="5" max="5" width="19.5546875" style="214" customWidth="1"/>
    <col min="6" max="6" width="15.44140625" style="215" customWidth="1"/>
    <col min="7" max="7" width="18.21875" style="215" customWidth="1"/>
    <col min="8" max="8" width="18.5546875" style="211" customWidth="1"/>
    <col min="9" max="10" width="15.44140625" style="212" customWidth="1"/>
    <col min="11" max="11" width="16.88671875" style="212" customWidth="1"/>
    <col min="12" max="12" width="15.5546875" style="212" customWidth="1"/>
    <col min="13" max="256" width="8.88671875" style="212"/>
    <col min="257" max="257" width="3.6640625" style="212" bestFit="1" customWidth="1"/>
    <col min="258" max="258" width="8.33203125" style="212" customWidth="1"/>
    <col min="259" max="259" width="46.109375" style="212" customWidth="1"/>
    <col min="260" max="260" width="11" style="212" customWidth="1"/>
    <col min="261" max="261" width="12.5546875" style="212" customWidth="1"/>
    <col min="262" max="262" width="10.88671875" style="212" customWidth="1"/>
    <col min="263" max="263" width="16.109375" style="212" customWidth="1"/>
    <col min="264" max="264" width="0" style="212" hidden="1" customWidth="1"/>
    <col min="265" max="265" width="15.44140625" style="212" customWidth="1"/>
    <col min="266" max="266" width="12.88671875" style="212" bestFit="1" customWidth="1"/>
    <col min="267" max="267" width="8.88671875" style="212"/>
    <col min="268" max="268" width="12.88671875" style="212" bestFit="1" customWidth="1"/>
    <col min="269" max="512" width="8.88671875" style="212"/>
    <col min="513" max="513" width="3.6640625" style="212" bestFit="1" customWidth="1"/>
    <col min="514" max="514" width="8.33203125" style="212" customWidth="1"/>
    <col min="515" max="515" width="46.109375" style="212" customWidth="1"/>
    <col min="516" max="516" width="11" style="212" customWidth="1"/>
    <col min="517" max="517" width="12.5546875" style="212" customWidth="1"/>
    <col min="518" max="518" width="10.88671875" style="212" customWidth="1"/>
    <col min="519" max="519" width="16.109375" style="212" customWidth="1"/>
    <col min="520" max="520" width="0" style="212" hidden="1" customWidth="1"/>
    <col min="521" max="521" width="15.44140625" style="212" customWidth="1"/>
    <col min="522" max="522" width="12.88671875" style="212" bestFit="1" customWidth="1"/>
    <col min="523" max="523" width="8.88671875" style="212"/>
    <col min="524" max="524" width="12.88671875" style="212" bestFit="1" customWidth="1"/>
    <col min="525" max="768" width="8.88671875" style="212"/>
    <col min="769" max="769" width="3.6640625" style="212" bestFit="1" customWidth="1"/>
    <col min="770" max="770" width="8.33203125" style="212" customWidth="1"/>
    <col min="771" max="771" width="46.109375" style="212" customWidth="1"/>
    <col min="772" max="772" width="11" style="212" customWidth="1"/>
    <col min="773" max="773" width="12.5546875" style="212" customWidth="1"/>
    <col min="774" max="774" width="10.88671875" style="212" customWidth="1"/>
    <col min="775" max="775" width="16.109375" style="212" customWidth="1"/>
    <col min="776" max="776" width="0" style="212" hidden="1" customWidth="1"/>
    <col min="777" max="777" width="15.44140625" style="212" customWidth="1"/>
    <col min="778" max="778" width="12.88671875" style="212" bestFit="1" customWidth="1"/>
    <col min="779" max="779" width="8.88671875" style="212"/>
    <col min="780" max="780" width="12.88671875" style="212" bestFit="1" customWidth="1"/>
    <col min="781" max="1024" width="8.88671875" style="212"/>
    <col min="1025" max="1025" width="3.6640625" style="212" bestFit="1" customWidth="1"/>
    <col min="1026" max="1026" width="8.33203125" style="212" customWidth="1"/>
    <col min="1027" max="1027" width="46.109375" style="212" customWidth="1"/>
    <col min="1028" max="1028" width="11" style="212" customWidth="1"/>
    <col min="1029" max="1029" width="12.5546875" style="212" customWidth="1"/>
    <col min="1030" max="1030" width="10.88671875" style="212" customWidth="1"/>
    <col min="1031" max="1031" width="16.109375" style="212" customWidth="1"/>
    <col min="1032" max="1032" width="0" style="212" hidden="1" customWidth="1"/>
    <col min="1033" max="1033" width="15.44140625" style="212" customWidth="1"/>
    <col min="1034" max="1034" width="12.88671875" style="212" bestFit="1" customWidth="1"/>
    <col min="1035" max="1035" width="8.88671875" style="212"/>
    <col min="1036" max="1036" width="12.88671875" style="212" bestFit="1" customWidth="1"/>
    <col min="1037" max="1280" width="8.88671875" style="212"/>
    <col min="1281" max="1281" width="3.6640625" style="212" bestFit="1" customWidth="1"/>
    <col min="1282" max="1282" width="8.33203125" style="212" customWidth="1"/>
    <col min="1283" max="1283" width="46.109375" style="212" customWidth="1"/>
    <col min="1284" max="1284" width="11" style="212" customWidth="1"/>
    <col min="1285" max="1285" width="12.5546875" style="212" customWidth="1"/>
    <col min="1286" max="1286" width="10.88671875" style="212" customWidth="1"/>
    <col min="1287" max="1287" width="16.109375" style="212" customWidth="1"/>
    <col min="1288" max="1288" width="0" style="212" hidden="1" customWidth="1"/>
    <col min="1289" max="1289" width="15.44140625" style="212" customWidth="1"/>
    <col min="1290" max="1290" width="12.88671875" style="212" bestFit="1" customWidth="1"/>
    <col min="1291" max="1291" width="8.88671875" style="212"/>
    <col min="1292" max="1292" width="12.88671875" style="212" bestFit="1" customWidth="1"/>
    <col min="1293" max="1536" width="8.88671875" style="212"/>
    <col min="1537" max="1537" width="3.6640625" style="212" bestFit="1" customWidth="1"/>
    <col min="1538" max="1538" width="8.33203125" style="212" customWidth="1"/>
    <col min="1539" max="1539" width="46.109375" style="212" customWidth="1"/>
    <col min="1540" max="1540" width="11" style="212" customWidth="1"/>
    <col min="1541" max="1541" width="12.5546875" style="212" customWidth="1"/>
    <col min="1542" max="1542" width="10.88671875" style="212" customWidth="1"/>
    <col min="1543" max="1543" width="16.109375" style="212" customWidth="1"/>
    <col min="1544" max="1544" width="0" style="212" hidden="1" customWidth="1"/>
    <col min="1545" max="1545" width="15.44140625" style="212" customWidth="1"/>
    <col min="1546" max="1546" width="12.88671875" style="212" bestFit="1" customWidth="1"/>
    <col min="1547" max="1547" width="8.88671875" style="212"/>
    <col min="1548" max="1548" width="12.88671875" style="212" bestFit="1" customWidth="1"/>
    <col min="1549" max="1792" width="8.88671875" style="212"/>
    <col min="1793" max="1793" width="3.6640625" style="212" bestFit="1" customWidth="1"/>
    <col min="1794" max="1794" width="8.33203125" style="212" customWidth="1"/>
    <col min="1795" max="1795" width="46.109375" style="212" customWidth="1"/>
    <col min="1796" max="1796" width="11" style="212" customWidth="1"/>
    <col min="1797" max="1797" width="12.5546875" style="212" customWidth="1"/>
    <col min="1798" max="1798" width="10.88671875" style="212" customWidth="1"/>
    <col min="1799" max="1799" width="16.109375" style="212" customWidth="1"/>
    <col min="1800" max="1800" width="0" style="212" hidden="1" customWidth="1"/>
    <col min="1801" max="1801" width="15.44140625" style="212" customWidth="1"/>
    <col min="1802" max="1802" width="12.88671875" style="212" bestFit="1" customWidth="1"/>
    <col min="1803" max="1803" width="8.88671875" style="212"/>
    <col min="1804" max="1804" width="12.88671875" style="212" bestFit="1" customWidth="1"/>
    <col min="1805" max="2048" width="8.88671875" style="212"/>
    <col min="2049" max="2049" width="3.6640625" style="212" bestFit="1" customWidth="1"/>
    <col min="2050" max="2050" width="8.33203125" style="212" customWidth="1"/>
    <col min="2051" max="2051" width="46.109375" style="212" customWidth="1"/>
    <col min="2052" max="2052" width="11" style="212" customWidth="1"/>
    <col min="2053" max="2053" width="12.5546875" style="212" customWidth="1"/>
    <col min="2054" max="2054" width="10.88671875" style="212" customWidth="1"/>
    <col min="2055" max="2055" width="16.109375" style="212" customWidth="1"/>
    <col min="2056" max="2056" width="0" style="212" hidden="1" customWidth="1"/>
    <col min="2057" max="2057" width="15.44140625" style="212" customWidth="1"/>
    <col min="2058" max="2058" width="12.88671875" style="212" bestFit="1" customWidth="1"/>
    <col min="2059" max="2059" width="8.88671875" style="212"/>
    <col min="2060" max="2060" width="12.88671875" style="212" bestFit="1" customWidth="1"/>
    <col min="2061" max="2304" width="8.88671875" style="212"/>
    <col min="2305" max="2305" width="3.6640625" style="212" bestFit="1" customWidth="1"/>
    <col min="2306" max="2306" width="8.33203125" style="212" customWidth="1"/>
    <col min="2307" max="2307" width="46.109375" style="212" customWidth="1"/>
    <col min="2308" max="2308" width="11" style="212" customWidth="1"/>
    <col min="2309" max="2309" width="12.5546875" style="212" customWidth="1"/>
    <col min="2310" max="2310" width="10.88671875" style="212" customWidth="1"/>
    <col min="2311" max="2311" width="16.109375" style="212" customWidth="1"/>
    <col min="2312" max="2312" width="0" style="212" hidden="1" customWidth="1"/>
    <col min="2313" max="2313" width="15.44140625" style="212" customWidth="1"/>
    <col min="2314" max="2314" width="12.88671875" style="212" bestFit="1" customWidth="1"/>
    <col min="2315" max="2315" width="8.88671875" style="212"/>
    <col min="2316" max="2316" width="12.88671875" style="212" bestFit="1" customWidth="1"/>
    <col min="2317" max="2560" width="8.88671875" style="212"/>
    <col min="2561" max="2561" width="3.6640625" style="212" bestFit="1" customWidth="1"/>
    <col min="2562" max="2562" width="8.33203125" style="212" customWidth="1"/>
    <col min="2563" max="2563" width="46.109375" style="212" customWidth="1"/>
    <col min="2564" max="2564" width="11" style="212" customWidth="1"/>
    <col min="2565" max="2565" width="12.5546875" style="212" customWidth="1"/>
    <col min="2566" max="2566" width="10.88671875" style="212" customWidth="1"/>
    <col min="2567" max="2567" width="16.109375" style="212" customWidth="1"/>
    <col min="2568" max="2568" width="0" style="212" hidden="1" customWidth="1"/>
    <col min="2569" max="2569" width="15.44140625" style="212" customWidth="1"/>
    <col min="2570" max="2570" width="12.88671875" style="212" bestFit="1" customWidth="1"/>
    <col min="2571" max="2571" width="8.88671875" style="212"/>
    <col min="2572" max="2572" width="12.88671875" style="212" bestFit="1" customWidth="1"/>
    <col min="2573" max="2816" width="8.88671875" style="212"/>
    <col min="2817" max="2817" width="3.6640625" style="212" bestFit="1" customWidth="1"/>
    <col min="2818" max="2818" width="8.33203125" style="212" customWidth="1"/>
    <col min="2819" max="2819" width="46.109375" style="212" customWidth="1"/>
    <col min="2820" max="2820" width="11" style="212" customWidth="1"/>
    <col min="2821" max="2821" width="12.5546875" style="212" customWidth="1"/>
    <col min="2822" max="2822" width="10.88671875" style="212" customWidth="1"/>
    <col min="2823" max="2823" width="16.109375" style="212" customWidth="1"/>
    <col min="2824" max="2824" width="0" style="212" hidden="1" customWidth="1"/>
    <col min="2825" max="2825" width="15.44140625" style="212" customWidth="1"/>
    <col min="2826" max="2826" width="12.88671875" style="212" bestFit="1" customWidth="1"/>
    <col min="2827" max="2827" width="8.88671875" style="212"/>
    <col min="2828" max="2828" width="12.88671875" style="212" bestFit="1" customWidth="1"/>
    <col min="2829" max="3072" width="8.88671875" style="212"/>
    <col min="3073" max="3073" width="3.6640625" style="212" bestFit="1" customWidth="1"/>
    <col min="3074" max="3074" width="8.33203125" style="212" customWidth="1"/>
    <col min="3075" max="3075" width="46.109375" style="212" customWidth="1"/>
    <col min="3076" max="3076" width="11" style="212" customWidth="1"/>
    <col min="3077" max="3077" width="12.5546875" style="212" customWidth="1"/>
    <col min="3078" max="3078" width="10.88671875" style="212" customWidth="1"/>
    <col min="3079" max="3079" width="16.109375" style="212" customWidth="1"/>
    <col min="3080" max="3080" width="0" style="212" hidden="1" customWidth="1"/>
    <col min="3081" max="3081" width="15.44140625" style="212" customWidth="1"/>
    <col min="3082" max="3082" width="12.88671875" style="212" bestFit="1" customWidth="1"/>
    <col min="3083" max="3083" width="8.88671875" style="212"/>
    <col min="3084" max="3084" width="12.88671875" style="212" bestFit="1" customWidth="1"/>
    <col min="3085" max="3328" width="8.88671875" style="212"/>
    <col min="3329" max="3329" width="3.6640625" style="212" bestFit="1" customWidth="1"/>
    <col min="3330" max="3330" width="8.33203125" style="212" customWidth="1"/>
    <col min="3331" max="3331" width="46.109375" style="212" customWidth="1"/>
    <col min="3332" max="3332" width="11" style="212" customWidth="1"/>
    <col min="3333" max="3333" width="12.5546875" style="212" customWidth="1"/>
    <col min="3334" max="3334" width="10.88671875" style="212" customWidth="1"/>
    <col min="3335" max="3335" width="16.109375" style="212" customWidth="1"/>
    <col min="3336" max="3336" width="0" style="212" hidden="1" customWidth="1"/>
    <col min="3337" max="3337" width="15.44140625" style="212" customWidth="1"/>
    <col min="3338" max="3338" width="12.88671875" style="212" bestFit="1" customWidth="1"/>
    <col min="3339" max="3339" width="8.88671875" style="212"/>
    <col min="3340" max="3340" width="12.88671875" style="212" bestFit="1" customWidth="1"/>
    <col min="3341" max="3584" width="8.88671875" style="212"/>
    <col min="3585" max="3585" width="3.6640625" style="212" bestFit="1" customWidth="1"/>
    <col min="3586" max="3586" width="8.33203125" style="212" customWidth="1"/>
    <col min="3587" max="3587" width="46.109375" style="212" customWidth="1"/>
    <col min="3588" max="3588" width="11" style="212" customWidth="1"/>
    <col min="3589" max="3589" width="12.5546875" style="212" customWidth="1"/>
    <col min="3590" max="3590" width="10.88671875" style="212" customWidth="1"/>
    <col min="3591" max="3591" width="16.109375" style="212" customWidth="1"/>
    <col min="3592" max="3592" width="0" style="212" hidden="1" customWidth="1"/>
    <col min="3593" max="3593" width="15.44140625" style="212" customWidth="1"/>
    <col min="3594" max="3594" width="12.88671875" style="212" bestFit="1" customWidth="1"/>
    <col min="3595" max="3595" width="8.88671875" style="212"/>
    <col min="3596" max="3596" width="12.88671875" style="212" bestFit="1" customWidth="1"/>
    <col min="3597" max="3840" width="8.88671875" style="212"/>
    <col min="3841" max="3841" width="3.6640625" style="212" bestFit="1" customWidth="1"/>
    <col min="3842" max="3842" width="8.33203125" style="212" customWidth="1"/>
    <col min="3843" max="3843" width="46.109375" style="212" customWidth="1"/>
    <col min="3844" max="3844" width="11" style="212" customWidth="1"/>
    <col min="3845" max="3845" width="12.5546875" style="212" customWidth="1"/>
    <col min="3846" max="3846" width="10.88671875" style="212" customWidth="1"/>
    <col min="3847" max="3847" width="16.109375" style="212" customWidth="1"/>
    <col min="3848" max="3848" width="0" style="212" hidden="1" customWidth="1"/>
    <col min="3849" max="3849" width="15.44140625" style="212" customWidth="1"/>
    <col min="3850" max="3850" width="12.88671875" style="212" bestFit="1" customWidth="1"/>
    <col min="3851" max="3851" width="8.88671875" style="212"/>
    <col min="3852" max="3852" width="12.88671875" style="212" bestFit="1" customWidth="1"/>
    <col min="3853" max="4096" width="8.88671875" style="212"/>
    <col min="4097" max="4097" width="3.6640625" style="212" bestFit="1" customWidth="1"/>
    <col min="4098" max="4098" width="8.33203125" style="212" customWidth="1"/>
    <col min="4099" max="4099" width="46.109375" style="212" customWidth="1"/>
    <col min="4100" max="4100" width="11" style="212" customWidth="1"/>
    <col min="4101" max="4101" width="12.5546875" style="212" customWidth="1"/>
    <col min="4102" max="4102" width="10.88671875" style="212" customWidth="1"/>
    <col min="4103" max="4103" width="16.109375" style="212" customWidth="1"/>
    <col min="4104" max="4104" width="0" style="212" hidden="1" customWidth="1"/>
    <col min="4105" max="4105" width="15.44140625" style="212" customWidth="1"/>
    <col min="4106" max="4106" width="12.88671875" style="212" bestFit="1" customWidth="1"/>
    <col min="4107" max="4107" width="8.88671875" style="212"/>
    <col min="4108" max="4108" width="12.88671875" style="212" bestFit="1" customWidth="1"/>
    <col min="4109" max="4352" width="8.88671875" style="212"/>
    <col min="4353" max="4353" width="3.6640625" style="212" bestFit="1" customWidth="1"/>
    <col min="4354" max="4354" width="8.33203125" style="212" customWidth="1"/>
    <col min="4355" max="4355" width="46.109375" style="212" customWidth="1"/>
    <col min="4356" max="4356" width="11" style="212" customWidth="1"/>
    <col min="4357" max="4357" width="12.5546875" style="212" customWidth="1"/>
    <col min="4358" max="4358" width="10.88671875" style="212" customWidth="1"/>
    <col min="4359" max="4359" width="16.109375" style="212" customWidth="1"/>
    <col min="4360" max="4360" width="0" style="212" hidden="1" customWidth="1"/>
    <col min="4361" max="4361" width="15.44140625" style="212" customWidth="1"/>
    <col min="4362" max="4362" width="12.88671875" style="212" bestFit="1" customWidth="1"/>
    <col min="4363" max="4363" width="8.88671875" style="212"/>
    <col min="4364" max="4364" width="12.88671875" style="212" bestFit="1" customWidth="1"/>
    <col min="4365" max="4608" width="8.88671875" style="212"/>
    <col min="4609" max="4609" width="3.6640625" style="212" bestFit="1" customWidth="1"/>
    <col min="4610" max="4610" width="8.33203125" style="212" customWidth="1"/>
    <col min="4611" max="4611" width="46.109375" style="212" customWidth="1"/>
    <col min="4612" max="4612" width="11" style="212" customWidth="1"/>
    <col min="4613" max="4613" width="12.5546875" style="212" customWidth="1"/>
    <col min="4614" max="4614" width="10.88671875" style="212" customWidth="1"/>
    <col min="4615" max="4615" width="16.109375" style="212" customWidth="1"/>
    <col min="4616" max="4616" width="0" style="212" hidden="1" customWidth="1"/>
    <col min="4617" max="4617" width="15.44140625" style="212" customWidth="1"/>
    <col min="4618" max="4618" width="12.88671875" style="212" bestFit="1" customWidth="1"/>
    <col min="4619" max="4619" width="8.88671875" style="212"/>
    <col min="4620" max="4620" width="12.88671875" style="212" bestFit="1" customWidth="1"/>
    <col min="4621" max="4864" width="8.88671875" style="212"/>
    <col min="4865" max="4865" width="3.6640625" style="212" bestFit="1" customWidth="1"/>
    <col min="4866" max="4866" width="8.33203125" style="212" customWidth="1"/>
    <col min="4867" max="4867" width="46.109375" style="212" customWidth="1"/>
    <col min="4868" max="4868" width="11" style="212" customWidth="1"/>
    <col min="4869" max="4869" width="12.5546875" style="212" customWidth="1"/>
    <col min="4870" max="4870" width="10.88671875" style="212" customWidth="1"/>
    <col min="4871" max="4871" width="16.109375" style="212" customWidth="1"/>
    <col min="4872" max="4872" width="0" style="212" hidden="1" customWidth="1"/>
    <col min="4873" max="4873" width="15.44140625" style="212" customWidth="1"/>
    <col min="4874" max="4874" width="12.88671875" style="212" bestFit="1" customWidth="1"/>
    <col min="4875" max="4875" width="8.88671875" style="212"/>
    <col min="4876" max="4876" width="12.88671875" style="212" bestFit="1" customWidth="1"/>
    <col min="4877" max="5120" width="8.88671875" style="212"/>
    <col min="5121" max="5121" width="3.6640625" style="212" bestFit="1" customWidth="1"/>
    <col min="5122" max="5122" width="8.33203125" style="212" customWidth="1"/>
    <col min="5123" max="5123" width="46.109375" style="212" customWidth="1"/>
    <col min="5124" max="5124" width="11" style="212" customWidth="1"/>
    <col min="5125" max="5125" width="12.5546875" style="212" customWidth="1"/>
    <col min="5126" max="5126" width="10.88671875" style="212" customWidth="1"/>
    <col min="5127" max="5127" width="16.109375" style="212" customWidth="1"/>
    <col min="5128" max="5128" width="0" style="212" hidden="1" customWidth="1"/>
    <col min="5129" max="5129" width="15.44140625" style="212" customWidth="1"/>
    <col min="5130" max="5130" width="12.88671875" style="212" bestFit="1" customWidth="1"/>
    <col min="5131" max="5131" width="8.88671875" style="212"/>
    <col min="5132" max="5132" width="12.88671875" style="212" bestFit="1" customWidth="1"/>
    <col min="5133" max="5376" width="8.88671875" style="212"/>
    <col min="5377" max="5377" width="3.6640625" style="212" bestFit="1" customWidth="1"/>
    <col min="5378" max="5378" width="8.33203125" style="212" customWidth="1"/>
    <col min="5379" max="5379" width="46.109375" style="212" customWidth="1"/>
    <col min="5380" max="5380" width="11" style="212" customWidth="1"/>
    <col min="5381" max="5381" width="12.5546875" style="212" customWidth="1"/>
    <col min="5382" max="5382" width="10.88671875" style="212" customWidth="1"/>
    <col min="5383" max="5383" width="16.109375" style="212" customWidth="1"/>
    <col min="5384" max="5384" width="0" style="212" hidden="1" customWidth="1"/>
    <col min="5385" max="5385" width="15.44140625" style="212" customWidth="1"/>
    <col min="5386" max="5386" width="12.88671875" style="212" bestFit="1" customWidth="1"/>
    <col min="5387" max="5387" width="8.88671875" style="212"/>
    <col min="5388" max="5388" width="12.88671875" style="212" bestFit="1" customWidth="1"/>
    <col min="5389" max="5632" width="8.88671875" style="212"/>
    <col min="5633" max="5633" width="3.6640625" style="212" bestFit="1" customWidth="1"/>
    <col min="5634" max="5634" width="8.33203125" style="212" customWidth="1"/>
    <col min="5635" max="5635" width="46.109375" style="212" customWidth="1"/>
    <col min="5636" max="5636" width="11" style="212" customWidth="1"/>
    <col min="5637" max="5637" width="12.5546875" style="212" customWidth="1"/>
    <col min="5638" max="5638" width="10.88671875" style="212" customWidth="1"/>
    <col min="5639" max="5639" width="16.109375" style="212" customWidth="1"/>
    <col min="5640" max="5640" width="0" style="212" hidden="1" customWidth="1"/>
    <col min="5641" max="5641" width="15.44140625" style="212" customWidth="1"/>
    <col min="5642" max="5642" width="12.88671875" style="212" bestFit="1" customWidth="1"/>
    <col min="5643" max="5643" width="8.88671875" style="212"/>
    <col min="5644" max="5644" width="12.88671875" style="212" bestFit="1" customWidth="1"/>
    <col min="5645" max="5888" width="8.88671875" style="212"/>
    <col min="5889" max="5889" width="3.6640625" style="212" bestFit="1" customWidth="1"/>
    <col min="5890" max="5890" width="8.33203125" style="212" customWidth="1"/>
    <col min="5891" max="5891" width="46.109375" style="212" customWidth="1"/>
    <col min="5892" max="5892" width="11" style="212" customWidth="1"/>
    <col min="5893" max="5893" width="12.5546875" style="212" customWidth="1"/>
    <col min="5894" max="5894" width="10.88671875" style="212" customWidth="1"/>
    <col min="5895" max="5895" width="16.109375" style="212" customWidth="1"/>
    <col min="5896" max="5896" width="0" style="212" hidden="1" customWidth="1"/>
    <col min="5897" max="5897" width="15.44140625" style="212" customWidth="1"/>
    <col min="5898" max="5898" width="12.88671875" style="212" bestFit="1" customWidth="1"/>
    <col min="5899" max="5899" width="8.88671875" style="212"/>
    <col min="5900" max="5900" width="12.88671875" style="212" bestFit="1" customWidth="1"/>
    <col min="5901" max="6144" width="8.88671875" style="212"/>
    <col min="6145" max="6145" width="3.6640625" style="212" bestFit="1" customWidth="1"/>
    <col min="6146" max="6146" width="8.33203125" style="212" customWidth="1"/>
    <col min="6147" max="6147" width="46.109375" style="212" customWidth="1"/>
    <col min="6148" max="6148" width="11" style="212" customWidth="1"/>
    <col min="6149" max="6149" width="12.5546875" style="212" customWidth="1"/>
    <col min="6150" max="6150" width="10.88671875" style="212" customWidth="1"/>
    <col min="6151" max="6151" width="16.109375" style="212" customWidth="1"/>
    <col min="6152" max="6152" width="0" style="212" hidden="1" customWidth="1"/>
    <col min="6153" max="6153" width="15.44140625" style="212" customWidth="1"/>
    <col min="6154" max="6154" width="12.88671875" style="212" bestFit="1" customWidth="1"/>
    <col min="6155" max="6155" width="8.88671875" style="212"/>
    <col min="6156" max="6156" width="12.88671875" style="212" bestFit="1" customWidth="1"/>
    <col min="6157" max="6400" width="8.88671875" style="212"/>
    <col min="6401" max="6401" width="3.6640625" style="212" bestFit="1" customWidth="1"/>
    <col min="6402" max="6402" width="8.33203125" style="212" customWidth="1"/>
    <col min="6403" max="6403" width="46.109375" style="212" customWidth="1"/>
    <col min="6404" max="6404" width="11" style="212" customWidth="1"/>
    <col min="6405" max="6405" width="12.5546875" style="212" customWidth="1"/>
    <col min="6406" max="6406" width="10.88671875" style="212" customWidth="1"/>
    <col min="6407" max="6407" width="16.109375" style="212" customWidth="1"/>
    <col min="6408" max="6408" width="0" style="212" hidden="1" customWidth="1"/>
    <col min="6409" max="6409" width="15.44140625" style="212" customWidth="1"/>
    <col min="6410" max="6410" width="12.88671875" style="212" bestFit="1" customWidth="1"/>
    <col min="6411" max="6411" width="8.88671875" style="212"/>
    <col min="6412" max="6412" width="12.88671875" style="212" bestFit="1" customWidth="1"/>
    <col min="6413" max="6656" width="8.88671875" style="212"/>
    <col min="6657" max="6657" width="3.6640625" style="212" bestFit="1" customWidth="1"/>
    <col min="6658" max="6658" width="8.33203125" style="212" customWidth="1"/>
    <col min="6659" max="6659" width="46.109375" style="212" customWidth="1"/>
    <col min="6660" max="6660" width="11" style="212" customWidth="1"/>
    <col min="6661" max="6661" width="12.5546875" style="212" customWidth="1"/>
    <col min="6662" max="6662" width="10.88671875" style="212" customWidth="1"/>
    <col min="6663" max="6663" width="16.109375" style="212" customWidth="1"/>
    <col min="6664" max="6664" width="0" style="212" hidden="1" customWidth="1"/>
    <col min="6665" max="6665" width="15.44140625" style="212" customWidth="1"/>
    <col min="6666" max="6666" width="12.88671875" style="212" bestFit="1" customWidth="1"/>
    <col min="6667" max="6667" width="8.88671875" style="212"/>
    <col min="6668" max="6668" width="12.88671875" style="212" bestFit="1" customWidth="1"/>
    <col min="6669" max="6912" width="8.88671875" style="212"/>
    <col min="6913" max="6913" width="3.6640625" style="212" bestFit="1" customWidth="1"/>
    <col min="6914" max="6914" width="8.33203125" style="212" customWidth="1"/>
    <col min="6915" max="6915" width="46.109375" style="212" customWidth="1"/>
    <col min="6916" max="6916" width="11" style="212" customWidth="1"/>
    <col min="6917" max="6917" width="12.5546875" style="212" customWidth="1"/>
    <col min="6918" max="6918" width="10.88671875" style="212" customWidth="1"/>
    <col min="6919" max="6919" width="16.109375" style="212" customWidth="1"/>
    <col min="6920" max="6920" width="0" style="212" hidden="1" customWidth="1"/>
    <col min="6921" max="6921" width="15.44140625" style="212" customWidth="1"/>
    <col min="6922" max="6922" width="12.88671875" style="212" bestFit="1" customWidth="1"/>
    <col min="6923" max="6923" width="8.88671875" style="212"/>
    <col min="6924" max="6924" width="12.88671875" style="212" bestFit="1" customWidth="1"/>
    <col min="6925" max="7168" width="8.88671875" style="212"/>
    <col min="7169" max="7169" width="3.6640625" style="212" bestFit="1" customWidth="1"/>
    <col min="7170" max="7170" width="8.33203125" style="212" customWidth="1"/>
    <col min="7171" max="7171" width="46.109375" style="212" customWidth="1"/>
    <col min="7172" max="7172" width="11" style="212" customWidth="1"/>
    <col min="7173" max="7173" width="12.5546875" style="212" customWidth="1"/>
    <col min="7174" max="7174" width="10.88671875" style="212" customWidth="1"/>
    <col min="7175" max="7175" width="16.109375" style="212" customWidth="1"/>
    <col min="7176" max="7176" width="0" style="212" hidden="1" customWidth="1"/>
    <col min="7177" max="7177" width="15.44140625" style="212" customWidth="1"/>
    <col min="7178" max="7178" width="12.88671875" style="212" bestFit="1" customWidth="1"/>
    <col min="7179" max="7179" width="8.88671875" style="212"/>
    <col min="7180" max="7180" width="12.88671875" style="212" bestFit="1" customWidth="1"/>
    <col min="7181" max="7424" width="8.88671875" style="212"/>
    <col min="7425" max="7425" width="3.6640625" style="212" bestFit="1" customWidth="1"/>
    <col min="7426" max="7426" width="8.33203125" style="212" customWidth="1"/>
    <col min="7427" max="7427" width="46.109375" style="212" customWidth="1"/>
    <col min="7428" max="7428" width="11" style="212" customWidth="1"/>
    <col min="7429" max="7429" width="12.5546875" style="212" customWidth="1"/>
    <col min="7430" max="7430" width="10.88671875" style="212" customWidth="1"/>
    <col min="7431" max="7431" width="16.109375" style="212" customWidth="1"/>
    <col min="7432" max="7432" width="0" style="212" hidden="1" customWidth="1"/>
    <col min="7433" max="7433" width="15.44140625" style="212" customWidth="1"/>
    <col min="7434" max="7434" width="12.88671875" style="212" bestFit="1" customWidth="1"/>
    <col min="7435" max="7435" width="8.88671875" style="212"/>
    <col min="7436" max="7436" width="12.88671875" style="212" bestFit="1" customWidth="1"/>
    <col min="7437" max="7680" width="8.88671875" style="212"/>
    <col min="7681" max="7681" width="3.6640625" style="212" bestFit="1" customWidth="1"/>
    <col min="7682" max="7682" width="8.33203125" style="212" customWidth="1"/>
    <col min="7683" max="7683" width="46.109375" style="212" customWidth="1"/>
    <col min="7684" max="7684" width="11" style="212" customWidth="1"/>
    <col min="7685" max="7685" width="12.5546875" style="212" customWidth="1"/>
    <col min="7686" max="7686" width="10.88671875" style="212" customWidth="1"/>
    <col min="7687" max="7687" width="16.109375" style="212" customWidth="1"/>
    <col min="7688" max="7688" width="0" style="212" hidden="1" customWidth="1"/>
    <col min="7689" max="7689" width="15.44140625" style="212" customWidth="1"/>
    <col min="7690" max="7690" width="12.88671875" style="212" bestFit="1" customWidth="1"/>
    <col min="7691" max="7691" width="8.88671875" style="212"/>
    <col min="7692" max="7692" width="12.88671875" style="212" bestFit="1" customWidth="1"/>
    <col min="7693" max="7936" width="8.88671875" style="212"/>
    <col min="7937" max="7937" width="3.6640625" style="212" bestFit="1" customWidth="1"/>
    <col min="7938" max="7938" width="8.33203125" style="212" customWidth="1"/>
    <col min="7939" max="7939" width="46.109375" style="212" customWidth="1"/>
    <col min="7940" max="7940" width="11" style="212" customWidth="1"/>
    <col min="7941" max="7941" width="12.5546875" style="212" customWidth="1"/>
    <col min="7942" max="7942" width="10.88671875" style="212" customWidth="1"/>
    <col min="7943" max="7943" width="16.109375" style="212" customWidth="1"/>
    <col min="7944" max="7944" width="0" style="212" hidden="1" customWidth="1"/>
    <col min="7945" max="7945" width="15.44140625" style="212" customWidth="1"/>
    <col min="7946" max="7946" width="12.88671875" style="212" bestFit="1" customWidth="1"/>
    <col min="7947" max="7947" width="8.88671875" style="212"/>
    <col min="7948" max="7948" width="12.88671875" style="212" bestFit="1" customWidth="1"/>
    <col min="7949" max="8192" width="8.88671875" style="212"/>
    <col min="8193" max="8193" width="3.6640625" style="212" bestFit="1" customWidth="1"/>
    <col min="8194" max="8194" width="8.33203125" style="212" customWidth="1"/>
    <col min="8195" max="8195" width="46.109375" style="212" customWidth="1"/>
    <col min="8196" max="8196" width="11" style="212" customWidth="1"/>
    <col min="8197" max="8197" width="12.5546875" style="212" customWidth="1"/>
    <col min="8198" max="8198" width="10.88671875" style="212" customWidth="1"/>
    <col min="8199" max="8199" width="16.109375" style="212" customWidth="1"/>
    <col min="8200" max="8200" width="0" style="212" hidden="1" customWidth="1"/>
    <col min="8201" max="8201" width="15.44140625" style="212" customWidth="1"/>
    <col min="8202" max="8202" width="12.88671875" style="212" bestFit="1" customWidth="1"/>
    <col min="8203" max="8203" width="8.88671875" style="212"/>
    <col min="8204" max="8204" width="12.88671875" style="212" bestFit="1" customWidth="1"/>
    <col min="8205" max="8448" width="8.88671875" style="212"/>
    <col min="8449" max="8449" width="3.6640625" style="212" bestFit="1" customWidth="1"/>
    <col min="8450" max="8450" width="8.33203125" style="212" customWidth="1"/>
    <col min="8451" max="8451" width="46.109375" style="212" customWidth="1"/>
    <col min="8452" max="8452" width="11" style="212" customWidth="1"/>
    <col min="8453" max="8453" width="12.5546875" style="212" customWidth="1"/>
    <col min="8454" max="8454" width="10.88671875" style="212" customWidth="1"/>
    <col min="8455" max="8455" width="16.109375" style="212" customWidth="1"/>
    <col min="8456" max="8456" width="0" style="212" hidden="1" customWidth="1"/>
    <col min="8457" max="8457" width="15.44140625" style="212" customWidth="1"/>
    <col min="8458" max="8458" width="12.88671875" style="212" bestFit="1" customWidth="1"/>
    <col min="8459" max="8459" width="8.88671875" style="212"/>
    <col min="8460" max="8460" width="12.88671875" style="212" bestFit="1" customWidth="1"/>
    <col min="8461" max="8704" width="8.88671875" style="212"/>
    <col min="8705" max="8705" width="3.6640625" style="212" bestFit="1" customWidth="1"/>
    <col min="8706" max="8706" width="8.33203125" style="212" customWidth="1"/>
    <col min="8707" max="8707" width="46.109375" style="212" customWidth="1"/>
    <col min="8708" max="8708" width="11" style="212" customWidth="1"/>
    <col min="8709" max="8709" width="12.5546875" style="212" customWidth="1"/>
    <col min="8710" max="8710" width="10.88671875" style="212" customWidth="1"/>
    <col min="8711" max="8711" width="16.109375" style="212" customWidth="1"/>
    <col min="8712" max="8712" width="0" style="212" hidden="1" customWidth="1"/>
    <col min="8713" max="8713" width="15.44140625" style="212" customWidth="1"/>
    <col min="8714" max="8714" width="12.88671875" style="212" bestFit="1" customWidth="1"/>
    <col min="8715" max="8715" width="8.88671875" style="212"/>
    <col min="8716" max="8716" width="12.88671875" style="212" bestFit="1" customWidth="1"/>
    <col min="8717" max="8960" width="8.88671875" style="212"/>
    <col min="8961" max="8961" width="3.6640625" style="212" bestFit="1" customWidth="1"/>
    <col min="8962" max="8962" width="8.33203125" style="212" customWidth="1"/>
    <col min="8963" max="8963" width="46.109375" style="212" customWidth="1"/>
    <col min="8964" max="8964" width="11" style="212" customWidth="1"/>
    <col min="8965" max="8965" width="12.5546875" style="212" customWidth="1"/>
    <col min="8966" max="8966" width="10.88671875" style="212" customWidth="1"/>
    <col min="8967" max="8967" width="16.109375" style="212" customWidth="1"/>
    <col min="8968" max="8968" width="0" style="212" hidden="1" customWidth="1"/>
    <col min="8969" max="8969" width="15.44140625" style="212" customWidth="1"/>
    <col min="8970" max="8970" width="12.88671875" style="212" bestFit="1" customWidth="1"/>
    <col min="8971" max="8971" width="8.88671875" style="212"/>
    <col min="8972" max="8972" width="12.88671875" style="212" bestFit="1" customWidth="1"/>
    <col min="8973" max="9216" width="8.88671875" style="212"/>
    <col min="9217" max="9217" width="3.6640625" style="212" bestFit="1" customWidth="1"/>
    <col min="9218" max="9218" width="8.33203125" style="212" customWidth="1"/>
    <col min="9219" max="9219" width="46.109375" style="212" customWidth="1"/>
    <col min="9220" max="9220" width="11" style="212" customWidth="1"/>
    <col min="9221" max="9221" width="12.5546875" style="212" customWidth="1"/>
    <col min="9222" max="9222" width="10.88671875" style="212" customWidth="1"/>
    <col min="9223" max="9223" width="16.109375" style="212" customWidth="1"/>
    <col min="9224" max="9224" width="0" style="212" hidden="1" customWidth="1"/>
    <col min="9225" max="9225" width="15.44140625" style="212" customWidth="1"/>
    <col min="9226" max="9226" width="12.88671875" style="212" bestFit="1" customWidth="1"/>
    <col min="9227" max="9227" width="8.88671875" style="212"/>
    <col min="9228" max="9228" width="12.88671875" style="212" bestFit="1" customWidth="1"/>
    <col min="9229" max="9472" width="8.88671875" style="212"/>
    <col min="9473" max="9473" width="3.6640625" style="212" bestFit="1" customWidth="1"/>
    <col min="9474" max="9474" width="8.33203125" style="212" customWidth="1"/>
    <col min="9475" max="9475" width="46.109375" style="212" customWidth="1"/>
    <col min="9476" max="9476" width="11" style="212" customWidth="1"/>
    <col min="9477" max="9477" width="12.5546875" style="212" customWidth="1"/>
    <col min="9478" max="9478" width="10.88671875" style="212" customWidth="1"/>
    <col min="9479" max="9479" width="16.109375" style="212" customWidth="1"/>
    <col min="9480" max="9480" width="0" style="212" hidden="1" customWidth="1"/>
    <col min="9481" max="9481" width="15.44140625" style="212" customWidth="1"/>
    <col min="9482" max="9482" width="12.88671875" style="212" bestFit="1" customWidth="1"/>
    <col min="9483" max="9483" width="8.88671875" style="212"/>
    <col min="9484" max="9484" width="12.88671875" style="212" bestFit="1" customWidth="1"/>
    <col min="9485" max="9728" width="8.88671875" style="212"/>
    <col min="9729" max="9729" width="3.6640625" style="212" bestFit="1" customWidth="1"/>
    <col min="9730" max="9730" width="8.33203125" style="212" customWidth="1"/>
    <col min="9731" max="9731" width="46.109375" style="212" customWidth="1"/>
    <col min="9732" max="9732" width="11" style="212" customWidth="1"/>
    <col min="9733" max="9733" width="12.5546875" style="212" customWidth="1"/>
    <col min="9734" max="9734" width="10.88671875" style="212" customWidth="1"/>
    <col min="9735" max="9735" width="16.109375" style="212" customWidth="1"/>
    <col min="9736" max="9736" width="0" style="212" hidden="1" customWidth="1"/>
    <col min="9737" max="9737" width="15.44140625" style="212" customWidth="1"/>
    <col min="9738" max="9738" width="12.88671875" style="212" bestFit="1" customWidth="1"/>
    <col min="9739" max="9739" width="8.88671875" style="212"/>
    <col min="9740" max="9740" width="12.88671875" style="212" bestFit="1" customWidth="1"/>
    <col min="9741" max="9984" width="8.88671875" style="212"/>
    <col min="9985" max="9985" width="3.6640625" style="212" bestFit="1" customWidth="1"/>
    <col min="9986" max="9986" width="8.33203125" style="212" customWidth="1"/>
    <col min="9987" max="9987" width="46.109375" style="212" customWidth="1"/>
    <col min="9988" max="9988" width="11" style="212" customWidth="1"/>
    <col min="9989" max="9989" width="12.5546875" style="212" customWidth="1"/>
    <col min="9990" max="9990" width="10.88671875" style="212" customWidth="1"/>
    <col min="9991" max="9991" width="16.109375" style="212" customWidth="1"/>
    <col min="9992" max="9992" width="0" style="212" hidden="1" customWidth="1"/>
    <col min="9993" max="9993" width="15.44140625" style="212" customWidth="1"/>
    <col min="9994" max="9994" width="12.88671875" style="212" bestFit="1" customWidth="1"/>
    <col min="9995" max="9995" width="8.88671875" style="212"/>
    <col min="9996" max="9996" width="12.88671875" style="212" bestFit="1" customWidth="1"/>
    <col min="9997" max="10240" width="8.88671875" style="212"/>
    <col min="10241" max="10241" width="3.6640625" style="212" bestFit="1" customWidth="1"/>
    <col min="10242" max="10242" width="8.33203125" style="212" customWidth="1"/>
    <col min="10243" max="10243" width="46.109375" style="212" customWidth="1"/>
    <col min="10244" max="10244" width="11" style="212" customWidth="1"/>
    <col min="10245" max="10245" width="12.5546875" style="212" customWidth="1"/>
    <col min="10246" max="10246" width="10.88671875" style="212" customWidth="1"/>
    <col min="10247" max="10247" width="16.109375" style="212" customWidth="1"/>
    <col min="10248" max="10248" width="0" style="212" hidden="1" customWidth="1"/>
    <col min="10249" max="10249" width="15.44140625" style="212" customWidth="1"/>
    <col min="10250" max="10250" width="12.88671875" style="212" bestFit="1" customWidth="1"/>
    <col min="10251" max="10251" width="8.88671875" style="212"/>
    <col min="10252" max="10252" width="12.88671875" style="212" bestFit="1" customWidth="1"/>
    <col min="10253" max="10496" width="8.88671875" style="212"/>
    <col min="10497" max="10497" width="3.6640625" style="212" bestFit="1" customWidth="1"/>
    <col min="10498" max="10498" width="8.33203125" style="212" customWidth="1"/>
    <col min="10499" max="10499" width="46.109375" style="212" customWidth="1"/>
    <col min="10500" max="10500" width="11" style="212" customWidth="1"/>
    <col min="10501" max="10501" width="12.5546875" style="212" customWidth="1"/>
    <col min="10502" max="10502" width="10.88671875" style="212" customWidth="1"/>
    <col min="10503" max="10503" width="16.109375" style="212" customWidth="1"/>
    <col min="10504" max="10504" width="0" style="212" hidden="1" customWidth="1"/>
    <col min="10505" max="10505" width="15.44140625" style="212" customWidth="1"/>
    <col min="10506" max="10506" width="12.88671875" style="212" bestFit="1" customWidth="1"/>
    <col min="10507" max="10507" width="8.88671875" style="212"/>
    <col min="10508" max="10508" width="12.88671875" style="212" bestFit="1" customWidth="1"/>
    <col min="10509" max="10752" width="8.88671875" style="212"/>
    <col min="10753" max="10753" width="3.6640625" style="212" bestFit="1" customWidth="1"/>
    <col min="10754" max="10754" width="8.33203125" style="212" customWidth="1"/>
    <col min="10755" max="10755" width="46.109375" style="212" customWidth="1"/>
    <col min="10756" max="10756" width="11" style="212" customWidth="1"/>
    <col min="10757" max="10757" width="12.5546875" style="212" customWidth="1"/>
    <col min="10758" max="10758" width="10.88671875" style="212" customWidth="1"/>
    <col min="10759" max="10759" width="16.109375" style="212" customWidth="1"/>
    <col min="10760" max="10760" width="0" style="212" hidden="1" customWidth="1"/>
    <col min="10761" max="10761" width="15.44140625" style="212" customWidth="1"/>
    <col min="10762" max="10762" width="12.88671875" style="212" bestFit="1" customWidth="1"/>
    <col min="10763" max="10763" width="8.88671875" style="212"/>
    <col min="10764" max="10764" width="12.88671875" style="212" bestFit="1" customWidth="1"/>
    <col min="10765" max="11008" width="8.88671875" style="212"/>
    <col min="11009" max="11009" width="3.6640625" style="212" bestFit="1" customWidth="1"/>
    <col min="11010" max="11010" width="8.33203125" style="212" customWidth="1"/>
    <col min="11011" max="11011" width="46.109375" style="212" customWidth="1"/>
    <col min="11012" max="11012" width="11" style="212" customWidth="1"/>
    <col min="11013" max="11013" width="12.5546875" style="212" customWidth="1"/>
    <col min="11014" max="11014" width="10.88671875" style="212" customWidth="1"/>
    <col min="11015" max="11015" width="16.109375" style="212" customWidth="1"/>
    <col min="11016" max="11016" width="0" style="212" hidden="1" customWidth="1"/>
    <col min="11017" max="11017" width="15.44140625" style="212" customWidth="1"/>
    <col min="11018" max="11018" width="12.88671875" style="212" bestFit="1" customWidth="1"/>
    <col min="11019" max="11019" width="8.88671875" style="212"/>
    <col min="11020" max="11020" width="12.88671875" style="212" bestFit="1" customWidth="1"/>
    <col min="11021" max="11264" width="8.88671875" style="212"/>
    <col min="11265" max="11265" width="3.6640625" style="212" bestFit="1" customWidth="1"/>
    <col min="11266" max="11266" width="8.33203125" style="212" customWidth="1"/>
    <col min="11267" max="11267" width="46.109375" style="212" customWidth="1"/>
    <col min="11268" max="11268" width="11" style="212" customWidth="1"/>
    <col min="11269" max="11269" width="12.5546875" style="212" customWidth="1"/>
    <col min="11270" max="11270" width="10.88671875" style="212" customWidth="1"/>
    <col min="11271" max="11271" width="16.109375" style="212" customWidth="1"/>
    <col min="11272" max="11272" width="0" style="212" hidden="1" customWidth="1"/>
    <col min="11273" max="11273" width="15.44140625" style="212" customWidth="1"/>
    <col min="11274" max="11274" width="12.88671875" style="212" bestFit="1" customWidth="1"/>
    <col min="11275" max="11275" width="8.88671875" style="212"/>
    <col min="11276" max="11276" width="12.88671875" style="212" bestFit="1" customWidth="1"/>
    <col min="11277" max="11520" width="8.88671875" style="212"/>
    <col min="11521" max="11521" width="3.6640625" style="212" bestFit="1" customWidth="1"/>
    <col min="11522" max="11522" width="8.33203125" style="212" customWidth="1"/>
    <col min="11523" max="11523" width="46.109375" style="212" customWidth="1"/>
    <col min="11524" max="11524" width="11" style="212" customWidth="1"/>
    <col min="11525" max="11525" width="12.5546875" style="212" customWidth="1"/>
    <col min="11526" max="11526" width="10.88671875" style="212" customWidth="1"/>
    <col min="11527" max="11527" width="16.109375" style="212" customWidth="1"/>
    <col min="11528" max="11528" width="0" style="212" hidden="1" customWidth="1"/>
    <col min="11529" max="11529" width="15.44140625" style="212" customWidth="1"/>
    <col min="11530" max="11530" width="12.88671875" style="212" bestFit="1" customWidth="1"/>
    <col min="11531" max="11531" width="8.88671875" style="212"/>
    <col min="11532" max="11532" width="12.88671875" style="212" bestFit="1" customWidth="1"/>
    <col min="11533" max="11776" width="8.88671875" style="212"/>
    <col min="11777" max="11777" width="3.6640625" style="212" bestFit="1" customWidth="1"/>
    <col min="11778" max="11778" width="8.33203125" style="212" customWidth="1"/>
    <col min="11779" max="11779" width="46.109375" style="212" customWidth="1"/>
    <col min="11780" max="11780" width="11" style="212" customWidth="1"/>
    <col min="11781" max="11781" width="12.5546875" style="212" customWidth="1"/>
    <col min="11782" max="11782" width="10.88671875" style="212" customWidth="1"/>
    <col min="11783" max="11783" width="16.109375" style="212" customWidth="1"/>
    <col min="11784" max="11784" width="0" style="212" hidden="1" customWidth="1"/>
    <col min="11785" max="11785" width="15.44140625" style="212" customWidth="1"/>
    <col min="11786" max="11786" width="12.88671875" style="212" bestFit="1" customWidth="1"/>
    <col min="11787" max="11787" width="8.88671875" style="212"/>
    <col min="11788" max="11788" width="12.88671875" style="212" bestFit="1" customWidth="1"/>
    <col min="11789" max="12032" width="8.88671875" style="212"/>
    <col min="12033" max="12033" width="3.6640625" style="212" bestFit="1" customWidth="1"/>
    <col min="12034" max="12034" width="8.33203125" style="212" customWidth="1"/>
    <col min="12035" max="12035" width="46.109375" style="212" customWidth="1"/>
    <col min="12036" max="12036" width="11" style="212" customWidth="1"/>
    <col min="12037" max="12037" width="12.5546875" style="212" customWidth="1"/>
    <col min="12038" max="12038" width="10.88671875" style="212" customWidth="1"/>
    <col min="12039" max="12039" width="16.109375" style="212" customWidth="1"/>
    <col min="12040" max="12040" width="0" style="212" hidden="1" customWidth="1"/>
    <col min="12041" max="12041" width="15.44140625" style="212" customWidth="1"/>
    <col min="12042" max="12042" width="12.88671875" style="212" bestFit="1" customWidth="1"/>
    <col min="12043" max="12043" width="8.88671875" style="212"/>
    <col min="12044" max="12044" width="12.88671875" style="212" bestFit="1" customWidth="1"/>
    <col min="12045" max="12288" width="8.88671875" style="212"/>
    <col min="12289" max="12289" width="3.6640625" style="212" bestFit="1" customWidth="1"/>
    <col min="12290" max="12290" width="8.33203125" style="212" customWidth="1"/>
    <col min="12291" max="12291" width="46.109375" style="212" customWidth="1"/>
    <col min="12292" max="12292" width="11" style="212" customWidth="1"/>
    <col min="12293" max="12293" width="12.5546875" style="212" customWidth="1"/>
    <col min="12294" max="12294" width="10.88671875" style="212" customWidth="1"/>
    <col min="12295" max="12295" width="16.109375" style="212" customWidth="1"/>
    <col min="12296" max="12296" width="0" style="212" hidden="1" customWidth="1"/>
    <col min="12297" max="12297" width="15.44140625" style="212" customWidth="1"/>
    <col min="12298" max="12298" width="12.88671875" style="212" bestFit="1" customWidth="1"/>
    <col min="12299" max="12299" width="8.88671875" style="212"/>
    <col min="12300" max="12300" width="12.88671875" style="212" bestFit="1" customWidth="1"/>
    <col min="12301" max="12544" width="8.88671875" style="212"/>
    <col min="12545" max="12545" width="3.6640625" style="212" bestFit="1" customWidth="1"/>
    <col min="12546" max="12546" width="8.33203125" style="212" customWidth="1"/>
    <col min="12547" max="12547" width="46.109375" style="212" customWidth="1"/>
    <col min="12548" max="12548" width="11" style="212" customWidth="1"/>
    <col min="12549" max="12549" width="12.5546875" style="212" customWidth="1"/>
    <col min="12550" max="12550" width="10.88671875" style="212" customWidth="1"/>
    <col min="12551" max="12551" width="16.109375" style="212" customWidth="1"/>
    <col min="12552" max="12552" width="0" style="212" hidden="1" customWidth="1"/>
    <col min="12553" max="12553" width="15.44140625" style="212" customWidth="1"/>
    <col min="12554" max="12554" width="12.88671875" style="212" bestFit="1" customWidth="1"/>
    <col min="12555" max="12555" width="8.88671875" style="212"/>
    <col min="12556" max="12556" width="12.88671875" style="212" bestFit="1" customWidth="1"/>
    <col min="12557" max="12800" width="8.88671875" style="212"/>
    <col min="12801" max="12801" width="3.6640625" style="212" bestFit="1" customWidth="1"/>
    <col min="12802" max="12802" width="8.33203125" style="212" customWidth="1"/>
    <col min="12803" max="12803" width="46.109375" style="212" customWidth="1"/>
    <col min="12804" max="12804" width="11" style="212" customWidth="1"/>
    <col min="12805" max="12805" width="12.5546875" style="212" customWidth="1"/>
    <col min="12806" max="12806" width="10.88671875" style="212" customWidth="1"/>
    <col min="12807" max="12807" width="16.109375" style="212" customWidth="1"/>
    <col min="12808" max="12808" width="0" style="212" hidden="1" customWidth="1"/>
    <col min="12809" max="12809" width="15.44140625" style="212" customWidth="1"/>
    <col min="12810" max="12810" width="12.88671875" style="212" bestFit="1" customWidth="1"/>
    <col min="12811" max="12811" width="8.88671875" style="212"/>
    <col min="12812" max="12812" width="12.88671875" style="212" bestFit="1" customWidth="1"/>
    <col min="12813" max="13056" width="8.88671875" style="212"/>
    <col min="13057" max="13057" width="3.6640625" style="212" bestFit="1" customWidth="1"/>
    <col min="13058" max="13058" width="8.33203125" style="212" customWidth="1"/>
    <col min="13059" max="13059" width="46.109375" style="212" customWidth="1"/>
    <col min="13060" max="13060" width="11" style="212" customWidth="1"/>
    <col min="13061" max="13061" width="12.5546875" style="212" customWidth="1"/>
    <col min="13062" max="13062" width="10.88671875" style="212" customWidth="1"/>
    <col min="13063" max="13063" width="16.109375" style="212" customWidth="1"/>
    <col min="13064" max="13064" width="0" style="212" hidden="1" customWidth="1"/>
    <col min="13065" max="13065" width="15.44140625" style="212" customWidth="1"/>
    <col min="13066" max="13066" width="12.88671875" style="212" bestFit="1" customWidth="1"/>
    <col min="13067" max="13067" width="8.88671875" style="212"/>
    <col min="13068" max="13068" width="12.88671875" style="212" bestFit="1" customWidth="1"/>
    <col min="13069" max="13312" width="8.88671875" style="212"/>
    <col min="13313" max="13313" width="3.6640625" style="212" bestFit="1" customWidth="1"/>
    <col min="13314" max="13314" width="8.33203125" style="212" customWidth="1"/>
    <col min="13315" max="13315" width="46.109375" style="212" customWidth="1"/>
    <col min="13316" max="13316" width="11" style="212" customWidth="1"/>
    <col min="13317" max="13317" width="12.5546875" style="212" customWidth="1"/>
    <col min="13318" max="13318" width="10.88671875" style="212" customWidth="1"/>
    <col min="13319" max="13319" width="16.109375" style="212" customWidth="1"/>
    <col min="13320" max="13320" width="0" style="212" hidden="1" customWidth="1"/>
    <col min="13321" max="13321" width="15.44140625" style="212" customWidth="1"/>
    <col min="13322" max="13322" width="12.88671875" style="212" bestFit="1" customWidth="1"/>
    <col min="13323" max="13323" width="8.88671875" style="212"/>
    <col min="13324" max="13324" width="12.88671875" style="212" bestFit="1" customWidth="1"/>
    <col min="13325" max="13568" width="8.88671875" style="212"/>
    <col min="13569" max="13569" width="3.6640625" style="212" bestFit="1" customWidth="1"/>
    <col min="13570" max="13570" width="8.33203125" style="212" customWidth="1"/>
    <col min="13571" max="13571" width="46.109375" style="212" customWidth="1"/>
    <col min="13572" max="13572" width="11" style="212" customWidth="1"/>
    <col min="13573" max="13573" width="12.5546875" style="212" customWidth="1"/>
    <col min="13574" max="13574" width="10.88671875" style="212" customWidth="1"/>
    <col min="13575" max="13575" width="16.109375" style="212" customWidth="1"/>
    <col min="13576" max="13576" width="0" style="212" hidden="1" customWidth="1"/>
    <col min="13577" max="13577" width="15.44140625" style="212" customWidth="1"/>
    <col min="13578" max="13578" width="12.88671875" style="212" bestFit="1" customWidth="1"/>
    <col min="13579" max="13579" width="8.88671875" style="212"/>
    <col min="13580" max="13580" width="12.88671875" style="212" bestFit="1" customWidth="1"/>
    <col min="13581" max="13824" width="8.88671875" style="212"/>
    <col min="13825" max="13825" width="3.6640625" style="212" bestFit="1" customWidth="1"/>
    <col min="13826" max="13826" width="8.33203125" style="212" customWidth="1"/>
    <col min="13827" max="13827" width="46.109375" style="212" customWidth="1"/>
    <col min="13828" max="13828" width="11" style="212" customWidth="1"/>
    <col min="13829" max="13829" width="12.5546875" style="212" customWidth="1"/>
    <col min="13830" max="13830" width="10.88671875" style="212" customWidth="1"/>
    <col min="13831" max="13831" width="16.109375" style="212" customWidth="1"/>
    <col min="13832" max="13832" width="0" style="212" hidden="1" customWidth="1"/>
    <col min="13833" max="13833" width="15.44140625" style="212" customWidth="1"/>
    <col min="13834" max="13834" width="12.88671875" style="212" bestFit="1" customWidth="1"/>
    <col min="13835" max="13835" width="8.88671875" style="212"/>
    <col min="13836" max="13836" width="12.88671875" style="212" bestFit="1" customWidth="1"/>
    <col min="13837" max="14080" width="8.88671875" style="212"/>
    <col min="14081" max="14081" width="3.6640625" style="212" bestFit="1" customWidth="1"/>
    <col min="14082" max="14082" width="8.33203125" style="212" customWidth="1"/>
    <col min="14083" max="14083" width="46.109375" style="212" customWidth="1"/>
    <col min="14084" max="14084" width="11" style="212" customWidth="1"/>
    <col min="14085" max="14085" width="12.5546875" style="212" customWidth="1"/>
    <col min="14086" max="14086" width="10.88671875" style="212" customWidth="1"/>
    <col min="14087" max="14087" width="16.109375" style="212" customWidth="1"/>
    <col min="14088" max="14088" width="0" style="212" hidden="1" customWidth="1"/>
    <col min="14089" max="14089" width="15.44140625" style="212" customWidth="1"/>
    <col min="14090" max="14090" width="12.88671875" style="212" bestFit="1" customWidth="1"/>
    <col min="14091" max="14091" width="8.88671875" style="212"/>
    <col min="14092" max="14092" width="12.88671875" style="212" bestFit="1" customWidth="1"/>
    <col min="14093" max="14336" width="8.88671875" style="212"/>
    <col min="14337" max="14337" width="3.6640625" style="212" bestFit="1" customWidth="1"/>
    <col min="14338" max="14338" width="8.33203125" style="212" customWidth="1"/>
    <col min="14339" max="14339" width="46.109375" style="212" customWidth="1"/>
    <col min="14340" max="14340" width="11" style="212" customWidth="1"/>
    <col min="14341" max="14341" width="12.5546875" style="212" customWidth="1"/>
    <col min="14342" max="14342" width="10.88671875" style="212" customWidth="1"/>
    <col min="14343" max="14343" width="16.109375" style="212" customWidth="1"/>
    <col min="14344" max="14344" width="0" style="212" hidden="1" customWidth="1"/>
    <col min="14345" max="14345" width="15.44140625" style="212" customWidth="1"/>
    <col min="14346" max="14346" width="12.88671875" style="212" bestFit="1" customWidth="1"/>
    <col min="14347" max="14347" width="8.88671875" style="212"/>
    <col min="14348" max="14348" width="12.88671875" style="212" bestFit="1" customWidth="1"/>
    <col min="14349" max="14592" width="8.88671875" style="212"/>
    <col min="14593" max="14593" width="3.6640625" style="212" bestFit="1" customWidth="1"/>
    <col min="14594" max="14594" width="8.33203125" style="212" customWidth="1"/>
    <col min="14595" max="14595" width="46.109375" style="212" customWidth="1"/>
    <col min="14596" max="14596" width="11" style="212" customWidth="1"/>
    <col min="14597" max="14597" width="12.5546875" style="212" customWidth="1"/>
    <col min="14598" max="14598" width="10.88671875" style="212" customWidth="1"/>
    <col min="14599" max="14599" width="16.109375" style="212" customWidth="1"/>
    <col min="14600" max="14600" width="0" style="212" hidden="1" customWidth="1"/>
    <col min="14601" max="14601" width="15.44140625" style="212" customWidth="1"/>
    <col min="14602" max="14602" width="12.88671875" style="212" bestFit="1" customWidth="1"/>
    <col min="14603" max="14603" width="8.88671875" style="212"/>
    <col min="14604" max="14604" width="12.88671875" style="212" bestFit="1" customWidth="1"/>
    <col min="14605" max="14848" width="8.88671875" style="212"/>
    <col min="14849" max="14849" width="3.6640625" style="212" bestFit="1" customWidth="1"/>
    <col min="14850" max="14850" width="8.33203125" style="212" customWidth="1"/>
    <col min="14851" max="14851" width="46.109375" style="212" customWidth="1"/>
    <col min="14852" max="14852" width="11" style="212" customWidth="1"/>
    <col min="14853" max="14853" width="12.5546875" style="212" customWidth="1"/>
    <col min="14854" max="14854" width="10.88671875" style="212" customWidth="1"/>
    <col min="14855" max="14855" width="16.109375" style="212" customWidth="1"/>
    <col min="14856" max="14856" width="0" style="212" hidden="1" customWidth="1"/>
    <col min="14857" max="14857" width="15.44140625" style="212" customWidth="1"/>
    <col min="14858" max="14858" width="12.88671875" style="212" bestFit="1" customWidth="1"/>
    <col min="14859" max="14859" width="8.88671875" style="212"/>
    <col min="14860" max="14860" width="12.88671875" style="212" bestFit="1" customWidth="1"/>
    <col min="14861" max="15104" width="8.88671875" style="212"/>
    <col min="15105" max="15105" width="3.6640625" style="212" bestFit="1" customWidth="1"/>
    <col min="15106" max="15106" width="8.33203125" style="212" customWidth="1"/>
    <col min="15107" max="15107" width="46.109375" style="212" customWidth="1"/>
    <col min="15108" max="15108" width="11" style="212" customWidth="1"/>
    <col min="15109" max="15109" width="12.5546875" style="212" customWidth="1"/>
    <col min="15110" max="15110" width="10.88671875" style="212" customWidth="1"/>
    <col min="15111" max="15111" width="16.109375" style="212" customWidth="1"/>
    <col min="15112" max="15112" width="0" style="212" hidden="1" customWidth="1"/>
    <col min="15113" max="15113" width="15.44140625" style="212" customWidth="1"/>
    <col min="15114" max="15114" width="12.88671875" style="212" bestFit="1" customWidth="1"/>
    <col min="15115" max="15115" width="8.88671875" style="212"/>
    <col min="15116" max="15116" width="12.88671875" style="212" bestFit="1" customWidth="1"/>
    <col min="15117" max="15360" width="8.88671875" style="212"/>
    <col min="15361" max="15361" width="3.6640625" style="212" bestFit="1" customWidth="1"/>
    <col min="15362" max="15362" width="8.33203125" style="212" customWidth="1"/>
    <col min="15363" max="15363" width="46.109375" style="212" customWidth="1"/>
    <col min="15364" max="15364" width="11" style="212" customWidth="1"/>
    <col min="15365" max="15365" width="12.5546875" style="212" customWidth="1"/>
    <col min="15366" max="15366" width="10.88671875" style="212" customWidth="1"/>
    <col min="15367" max="15367" width="16.109375" style="212" customWidth="1"/>
    <col min="15368" max="15368" width="0" style="212" hidden="1" customWidth="1"/>
    <col min="15369" max="15369" width="15.44140625" style="212" customWidth="1"/>
    <col min="15370" max="15370" width="12.88671875" style="212" bestFit="1" customWidth="1"/>
    <col min="15371" max="15371" width="8.88671875" style="212"/>
    <col min="15372" max="15372" width="12.88671875" style="212" bestFit="1" customWidth="1"/>
    <col min="15373" max="15616" width="8.88671875" style="212"/>
    <col min="15617" max="15617" width="3.6640625" style="212" bestFit="1" customWidth="1"/>
    <col min="15618" max="15618" width="8.33203125" style="212" customWidth="1"/>
    <col min="15619" max="15619" width="46.109375" style="212" customWidth="1"/>
    <col min="15620" max="15620" width="11" style="212" customWidth="1"/>
    <col min="15621" max="15621" width="12.5546875" style="212" customWidth="1"/>
    <col min="15622" max="15622" width="10.88671875" style="212" customWidth="1"/>
    <col min="15623" max="15623" width="16.109375" style="212" customWidth="1"/>
    <col min="15624" max="15624" width="0" style="212" hidden="1" customWidth="1"/>
    <col min="15625" max="15625" width="15.44140625" style="212" customWidth="1"/>
    <col min="15626" max="15626" width="12.88671875" style="212" bestFit="1" customWidth="1"/>
    <col min="15627" max="15627" width="8.88671875" style="212"/>
    <col min="15628" max="15628" width="12.88671875" style="212" bestFit="1" customWidth="1"/>
    <col min="15629" max="15872" width="8.88671875" style="212"/>
    <col min="15873" max="15873" width="3.6640625" style="212" bestFit="1" customWidth="1"/>
    <col min="15874" max="15874" width="8.33203125" style="212" customWidth="1"/>
    <col min="15875" max="15875" width="46.109375" style="212" customWidth="1"/>
    <col min="15876" max="15876" width="11" style="212" customWidth="1"/>
    <col min="15877" max="15877" width="12.5546875" style="212" customWidth="1"/>
    <col min="15878" max="15878" width="10.88671875" style="212" customWidth="1"/>
    <col min="15879" max="15879" width="16.109375" style="212" customWidth="1"/>
    <col min="15880" max="15880" width="0" style="212" hidden="1" customWidth="1"/>
    <col min="15881" max="15881" width="15.44140625" style="212" customWidth="1"/>
    <col min="15882" max="15882" width="12.88671875" style="212" bestFit="1" customWidth="1"/>
    <col min="15883" max="15883" width="8.88671875" style="212"/>
    <col min="15884" max="15884" width="12.88671875" style="212" bestFit="1" customWidth="1"/>
    <col min="15885" max="16128" width="8.88671875" style="212"/>
    <col min="16129" max="16129" width="3.6640625" style="212" bestFit="1" customWidth="1"/>
    <col min="16130" max="16130" width="8.33203125" style="212" customWidth="1"/>
    <col min="16131" max="16131" width="46.109375" style="212" customWidth="1"/>
    <col min="16132" max="16132" width="11" style="212" customWidth="1"/>
    <col min="16133" max="16133" width="12.5546875" style="212" customWidth="1"/>
    <col min="16134" max="16134" width="10.88671875" style="212" customWidth="1"/>
    <col min="16135" max="16135" width="16.109375" style="212" customWidth="1"/>
    <col min="16136" max="16136" width="0" style="212" hidden="1" customWidth="1"/>
    <col min="16137" max="16137" width="15.44140625" style="212" customWidth="1"/>
    <col min="16138" max="16138" width="12.88671875" style="212" bestFit="1" customWidth="1"/>
    <col min="16139" max="16139" width="8.88671875" style="212"/>
    <col min="16140" max="16140" width="12.88671875" style="212" bestFit="1" customWidth="1"/>
    <col min="16141" max="16384" width="8.88671875" style="212"/>
  </cols>
  <sheetData>
    <row r="1" spans="1:12" s="3" customFormat="1" ht="41.4" customHeight="1">
      <c r="A1" s="543" t="s">
        <v>803</v>
      </c>
      <c r="B1" s="525"/>
      <c r="C1" s="526"/>
      <c r="D1" s="544"/>
      <c r="E1" s="545"/>
      <c r="F1" s="545"/>
      <c r="G1" s="546"/>
      <c r="H1" s="467"/>
      <c r="I1" s="468">
        <f>G24/'[4]Grand Summary'!H40</f>
        <v>0</v>
      </c>
    </row>
    <row r="2" spans="1:12" s="3" customFormat="1" ht="18" customHeight="1">
      <c r="A2" s="635" t="s">
        <v>9</v>
      </c>
      <c r="B2" s="637" t="s">
        <v>10</v>
      </c>
      <c r="C2" s="639" t="s">
        <v>6</v>
      </c>
      <c r="D2" s="639" t="s">
        <v>11</v>
      </c>
      <c r="E2" s="639" t="s">
        <v>781</v>
      </c>
      <c r="F2" s="640" t="s">
        <v>782</v>
      </c>
      <c r="G2" s="641" t="s">
        <v>14</v>
      </c>
      <c r="H2" s="467"/>
      <c r="K2" s="386">
        <f>11*150000</f>
        <v>1650000</v>
      </c>
    </row>
    <row r="3" spans="1:12" s="3" customFormat="1" ht="18" customHeight="1">
      <c r="A3" s="636"/>
      <c r="B3" s="638"/>
      <c r="C3" s="639"/>
      <c r="D3" s="639"/>
      <c r="E3" s="639"/>
      <c r="F3" s="640"/>
      <c r="G3" s="641"/>
      <c r="H3" s="469"/>
    </row>
    <row r="4" spans="1:12" s="3" customFormat="1" ht="27.6" customHeight="1">
      <c r="A4" s="547"/>
      <c r="B4" s="548"/>
      <c r="C4" s="549" t="str">
        <f>'[5]Bill No 1'!C10</f>
        <v>PROJECT NAME BOARDS/ PLAQUES</v>
      </c>
      <c r="D4" s="548"/>
      <c r="E4" s="548"/>
      <c r="F4" s="550"/>
      <c r="G4" s="551"/>
      <c r="H4" s="469"/>
    </row>
    <row r="5" spans="1:12" s="210" customFormat="1" ht="45.6" customHeight="1">
      <c r="A5" s="534" t="s">
        <v>804</v>
      </c>
      <c r="B5" s="240"/>
      <c r="C5" s="473" t="s">
        <v>783</v>
      </c>
      <c r="D5" s="246" t="s">
        <v>784</v>
      </c>
      <c r="E5" s="552">
        <v>125000</v>
      </c>
      <c r="F5" s="494"/>
      <c r="G5" s="489">
        <f>F5*E5</f>
        <v>0</v>
      </c>
      <c r="H5" s="467"/>
      <c r="J5" s="472"/>
    </row>
    <row r="6" spans="1:12" s="210" customFormat="1" ht="21" customHeight="1">
      <c r="A6" s="534"/>
      <c r="B6" s="240"/>
      <c r="C6" s="553" t="str">
        <f>'[5]Bill No 1'!C13</f>
        <v>SERVICES</v>
      </c>
      <c r="D6" s="246"/>
      <c r="E6" s="552"/>
      <c r="F6" s="494"/>
      <c r="G6" s="489">
        <f t="shared" ref="G6:G23" si="0">F6*E6</f>
        <v>0</v>
      </c>
      <c r="H6" s="467"/>
      <c r="J6" s="472"/>
    </row>
    <row r="7" spans="1:12" s="210" customFormat="1" ht="44.4" customHeight="1">
      <c r="A7" s="534" t="s">
        <v>805</v>
      </c>
      <c r="B7" s="240"/>
      <c r="C7" s="473" t="s">
        <v>785</v>
      </c>
      <c r="D7" s="246" t="s">
        <v>784</v>
      </c>
      <c r="E7" s="552">
        <v>500000</v>
      </c>
      <c r="F7" s="494"/>
      <c r="G7" s="489">
        <f t="shared" si="0"/>
        <v>0</v>
      </c>
      <c r="H7" s="467"/>
      <c r="J7" s="472"/>
    </row>
    <row r="8" spans="1:12" s="210" customFormat="1" ht="27" customHeight="1">
      <c r="A8" s="534"/>
      <c r="B8" s="240"/>
      <c r="C8" s="553" t="str">
        <f>'[5]Bill No 1'!C17</f>
        <v>ENVIRONMENTAL MANAGEMENT</v>
      </c>
      <c r="D8" s="487"/>
      <c r="E8" s="552"/>
      <c r="F8" s="554"/>
      <c r="G8" s="489">
        <f t="shared" si="0"/>
        <v>0</v>
      </c>
      <c r="H8" s="480"/>
      <c r="J8" s="472"/>
    </row>
    <row r="9" spans="1:12" s="210" customFormat="1" ht="42.6" customHeight="1">
      <c r="A9" s="534" t="s">
        <v>806</v>
      </c>
      <c r="B9" s="240"/>
      <c r="C9" s="473" t="s">
        <v>786</v>
      </c>
      <c r="D9" s="246" t="s">
        <v>784</v>
      </c>
      <c r="E9" s="552">
        <v>460000</v>
      </c>
      <c r="F9" s="494"/>
      <c r="G9" s="489">
        <f t="shared" si="0"/>
        <v>0</v>
      </c>
      <c r="H9" s="480"/>
      <c r="J9" s="472"/>
    </row>
    <row r="10" spans="1:12" s="210" customFormat="1" ht="27" customHeight="1">
      <c r="A10" s="534"/>
      <c r="B10" s="240"/>
      <c r="C10" s="553" t="str">
        <f>'[5]Bill No 1'!C22</f>
        <v>TRAFFIC CONTROL</v>
      </c>
      <c r="D10" s="246"/>
      <c r="E10" s="552"/>
      <c r="F10" s="494"/>
      <c r="G10" s="489">
        <f t="shared" si="0"/>
        <v>0</v>
      </c>
      <c r="H10" s="480"/>
      <c r="J10" s="472"/>
    </row>
    <row r="11" spans="1:12" s="210" customFormat="1" ht="51.6" customHeight="1">
      <c r="A11" s="534" t="s">
        <v>807</v>
      </c>
      <c r="B11" s="240"/>
      <c r="C11" s="473" t="s">
        <v>787</v>
      </c>
      <c r="D11" s="246" t="s">
        <v>784</v>
      </c>
      <c r="E11" s="552">
        <v>500000</v>
      </c>
      <c r="F11" s="494"/>
      <c r="G11" s="489">
        <f t="shared" si="0"/>
        <v>0</v>
      </c>
      <c r="H11" s="480"/>
      <c r="J11" s="472"/>
    </row>
    <row r="12" spans="1:12" s="210" customFormat="1" ht="26.4" customHeight="1">
      <c r="A12" s="534"/>
      <c r="B12" s="240"/>
      <c r="C12" s="553" t="str">
        <f>'[5]Bill No 1'!C24</f>
        <v>HEALTH &amp; SAFETY</v>
      </c>
      <c r="D12" s="246"/>
      <c r="E12" s="552"/>
      <c r="F12" s="494"/>
      <c r="G12" s="489">
        <f t="shared" si="0"/>
        <v>0</v>
      </c>
      <c r="H12" s="480"/>
      <c r="J12" s="472"/>
    </row>
    <row r="13" spans="1:12" s="210" customFormat="1" ht="40.799999999999997" customHeight="1">
      <c r="A13" s="534" t="s">
        <v>808</v>
      </c>
      <c r="B13" s="502"/>
      <c r="C13" s="473" t="s">
        <v>788</v>
      </c>
      <c r="D13" s="246" t="s">
        <v>784</v>
      </c>
      <c r="E13" s="552">
        <v>225000</v>
      </c>
      <c r="F13" s="494"/>
      <c r="G13" s="489">
        <f t="shared" si="0"/>
        <v>0</v>
      </c>
      <c r="H13" s="467"/>
      <c r="J13" s="472"/>
    </row>
    <row r="14" spans="1:12" s="210" customFormat="1" ht="25.2" customHeight="1">
      <c r="A14" s="534"/>
      <c r="B14" s="502"/>
      <c r="C14" s="553" t="str">
        <f>'[5]Bill No 1'!C27</f>
        <v>UTILITY RELOCATION</v>
      </c>
      <c r="D14" s="246"/>
      <c r="E14" s="552"/>
      <c r="F14" s="494"/>
      <c r="G14" s="489">
        <f t="shared" si="0"/>
        <v>0</v>
      </c>
      <c r="H14" s="467"/>
      <c r="J14" s="472"/>
    </row>
    <row r="15" spans="1:12" s="210" customFormat="1" ht="35.25" customHeight="1">
      <c r="A15" s="534" t="s">
        <v>809</v>
      </c>
      <c r="B15" s="244"/>
      <c r="C15" s="473" t="s">
        <v>789</v>
      </c>
      <c r="D15" s="246" t="s">
        <v>784</v>
      </c>
      <c r="E15" s="552">
        <v>625000</v>
      </c>
      <c r="F15" s="494"/>
      <c r="G15" s="489">
        <f t="shared" si="0"/>
        <v>0</v>
      </c>
      <c r="H15" s="467"/>
      <c r="I15" s="485"/>
      <c r="J15" s="486"/>
      <c r="K15" s="485"/>
      <c r="L15" s="485"/>
    </row>
    <row r="16" spans="1:12" s="210" customFormat="1" ht="26.4" customHeight="1">
      <c r="A16" s="534"/>
      <c r="B16" s="244"/>
      <c r="C16" s="553" t="str">
        <f>'[5]Bill No 1'!C39</f>
        <v>MONITORING</v>
      </c>
      <c r="D16" s="246"/>
      <c r="E16" s="552"/>
      <c r="F16" s="494"/>
      <c r="G16" s="489">
        <f t="shared" si="0"/>
        <v>0</v>
      </c>
      <c r="H16" s="467"/>
      <c r="I16" s="485"/>
      <c r="J16" s="486"/>
      <c r="K16" s="485"/>
      <c r="L16" s="485"/>
    </row>
    <row r="17" spans="1:16140" s="210" customFormat="1" ht="35.1" customHeight="1">
      <c r="A17" s="534" t="s">
        <v>810</v>
      </c>
      <c r="B17" s="240"/>
      <c r="C17" s="473" t="s">
        <v>790</v>
      </c>
      <c r="D17" s="246" t="s">
        <v>784</v>
      </c>
      <c r="E17" s="552">
        <v>1125000</v>
      </c>
      <c r="F17" s="494"/>
      <c r="G17" s="489">
        <f t="shared" si="0"/>
        <v>0</v>
      </c>
      <c r="H17" s="467"/>
      <c r="I17" s="485"/>
      <c r="J17" s="486"/>
      <c r="K17" s="485"/>
      <c r="L17" s="485"/>
    </row>
    <row r="18" spans="1:16140" s="210" customFormat="1" ht="27" customHeight="1">
      <c r="A18" s="534"/>
      <c r="B18" s="240"/>
      <c r="C18" s="553" t="str">
        <f>'[5]Bill No 1'!C42</f>
        <v>REMOVAL OF EXISTING STRUCTURES</v>
      </c>
      <c r="D18" s="246"/>
      <c r="E18" s="552"/>
      <c r="F18" s="494"/>
      <c r="G18" s="489">
        <f t="shared" si="0"/>
        <v>0</v>
      </c>
      <c r="H18" s="467"/>
      <c r="I18" s="485"/>
      <c r="J18" s="486"/>
      <c r="K18" s="485"/>
      <c r="L18" s="485"/>
    </row>
    <row r="19" spans="1:16140" s="210" customFormat="1" ht="37.799999999999997" customHeight="1">
      <c r="A19" s="534" t="s">
        <v>811</v>
      </c>
      <c r="B19" s="247"/>
      <c r="C19" s="473" t="s">
        <v>791</v>
      </c>
      <c r="D19" s="246" t="s">
        <v>784</v>
      </c>
      <c r="E19" s="552">
        <v>375000</v>
      </c>
      <c r="F19" s="494"/>
      <c r="G19" s="489">
        <f t="shared" si="0"/>
        <v>0</v>
      </c>
      <c r="H19" s="467"/>
      <c r="I19" s="485"/>
      <c r="J19" s="490"/>
      <c r="K19" s="485"/>
      <c r="L19" s="485"/>
    </row>
    <row r="20" spans="1:16140" s="210" customFormat="1" ht="45.6" customHeight="1">
      <c r="A20" s="534"/>
      <c r="B20" s="247"/>
      <c r="C20" s="229" t="str">
        <f>'[5]Bill No 1'!C44</f>
        <v>DEVELOPMENT OF ACCESS ROADS, REHABILITATION OF ROADS &amp; EXISTING DRAINAGE</v>
      </c>
      <c r="D20" s="495"/>
      <c r="E20" s="552"/>
      <c r="F20" s="555"/>
      <c r="G20" s="489">
        <f t="shared" si="0"/>
        <v>0</v>
      </c>
      <c r="H20" s="467"/>
      <c r="I20" s="485"/>
      <c r="J20" s="490"/>
      <c r="K20" s="485"/>
      <c r="L20" s="485"/>
    </row>
    <row r="21" spans="1:16140" s="210" customFormat="1" ht="80.400000000000006" customHeight="1">
      <c r="A21" s="534" t="s">
        <v>812</v>
      </c>
      <c r="B21" s="247"/>
      <c r="C21" s="473" t="s">
        <v>792</v>
      </c>
      <c r="D21" s="246" t="s">
        <v>784</v>
      </c>
      <c r="E21" s="552">
        <v>750000</v>
      </c>
      <c r="F21" s="494"/>
      <c r="G21" s="489">
        <f t="shared" si="0"/>
        <v>0</v>
      </c>
      <c r="H21" s="467"/>
      <c r="I21" s="485"/>
      <c r="J21" s="490"/>
      <c r="K21" s="485"/>
      <c r="L21" s="485"/>
    </row>
    <row r="22" spans="1:16140" s="210" customFormat="1" ht="31.2" customHeight="1">
      <c r="A22" s="564"/>
      <c r="B22" s="247"/>
      <c r="C22" s="563" t="s">
        <v>699</v>
      </c>
      <c r="D22" s="565"/>
      <c r="E22" s="566"/>
      <c r="F22" s="503"/>
      <c r="G22" s="489">
        <f t="shared" si="0"/>
        <v>0</v>
      </c>
      <c r="H22" s="467"/>
      <c r="I22" s="485"/>
      <c r="J22" s="490"/>
      <c r="K22" s="485"/>
      <c r="L22" s="485"/>
    </row>
    <row r="23" spans="1:16140" s="210" customFormat="1" ht="43.2" customHeight="1">
      <c r="A23" s="534" t="s">
        <v>813</v>
      </c>
      <c r="B23" s="247"/>
      <c r="C23" s="249" t="s">
        <v>700</v>
      </c>
      <c r="D23" s="246" t="s">
        <v>784</v>
      </c>
      <c r="E23" s="566">
        <v>750000</v>
      </c>
      <c r="F23" s="494"/>
      <c r="G23" s="489">
        <f t="shared" si="0"/>
        <v>0</v>
      </c>
      <c r="H23" s="467"/>
      <c r="I23" s="485"/>
      <c r="J23" s="490"/>
      <c r="K23" s="485"/>
      <c r="L23" s="485"/>
    </row>
    <row r="24" spans="1:16140" ht="30" customHeight="1" thickBot="1">
      <c r="A24" s="557"/>
      <c r="B24" s="631" t="s">
        <v>814</v>
      </c>
      <c r="C24" s="631"/>
      <c r="D24" s="631"/>
      <c r="E24" s="631"/>
      <c r="F24" s="631"/>
      <c r="G24" s="558">
        <f>SUM(G5:G23)</f>
        <v>0</v>
      </c>
      <c r="I24" s="485"/>
      <c r="J24" s="490"/>
      <c r="K24" s="485"/>
      <c r="L24" s="485">
        <f>J24*M24</f>
        <v>0</v>
      </c>
    </row>
    <row r="26" spans="1:16140" s="211" customFormat="1">
      <c r="A26" s="213"/>
      <c r="B26" s="213"/>
      <c r="C26" s="212"/>
      <c r="D26" s="214"/>
      <c r="E26" s="214"/>
      <c r="F26" s="215"/>
      <c r="G26" s="215" t="e">
        <f>SUM(G20,#REF!,#REF!,#REF!,#REF!,#REF!,#REF!,#REF!,#REF!,#REF!)</f>
        <v>#REF!</v>
      </c>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12"/>
      <c r="BJ26" s="212"/>
      <c r="BK26" s="212"/>
      <c r="BL26" s="212"/>
      <c r="BM26" s="212"/>
      <c r="BN26" s="212"/>
      <c r="BO26" s="212"/>
      <c r="BP26" s="212"/>
      <c r="BQ26" s="212"/>
      <c r="BR26" s="212"/>
      <c r="BS26" s="212"/>
      <c r="BT26" s="212"/>
      <c r="BU26" s="212"/>
      <c r="BV26" s="212"/>
      <c r="BW26" s="212"/>
      <c r="BX26" s="212"/>
      <c r="BY26" s="212"/>
      <c r="BZ26" s="212"/>
      <c r="CA26" s="212"/>
      <c r="CB26" s="212"/>
      <c r="CC26" s="212"/>
      <c r="CD26" s="212"/>
      <c r="CE26" s="212"/>
      <c r="CF26" s="212"/>
      <c r="CG26" s="212"/>
      <c r="CH26" s="212"/>
      <c r="CI26" s="212"/>
      <c r="CJ26" s="212"/>
      <c r="CK26" s="212"/>
      <c r="CL26" s="212"/>
      <c r="CM26" s="212"/>
      <c r="CN26" s="212"/>
      <c r="CO26" s="212"/>
      <c r="CP26" s="212"/>
      <c r="CQ26" s="212"/>
      <c r="CR26" s="212"/>
      <c r="CS26" s="212"/>
      <c r="CT26" s="212"/>
      <c r="CU26" s="212"/>
      <c r="CV26" s="212"/>
      <c r="CW26" s="212"/>
      <c r="CX26" s="212"/>
      <c r="CY26" s="212"/>
      <c r="CZ26" s="212"/>
      <c r="DA26" s="212"/>
      <c r="DB26" s="212"/>
      <c r="DC26" s="212"/>
      <c r="DD26" s="212"/>
      <c r="DE26" s="212"/>
      <c r="DF26" s="212"/>
      <c r="DG26" s="212"/>
      <c r="DH26" s="212"/>
      <c r="DI26" s="212"/>
      <c r="DJ26" s="212"/>
      <c r="DK26" s="212"/>
      <c r="DL26" s="212"/>
      <c r="DM26" s="212"/>
      <c r="DN26" s="212"/>
      <c r="DO26" s="212"/>
      <c r="DP26" s="212"/>
      <c r="DQ26" s="212"/>
      <c r="DR26" s="212"/>
      <c r="DS26" s="212"/>
      <c r="DT26" s="212"/>
      <c r="DU26" s="212"/>
      <c r="DV26" s="212"/>
      <c r="DW26" s="212"/>
      <c r="DX26" s="212"/>
      <c r="DY26" s="212"/>
      <c r="DZ26" s="212"/>
      <c r="EA26" s="212"/>
      <c r="EB26" s="212"/>
      <c r="EC26" s="212"/>
      <c r="ED26" s="212"/>
      <c r="EE26" s="212"/>
      <c r="EF26" s="212"/>
      <c r="EG26" s="212"/>
      <c r="EH26" s="212"/>
      <c r="EI26" s="212"/>
      <c r="EJ26" s="212"/>
      <c r="EK26" s="212"/>
      <c r="EL26" s="212"/>
      <c r="EM26" s="212"/>
      <c r="EN26" s="212"/>
      <c r="EO26" s="212"/>
      <c r="EP26" s="212"/>
      <c r="EQ26" s="212"/>
      <c r="ER26" s="212"/>
      <c r="ES26" s="212"/>
      <c r="ET26" s="212"/>
      <c r="EU26" s="212"/>
      <c r="EV26" s="212"/>
      <c r="EW26" s="212"/>
      <c r="EX26" s="212"/>
      <c r="EY26" s="212"/>
      <c r="EZ26" s="212"/>
      <c r="FA26" s="212"/>
      <c r="FB26" s="212"/>
      <c r="FC26" s="212"/>
      <c r="FD26" s="212"/>
      <c r="FE26" s="212"/>
      <c r="FF26" s="212"/>
      <c r="FG26" s="212"/>
      <c r="FH26" s="212"/>
      <c r="FI26" s="212"/>
      <c r="FJ26" s="212"/>
      <c r="FK26" s="212"/>
      <c r="FL26" s="212"/>
      <c r="FM26" s="212"/>
      <c r="FN26" s="212"/>
      <c r="FO26" s="212"/>
      <c r="FP26" s="212"/>
      <c r="FQ26" s="212"/>
      <c r="FR26" s="212"/>
      <c r="FS26" s="212"/>
      <c r="FT26" s="212"/>
      <c r="FU26" s="212"/>
      <c r="FV26" s="212"/>
      <c r="FW26" s="212"/>
      <c r="FX26" s="212"/>
      <c r="FY26" s="212"/>
      <c r="FZ26" s="212"/>
      <c r="GA26" s="212"/>
      <c r="GB26" s="212"/>
      <c r="GC26" s="212"/>
      <c r="GD26" s="212"/>
      <c r="GE26" s="212"/>
      <c r="GF26" s="212"/>
      <c r="GG26" s="212"/>
      <c r="GH26" s="212"/>
      <c r="GI26" s="212"/>
      <c r="GJ26" s="212"/>
      <c r="GK26" s="212"/>
      <c r="GL26" s="212"/>
      <c r="GM26" s="212"/>
      <c r="GN26" s="212"/>
      <c r="GO26" s="212"/>
      <c r="GP26" s="212"/>
      <c r="GQ26" s="212"/>
      <c r="GR26" s="212"/>
      <c r="GS26" s="212"/>
      <c r="GT26" s="212"/>
      <c r="GU26" s="212"/>
      <c r="GV26" s="212"/>
      <c r="GW26" s="212"/>
      <c r="GX26" s="212"/>
      <c r="GY26" s="212"/>
      <c r="GZ26" s="212"/>
      <c r="HA26" s="212"/>
      <c r="HB26" s="212"/>
      <c r="HC26" s="212"/>
      <c r="HD26" s="212"/>
      <c r="HE26" s="212"/>
      <c r="HF26" s="212"/>
      <c r="HG26" s="212"/>
      <c r="HH26" s="212"/>
      <c r="HI26" s="212"/>
      <c r="HJ26" s="212"/>
      <c r="HK26" s="212"/>
      <c r="HL26" s="212"/>
      <c r="HM26" s="212"/>
      <c r="HN26" s="212"/>
      <c r="HO26" s="212"/>
      <c r="HP26" s="212"/>
      <c r="HQ26" s="212"/>
      <c r="HR26" s="212"/>
      <c r="HS26" s="212"/>
      <c r="HT26" s="212"/>
      <c r="HU26" s="212"/>
      <c r="HV26" s="212"/>
      <c r="HW26" s="212"/>
      <c r="HX26" s="212"/>
      <c r="HY26" s="212"/>
      <c r="HZ26" s="212"/>
      <c r="IA26" s="212"/>
      <c r="IB26" s="212"/>
      <c r="IC26" s="212"/>
      <c r="ID26" s="212"/>
      <c r="IE26" s="212"/>
      <c r="IF26" s="212"/>
      <c r="IG26" s="212"/>
      <c r="IH26" s="212"/>
      <c r="II26" s="212"/>
      <c r="IJ26" s="212"/>
      <c r="IK26" s="212"/>
      <c r="IL26" s="212"/>
      <c r="IM26" s="212"/>
      <c r="IN26" s="212"/>
      <c r="IO26" s="212"/>
      <c r="IP26" s="212"/>
      <c r="IQ26" s="212"/>
      <c r="IR26" s="212"/>
      <c r="IS26" s="212"/>
      <c r="IT26" s="212"/>
      <c r="IU26" s="212"/>
      <c r="IV26" s="212"/>
      <c r="IW26" s="212"/>
      <c r="IX26" s="212"/>
      <c r="IY26" s="212"/>
      <c r="IZ26" s="212"/>
      <c r="JA26" s="212"/>
      <c r="JB26" s="212"/>
      <c r="JC26" s="212"/>
      <c r="JD26" s="212"/>
      <c r="JE26" s="212"/>
      <c r="JF26" s="212"/>
      <c r="JG26" s="212"/>
      <c r="JH26" s="212"/>
      <c r="JI26" s="212"/>
      <c r="JJ26" s="212"/>
      <c r="JK26" s="212"/>
      <c r="JL26" s="212"/>
      <c r="JM26" s="212"/>
      <c r="JN26" s="212"/>
      <c r="JO26" s="212"/>
      <c r="JP26" s="212"/>
      <c r="JQ26" s="212"/>
      <c r="JR26" s="212"/>
      <c r="JS26" s="212"/>
      <c r="JT26" s="212"/>
      <c r="JU26" s="212"/>
      <c r="JV26" s="212"/>
      <c r="JW26" s="212"/>
      <c r="JX26" s="212"/>
      <c r="JY26" s="212"/>
      <c r="JZ26" s="212"/>
      <c r="KA26" s="212"/>
      <c r="KB26" s="212"/>
      <c r="KC26" s="212"/>
      <c r="KD26" s="212"/>
      <c r="KE26" s="212"/>
      <c r="KF26" s="212"/>
      <c r="KG26" s="212"/>
      <c r="KH26" s="212"/>
      <c r="KI26" s="212"/>
      <c r="KJ26" s="212"/>
      <c r="KK26" s="212"/>
      <c r="KL26" s="212"/>
      <c r="KM26" s="212"/>
      <c r="KN26" s="212"/>
      <c r="KO26" s="212"/>
      <c r="KP26" s="212"/>
      <c r="KQ26" s="212"/>
      <c r="KR26" s="212"/>
      <c r="KS26" s="212"/>
      <c r="KT26" s="212"/>
      <c r="KU26" s="212"/>
      <c r="KV26" s="212"/>
      <c r="KW26" s="212"/>
      <c r="KX26" s="212"/>
      <c r="KY26" s="212"/>
      <c r="KZ26" s="212"/>
      <c r="LA26" s="212"/>
      <c r="LB26" s="212"/>
      <c r="LC26" s="212"/>
      <c r="LD26" s="212"/>
      <c r="LE26" s="212"/>
      <c r="LF26" s="212"/>
      <c r="LG26" s="212"/>
      <c r="LH26" s="212"/>
      <c r="LI26" s="212"/>
      <c r="LJ26" s="212"/>
      <c r="LK26" s="212"/>
      <c r="LL26" s="212"/>
      <c r="LM26" s="212"/>
      <c r="LN26" s="212"/>
      <c r="LO26" s="212"/>
      <c r="LP26" s="212"/>
      <c r="LQ26" s="212"/>
      <c r="LR26" s="212"/>
      <c r="LS26" s="212"/>
      <c r="LT26" s="212"/>
      <c r="LU26" s="212"/>
      <c r="LV26" s="212"/>
      <c r="LW26" s="212"/>
      <c r="LX26" s="212"/>
      <c r="LY26" s="212"/>
      <c r="LZ26" s="212"/>
      <c r="MA26" s="212"/>
      <c r="MB26" s="212"/>
      <c r="MC26" s="212"/>
      <c r="MD26" s="212"/>
      <c r="ME26" s="212"/>
      <c r="MF26" s="212"/>
      <c r="MG26" s="212"/>
      <c r="MH26" s="212"/>
      <c r="MI26" s="212"/>
      <c r="MJ26" s="212"/>
      <c r="MK26" s="212"/>
      <c r="ML26" s="212"/>
      <c r="MM26" s="212"/>
      <c r="MN26" s="212"/>
      <c r="MO26" s="212"/>
      <c r="MP26" s="212"/>
      <c r="MQ26" s="212"/>
      <c r="MR26" s="212"/>
      <c r="MS26" s="212"/>
      <c r="MT26" s="212"/>
      <c r="MU26" s="212"/>
      <c r="MV26" s="212"/>
      <c r="MW26" s="212"/>
      <c r="MX26" s="212"/>
      <c r="MY26" s="212"/>
      <c r="MZ26" s="212"/>
      <c r="NA26" s="212"/>
      <c r="NB26" s="212"/>
      <c r="NC26" s="212"/>
      <c r="ND26" s="212"/>
      <c r="NE26" s="212"/>
      <c r="NF26" s="212"/>
      <c r="NG26" s="212"/>
      <c r="NH26" s="212"/>
      <c r="NI26" s="212"/>
      <c r="NJ26" s="212"/>
      <c r="NK26" s="212"/>
      <c r="NL26" s="212"/>
      <c r="NM26" s="212"/>
      <c r="NN26" s="212"/>
      <c r="NO26" s="212"/>
      <c r="NP26" s="212"/>
      <c r="NQ26" s="212"/>
      <c r="NR26" s="212"/>
      <c r="NS26" s="212"/>
      <c r="NT26" s="212"/>
      <c r="NU26" s="212"/>
      <c r="NV26" s="212"/>
      <c r="NW26" s="212"/>
      <c r="NX26" s="212"/>
      <c r="NY26" s="212"/>
      <c r="NZ26" s="212"/>
      <c r="OA26" s="212"/>
      <c r="OB26" s="212"/>
      <c r="OC26" s="212"/>
      <c r="OD26" s="212"/>
      <c r="OE26" s="212"/>
      <c r="OF26" s="212"/>
      <c r="OG26" s="212"/>
      <c r="OH26" s="212"/>
      <c r="OI26" s="212"/>
      <c r="OJ26" s="212"/>
      <c r="OK26" s="212"/>
      <c r="OL26" s="212"/>
      <c r="OM26" s="212"/>
      <c r="ON26" s="212"/>
      <c r="OO26" s="212"/>
      <c r="OP26" s="212"/>
      <c r="OQ26" s="212"/>
      <c r="OR26" s="212"/>
      <c r="OS26" s="212"/>
      <c r="OT26" s="212"/>
      <c r="OU26" s="212"/>
      <c r="OV26" s="212"/>
      <c r="OW26" s="212"/>
      <c r="OX26" s="212"/>
      <c r="OY26" s="212"/>
      <c r="OZ26" s="212"/>
      <c r="PA26" s="212"/>
      <c r="PB26" s="212"/>
      <c r="PC26" s="212"/>
      <c r="PD26" s="212"/>
      <c r="PE26" s="212"/>
      <c r="PF26" s="212"/>
      <c r="PG26" s="212"/>
      <c r="PH26" s="212"/>
      <c r="PI26" s="212"/>
      <c r="PJ26" s="212"/>
      <c r="PK26" s="212"/>
      <c r="PL26" s="212"/>
      <c r="PM26" s="212"/>
      <c r="PN26" s="212"/>
      <c r="PO26" s="212"/>
      <c r="PP26" s="212"/>
      <c r="PQ26" s="212"/>
      <c r="PR26" s="212"/>
      <c r="PS26" s="212"/>
      <c r="PT26" s="212"/>
      <c r="PU26" s="212"/>
      <c r="PV26" s="212"/>
      <c r="PW26" s="212"/>
      <c r="PX26" s="212"/>
      <c r="PY26" s="212"/>
      <c r="PZ26" s="212"/>
      <c r="QA26" s="212"/>
      <c r="QB26" s="212"/>
      <c r="QC26" s="212"/>
      <c r="QD26" s="212"/>
      <c r="QE26" s="212"/>
      <c r="QF26" s="212"/>
      <c r="QG26" s="212"/>
      <c r="QH26" s="212"/>
      <c r="QI26" s="212"/>
      <c r="QJ26" s="212"/>
      <c r="QK26" s="212"/>
      <c r="QL26" s="212"/>
      <c r="QM26" s="212"/>
      <c r="QN26" s="212"/>
      <c r="QO26" s="212"/>
      <c r="QP26" s="212"/>
      <c r="QQ26" s="212"/>
      <c r="QR26" s="212"/>
      <c r="QS26" s="212"/>
      <c r="QT26" s="212"/>
      <c r="QU26" s="212"/>
      <c r="QV26" s="212"/>
      <c r="QW26" s="212"/>
      <c r="QX26" s="212"/>
      <c r="QY26" s="212"/>
      <c r="QZ26" s="212"/>
      <c r="RA26" s="212"/>
      <c r="RB26" s="212"/>
      <c r="RC26" s="212"/>
      <c r="RD26" s="212"/>
      <c r="RE26" s="212"/>
      <c r="RF26" s="212"/>
      <c r="RG26" s="212"/>
      <c r="RH26" s="212"/>
      <c r="RI26" s="212"/>
      <c r="RJ26" s="212"/>
      <c r="RK26" s="212"/>
      <c r="RL26" s="212"/>
      <c r="RM26" s="212"/>
      <c r="RN26" s="212"/>
      <c r="RO26" s="212"/>
      <c r="RP26" s="212"/>
      <c r="RQ26" s="212"/>
      <c r="RR26" s="212"/>
      <c r="RS26" s="212"/>
      <c r="RT26" s="212"/>
      <c r="RU26" s="212"/>
      <c r="RV26" s="212"/>
      <c r="RW26" s="212"/>
      <c r="RX26" s="212"/>
      <c r="RY26" s="212"/>
      <c r="RZ26" s="212"/>
      <c r="SA26" s="212"/>
      <c r="SB26" s="212"/>
      <c r="SC26" s="212"/>
      <c r="SD26" s="212"/>
      <c r="SE26" s="212"/>
      <c r="SF26" s="212"/>
      <c r="SG26" s="212"/>
      <c r="SH26" s="212"/>
      <c r="SI26" s="212"/>
      <c r="SJ26" s="212"/>
      <c r="SK26" s="212"/>
      <c r="SL26" s="212"/>
      <c r="SM26" s="212"/>
      <c r="SN26" s="212"/>
      <c r="SO26" s="212"/>
      <c r="SP26" s="212"/>
      <c r="SQ26" s="212"/>
      <c r="SR26" s="212"/>
      <c r="SS26" s="212"/>
      <c r="ST26" s="212"/>
      <c r="SU26" s="212"/>
      <c r="SV26" s="212"/>
      <c r="SW26" s="212"/>
      <c r="SX26" s="212"/>
      <c r="SY26" s="212"/>
      <c r="SZ26" s="212"/>
      <c r="TA26" s="212"/>
      <c r="TB26" s="212"/>
      <c r="TC26" s="212"/>
      <c r="TD26" s="212"/>
      <c r="TE26" s="212"/>
      <c r="TF26" s="212"/>
      <c r="TG26" s="212"/>
      <c r="TH26" s="212"/>
      <c r="TI26" s="212"/>
      <c r="TJ26" s="212"/>
      <c r="TK26" s="212"/>
      <c r="TL26" s="212"/>
      <c r="TM26" s="212"/>
      <c r="TN26" s="212"/>
      <c r="TO26" s="212"/>
      <c r="TP26" s="212"/>
      <c r="TQ26" s="212"/>
      <c r="TR26" s="212"/>
      <c r="TS26" s="212"/>
      <c r="TT26" s="212"/>
      <c r="TU26" s="212"/>
      <c r="TV26" s="212"/>
      <c r="TW26" s="212"/>
      <c r="TX26" s="212"/>
      <c r="TY26" s="212"/>
      <c r="TZ26" s="212"/>
      <c r="UA26" s="212"/>
      <c r="UB26" s="212"/>
      <c r="UC26" s="212"/>
      <c r="UD26" s="212"/>
      <c r="UE26" s="212"/>
      <c r="UF26" s="212"/>
      <c r="UG26" s="212"/>
      <c r="UH26" s="212"/>
      <c r="UI26" s="212"/>
      <c r="UJ26" s="212"/>
      <c r="UK26" s="212"/>
      <c r="UL26" s="212"/>
      <c r="UM26" s="212"/>
      <c r="UN26" s="212"/>
      <c r="UO26" s="212"/>
      <c r="UP26" s="212"/>
      <c r="UQ26" s="212"/>
      <c r="UR26" s="212"/>
      <c r="US26" s="212"/>
      <c r="UT26" s="212"/>
      <c r="UU26" s="212"/>
      <c r="UV26" s="212"/>
      <c r="UW26" s="212"/>
      <c r="UX26" s="212"/>
      <c r="UY26" s="212"/>
      <c r="UZ26" s="212"/>
      <c r="VA26" s="212"/>
      <c r="VB26" s="212"/>
      <c r="VC26" s="212"/>
      <c r="VD26" s="212"/>
      <c r="VE26" s="212"/>
      <c r="VF26" s="212"/>
      <c r="VG26" s="212"/>
      <c r="VH26" s="212"/>
      <c r="VI26" s="212"/>
      <c r="VJ26" s="212"/>
      <c r="VK26" s="212"/>
      <c r="VL26" s="212"/>
      <c r="VM26" s="212"/>
      <c r="VN26" s="212"/>
      <c r="VO26" s="212"/>
      <c r="VP26" s="212"/>
      <c r="VQ26" s="212"/>
      <c r="VR26" s="212"/>
      <c r="VS26" s="212"/>
      <c r="VT26" s="212"/>
      <c r="VU26" s="212"/>
      <c r="VV26" s="212"/>
      <c r="VW26" s="212"/>
      <c r="VX26" s="212"/>
      <c r="VY26" s="212"/>
      <c r="VZ26" s="212"/>
      <c r="WA26" s="212"/>
      <c r="WB26" s="212"/>
      <c r="WC26" s="212"/>
      <c r="WD26" s="212"/>
      <c r="WE26" s="212"/>
      <c r="WF26" s="212"/>
      <c r="WG26" s="212"/>
      <c r="WH26" s="212"/>
      <c r="WI26" s="212"/>
      <c r="WJ26" s="212"/>
      <c r="WK26" s="212"/>
      <c r="WL26" s="212"/>
      <c r="WM26" s="212"/>
      <c r="WN26" s="212"/>
      <c r="WO26" s="212"/>
      <c r="WP26" s="212"/>
      <c r="WQ26" s="212"/>
      <c r="WR26" s="212"/>
      <c r="WS26" s="212"/>
      <c r="WT26" s="212"/>
      <c r="WU26" s="212"/>
      <c r="WV26" s="212"/>
      <c r="WW26" s="212"/>
      <c r="WX26" s="212"/>
      <c r="WY26" s="212"/>
      <c r="WZ26" s="212"/>
      <c r="XA26" s="212"/>
      <c r="XB26" s="212"/>
      <c r="XC26" s="212"/>
      <c r="XD26" s="212"/>
      <c r="XE26" s="212"/>
      <c r="XF26" s="212"/>
      <c r="XG26" s="212"/>
      <c r="XH26" s="212"/>
      <c r="XI26" s="212"/>
      <c r="XJ26" s="212"/>
      <c r="XK26" s="212"/>
      <c r="XL26" s="212"/>
      <c r="XM26" s="212"/>
      <c r="XN26" s="212"/>
      <c r="XO26" s="212"/>
      <c r="XP26" s="212"/>
      <c r="XQ26" s="212"/>
      <c r="XR26" s="212"/>
      <c r="XS26" s="212"/>
      <c r="XT26" s="212"/>
      <c r="XU26" s="212"/>
      <c r="XV26" s="212"/>
      <c r="XW26" s="212"/>
      <c r="XX26" s="212"/>
      <c r="XY26" s="212"/>
      <c r="XZ26" s="212"/>
      <c r="YA26" s="212"/>
      <c r="YB26" s="212"/>
      <c r="YC26" s="212"/>
      <c r="YD26" s="212"/>
      <c r="YE26" s="212"/>
      <c r="YF26" s="212"/>
      <c r="YG26" s="212"/>
      <c r="YH26" s="212"/>
      <c r="YI26" s="212"/>
      <c r="YJ26" s="212"/>
      <c r="YK26" s="212"/>
      <c r="YL26" s="212"/>
      <c r="YM26" s="212"/>
      <c r="YN26" s="212"/>
      <c r="YO26" s="212"/>
      <c r="YP26" s="212"/>
      <c r="YQ26" s="212"/>
      <c r="YR26" s="212"/>
      <c r="YS26" s="212"/>
      <c r="YT26" s="212"/>
      <c r="YU26" s="212"/>
      <c r="YV26" s="212"/>
      <c r="YW26" s="212"/>
      <c r="YX26" s="212"/>
      <c r="YY26" s="212"/>
      <c r="YZ26" s="212"/>
      <c r="ZA26" s="212"/>
      <c r="ZB26" s="212"/>
      <c r="ZC26" s="212"/>
      <c r="ZD26" s="212"/>
      <c r="ZE26" s="212"/>
      <c r="ZF26" s="212"/>
      <c r="ZG26" s="212"/>
      <c r="ZH26" s="212"/>
      <c r="ZI26" s="212"/>
      <c r="ZJ26" s="212"/>
      <c r="ZK26" s="212"/>
      <c r="ZL26" s="212"/>
      <c r="ZM26" s="212"/>
      <c r="ZN26" s="212"/>
      <c r="ZO26" s="212"/>
      <c r="ZP26" s="212"/>
      <c r="ZQ26" s="212"/>
      <c r="ZR26" s="212"/>
      <c r="ZS26" s="212"/>
      <c r="ZT26" s="212"/>
      <c r="ZU26" s="212"/>
      <c r="ZV26" s="212"/>
      <c r="ZW26" s="212"/>
      <c r="ZX26" s="212"/>
      <c r="ZY26" s="212"/>
      <c r="ZZ26" s="212"/>
      <c r="AAA26" s="212"/>
      <c r="AAB26" s="212"/>
      <c r="AAC26" s="212"/>
      <c r="AAD26" s="212"/>
      <c r="AAE26" s="212"/>
      <c r="AAF26" s="212"/>
      <c r="AAG26" s="212"/>
      <c r="AAH26" s="212"/>
      <c r="AAI26" s="212"/>
      <c r="AAJ26" s="212"/>
      <c r="AAK26" s="212"/>
      <c r="AAL26" s="212"/>
      <c r="AAM26" s="212"/>
      <c r="AAN26" s="212"/>
      <c r="AAO26" s="212"/>
      <c r="AAP26" s="212"/>
      <c r="AAQ26" s="212"/>
      <c r="AAR26" s="212"/>
      <c r="AAS26" s="212"/>
      <c r="AAT26" s="212"/>
      <c r="AAU26" s="212"/>
      <c r="AAV26" s="212"/>
      <c r="AAW26" s="212"/>
      <c r="AAX26" s="212"/>
      <c r="AAY26" s="212"/>
      <c r="AAZ26" s="212"/>
      <c r="ABA26" s="212"/>
      <c r="ABB26" s="212"/>
      <c r="ABC26" s="212"/>
      <c r="ABD26" s="212"/>
      <c r="ABE26" s="212"/>
      <c r="ABF26" s="212"/>
      <c r="ABG26" s="212"/>
      <c r="ABH26" s="212"/>
      <c r="ABI26" s="212"/>
      <c r="ABJ26" s="212"/>
      <c r="ABK26" s="212"/>
      <c r="ABL26" s="212"/>
      <c r="ABM26" s="212"/>
      <c r="ABN26" s="212"/>
      <c r="ABO26" s="212"/>
      <c r="ABP26" s="212"/>
      <c r="ABQ26" s="212"/>
      <c r="ABR26" s="212"/>
      <c r="ABS26" s="212"/>
      <c r="ABT26" s="212"/>
      <c r="ABU26" s="212"/>
      <c r="ABV26" s="212"/>
      <c r="ABW26" s="212"/>
      <c r="ABX26" s="212"/>
      <c r="ABY26" s="212"/>
      <c r="ABZ26" s="212"/>
      <c r="ACA26" s="212"/>
      <c r="ACB26" s="212"/>
      <c r="ACC26" s="212"/>
      <c r="ACD26" s="212"/>
      <c r="ACE26" s="212"/>
      <c r="ACF26" s="212"/>
      <c r="ACG26" s="212"/>
      <c r="ACH26" s="212"/>
      <c r="ACI26" s="212"/>
      <c r="ACJ26" s="212"/>
      <c r="ACK26" s="212"/>
      <c r="ACL26" s="212"/>
      <c r="ACM26" s="212"/>
      <c r="ACN26" s="212"/>
      <c r="ACO26" s="212"/>
      <c r="ACP26" s="212"/>
      <c r="ACQ26" s="212"/>
      <c r="ACR26" s="212"/>
      <c r="ACS26" s="212"/>
      <c r="ACT26" s="212"/>
      <c r="ACU26" s="212"/>
      <c r="ACV26" s="212"/>
      <c r="ACW26" s="212"/>
      <c r="ACX26" s="212"/>
      <c r="ACY26" s="212"/>
      <c r="ACZ26" s="212"/>
      <c r="ADA26" s="212"/>
      <c r="ADB26" s="212"/>
      <c r="ADC26" s="212"/>
      <c r="ADD26" s="212"/>
      <c r="ADE26" s="212"/>
      <c r="ADF26" s="212"/>
      <c r="ADG26" s="212"/>
      <c r="ADH26" s="212"/>
      <c r="ADI26" s="212"/>
      <c r="ADJ26" s="212"/>
      <c r="ADK26" s="212"/>
      <c r="ADL26" s="212"/>
      <c r="ADM26" s="212"/>
      <c r="ADN26" s="212"/>
      <c r="ADO26" s="212"/>
      <c r="ADP26" s="212"/>
      <c r="ADQ26" s="212"/>
      <c r="ADR26" s="212"/>
      <c r="ADS26" s="212"/>
      <c r="ADT26" s="212"/>
      <c r="ADU26" s="212"/>
      <c r="ADV26" s="212"/>
      <c r="ADW26" s="212"/>
      <c r="ADX26" s="212"/>
      <c r="ADY26" s="212"/>
      <c r="ADZ26" s="212"/>
      <c r="AEA26" s="212"/>
      <c r="AEB26" s="212"/>
      <c r="AEC26" s="212"/>
      <c r="AED26" s="212"/>
      <c r="AEE26" s="212"/>
      <c r="AEF26" s="212"/>
      <c r="AEG26" s="212"/>
      <c r="AEH26" s="212"/>
      <c r="AEI26" s="212"/>
      <c r="AEJ26" s="212"/>
      <c r="AEK26" s="212"/>
      <c r="AEL26" s="212"/>
      <c r="AEM26" s="212"/>
      <c r="AEN26" s="212"/>
      <c r="AEO26" s="212"/>
      <c r="AEP26" s="212"/>
      <c r="AEQ26" s="212"/>
      <c r="AER26" s="212"/>
      <c r="AES26" s="212"/>
      <c r="AET26" s="212"/>
      <c r="AEU26" s="212"/>
      <c r="AEV26" s="212"/>
      <c r="AEW26" s="212"/>
      <c r="AEX26" s="212"/>
      <c r="AEY26" s="212"/>
      <c r="AEZ26" s="212"/>
      <c r="AFA26" s="212"/>
      <c r="AFB26" s="212"/>
      <c r="AFC26" s="212"/>
      <c r="AFD26" s="212"/>
      <c r="AFE26" s="212"/>
      <c r="AFF26" s="212"/>
      <c r="AFG26" s="212"/>
      <c r="AFH26" s="212"/>
      <c r="AFI26" s="212"/>
      <c r="AFJ26" s="212"/>
      <c r="AFK26" s="212"/>
      <c r="AFL26" s="212"/>
      <c r="AFM26" s="212"/>
      <c r="AFN26" s="212"/>
      <c r="AFO26" s="212"/>
      <c r="AFP26" s="212"/>
      <c r="AFQ26" s="212"/>
      <c r="AFR26" s="212"/>
      <c r="AFS26" s="212"/>
      <c r="AFT26" s="212"/>
      <c r="AFU26" s="212"/>
      <c r="AFV26" s="212"/>
      <c r="AFW26" s="212"/>
      <c r="AFX26" s="212"/>
      <c r="AFY26" s="212"/>
      <c r="AFZ26" s="212"/>
      <c r="AGA26" s="212"/>
      <c r="AGB26" s="212"/>
      <c r="AGC26" s="212"/>
      <c r="AGD26" s="212"/>
      <c r="AGE26" s="212"/>
      <c r="AGF26" s="212"/>
      <c r="AGG26" s="212"/>
      <c r="AGH26" s="212"/>
      <c r="AGI26" s="212"/>
      <c r="AGJ26" s="212"/>
      <c r="AGK26" s="212"/>
      <c r="AGL26" s="212"/>
      <c r="AGM26" s="212"/>
      <c r="AGN26" s="212"/>
      <c r="AGO26" s="212"/>
      <c r="AGP26" s="212"/>
      <c r="AGQ26" s="212"/>
      <c r="AGR26" s="212"/>
      <c r="AGS26" s="212"/>
      <c r="AGT26" s="212"/>
      <c r="AGU26" s="212"/>
      <c r="AGV26" s="212"/>
      <c r="AGW26" s="212"/>
      <c r="AGX26" s="212"/>
      <c r="AGY26" s="212"/>
      <c r="AGZ26" s="212"/>
      <c r="AHA26" s="212"/>
      <c r="AHB26" s="212"/>
      <c r="AHC26" s="212"/>
      <c r="AHD26" s="212"/>
      <c r="AHE26" s="212"/>
      <c r="AHF26" s="212"/>
      <c r="AHG26" s="212"/>
      <c r="AHH26" s="212"/>
      <c r="AHI26" s="212"/>
      <c r="AHJ26" s="212"/>
      <c r="AHK26" s="212"/>
      <c r="AHL26" s="212"/>
      <c r="AHM26" s="212"/>
      <c r="AHN26" s="212"/>
      <c r="AHO26" s="212"/>
      <c r="AHP26" s="212"/>
      <c r="AHQ26" s="212"/>
      <c r="AHR26" s="212"/>
      <c r="AHS26" s="212"/>
      <c r="AHT26" s="212"/>
      <c r="AHU26" s="212"/>
      <c r="AHV26" s="212"/>
      <c r="AHW26" s="212"/>
      <c r="AHX26" s="212"/>
      <c r="AHY26" s="212"/>
      <c r="AHZ26" s="212"/>
      <c r="AIA26" s="212"/>
      <c r="AIB26" s="212"/>
      <c r="AIC26" s="212"/>
      <c r="AID26" s="212"/>
      <c r="AIE26" s="212"/>
      <c r="AIF26" s="212"/>
      <c r="AIG26" s="212"/>
      <c r="AIH26" s="212"/>
      <c r="AII26" s="212"/>
      <c r="AIJ26" s="212"/>
      <c r="AIK26" s="212"/>
      <c r="AIL26" s="212"/>
      <c r="AIM26" s="212"/>
      <c r="AIN26" s="212"/>
      <c r="AIO26" s="212"/>
      <c r="AIP26" s="212"/>
      <c r="AIQ26" s="212"/>
      <c r="AIR26" s="212"/>
      <c r="AIS26" s="212"/>
      <c r="AIT26" s="212"/>
      <c r="AIU26" s="212"/>
      <c r="AIV26" s="212"/>
      <c r="AIW26" s="212"/>
      <c r="AIX26" s="212"/>
      <c r="AIY26" s="212"/>
      <c r="AIZ26" s="212"/>
      <c r="AJA26" s="212"/>
      <c r="AJB26" s="212"/>
      <c r="AJC26" s="212"/>
      <c r="AJD26" s="212"/>
      <c r="AJE26" s="212"/>
      <c r="AJF26" s="212"/>
      <c r="AJG26" s="212"/>
      <c r="AJH26" s="212"/>
      <c r="AJI26" s="212"/>
      <c r="AJJ26" s="212"/>
      <c r="AJK26" s="212"/>
      <c r="AJL26" s="212"/>
      <c r="AJM26" s="212"/>
      <c r="AJN26" s="212"/>
      <c r="AJO26" s="212"/>
      <c r="AJP26" s="212"/>
      <c r="AJQ26" s="212"/>
      <c r="AJR26" s="212"/>
      <c r="AJS26" s="212"/>
      <c r="AJT26" s="212"/>
      <c r="AJU26" s="212"/>
      <c r="AJV26" s="212"/>
      <c r="AJW26" s="212"/>
      <c r="AJX26" s="212"/>
      <c r="AJY26" s="212"/>
      <c r="AJZ26" s="212"/>
      <c r="AKA26" s="212"/>
      <c r="AKB26" s="212"/>
      <c r="AKC26" s="212"/>
      <c r="AKD26" s="212"/>
      <c r="AKE26" s="212"/>
      <c r="AKF26" s="212"/>
      <c r="AKG26" s="212"/>
      <c r="AKH26" s="212"/>
      <c r="AKI26" s="212"/>
      <c r="AKJ26" s="212"/>
      <c r="AKK26" s="212"/>
      <c r="AKL26" s="212"/>
      <c r="AKM26" s="212"/>
      <c r="AKN26" s="212"/>
      <c r="AKO26" s="212"/>
      <c r="AKP26" s="212"/>
      <c r="AKQ26" s="212"/>
      <c r="AKR26" s="212"/>
      <c r="AKS26" s="212"/>
      <c r="AKT26" s="212"/>
      <c r="AKU26" s="212"/>
      <c r="AKV26" s="212"/>
      <c r="AKW26" s="212"/>
      <c r="AKX26" s="212"/>
      <c r="AKY26" s="212"/>
      <c r="AKZ26" s="212"/>
      <c r="ALA26" s="212"/>
      <c r="ALB26" s="212"/>
      <c r="ALC26" s="212"/>
      <c r="ALD26" s="212"/>
      <c r="ALE26" s="212"/>
      <c r="ALF26" s="212"/>
      <c r="ALG26" s="212"/>
      <c r="ALH26" s="212"/>
      <c r="ALI26" s="212"/>
      <c r="ALJ26" s="212"/>
      <c r="ALK26" s="212"/>
      <c r="ALL26" s="212"/>
      <c r="ALM26" s="212"/>
      <c r="ALN26" s="212"/>
      <c r="ALO26" s="212"/>
      <c r="ALP26" s="212"/>
      <c r="ALQ26" s="212"/>
      <c r="ALR26" s="212"/>
      <c r="ALS26" s="212"/>
      <c r="ALT26" s="212"/>
      <c r="ALU26" s="212"/>
      <c r="ALV26" s="212"/>
      <c r="ALW26" s="212"/>
      <c r="ALX26" s="212"/>
      <c r="ALY26" s="212"/>
      <c r="ALZ26" s="212"/>
      <c r="AMA26" s="212"/>
      <c r="AMB26" s="212"/>
      <c r="AMC26" s="212"/>
      <c r="AMD26" s="212"/>
      <c r="AME26" s="212"/>
      <c r="AMF26" s="212"/>
      <c r="AMG26" s="212"/>
      <c r="AMH26" s="212"/>
      <c r="AMI26" s="212"/>
      <c r="AMJ26" s="212"/>
      <c r="AMK26" s="212"/>
      <c r="AML26" s="212"/>
      <c r="AMM26" s="212"/>
      <c r="AMN26" s="212"/>
      <c r="AMO26" s="212"/>
      <c r="AMP26" s="212"/>
      <c r="AMQ26" s="212"/>
      <c r="AMR26" s="212"/>
      <c r="AMS26" s="212"/>
      <c r="AMT26" s="212"/>
      <c r="AMU26" s="212"/>
      <c r="AMV26" s="212"/>
      <c r="AMW26" s="212"/>
      <c r="AMX26" s="212"/>
      <c r="AMY26" s="212"/>
      <c r="AMZ26" s="212"/>
      <c r="ANA26" s="212"/>
      <c r="ANB26" s="212"/>
      <c r="ANC26" s="212"/>
      <c r="AND26" s="212"/>
      <c r="ANE26" s="212"/>
      <c r="ANF26" s="212"/>
      <c r="ANG26" s="212"/>
      <c r="ANH26" s="212"/>
      <c r="ANI26" s="212"/>
      <c r="ANJ26" s="212"/>
      <c r="ANK26" s="212"/>
      <c r="ANL26" s="212"/>
      <c r="ANM26" s="212"/>
      <c r="ANN26" s="212"/>
      <c r="ANO26" s="212"/>
      <c r="ANP26" s="212"/>
      <c r="ANQ26" s="212"/>
      <c r="ANR26" s="212"/>
      <c r="ANS26" s="212"/>
      <c r="ANT26" s="212"/>
      <c r="ANU26" s="212"/>
      <c r="ANV26" s="212"/>
      <c r="ANW26" s="212"/>
      <c r="ANX26" s="212"/>
      <c r="ANY26" s="212"/>
      <c r="ANZ26" s="212"/>
      <c r="AOA26" s="212"/>
      <c r="AOB26" s="212"/>
      <c r="AOC26" s="212"/>
      <c r="AOD26" s="212"/>
      <c r="AOE26" s="212"/>
      <c r="AOF26" s="212"/>
      <c r="AOG26" s="212"/>
      <c r="AOH26" s="212"/>
      <c r="AOI26" s="212"/>
      <c r="AOJ26" s="212"/>
      <c r="AOK26" s="212"/>
      <c r="AOL26" s="212"/>
      <c r="AOM26" s="212"/>
      <c r="AON26" s="212"/>
      <c r="AOO26" s="212"/>
      <c r="AOP26" s="212"/>
      <c r="AOQ26" s="212"/>
      <c r="AOR26" s="212"/>
      <c r="AOS26" s="212"/>
      <c r="AOT26" s="212"/>
      <c r="AOU26" s="212"/>
      <c r="AOV26" s="212"/>
      <c r="AOW26" s="212"/>
      <c r="AOX26" s="212"/>
      <c r="AOY26" s="212"/>
      <c r="AOZ26" s="212"/>
      <c r="APA26" s="212"/>
      <c r="APB26" s="212"/>
      <c r="APC26" s="212"/>
      <c r="APD26" s="212"/>
      <c r="APE26" s="212"/>
      <c r="APF26" s="212"/>
      <c r="APG26" s="212"/>
      <c r="APH26" s="212"/>
      <c r="API26" s="212"/>
      <c r="APJ26" s="212"/>
      <c r="APK26" s="212"/>
      <c r="APL26" s="212"/>
      <c r="APM26" s="212"/>
      <c r="APN26" s="212"/>
      <c r="APO26" s="212"/>
      <c r="APP26" s="212"/>
      <c r="APQ26" s="212"/>
      <c r="APR26" s="212"/>
      <c r="APS26" s="212"/>
      <c r="APT26" s="212"/>
      <c r="APU26" s="212"/>
      <c r="APV26" s="212"/>
      <c r="APW26" s="212"/>
      <c r="APX26" s="212"/>
      <c r="APY26" s="212"/>
      <c r="APZ26" s="212"/>
      <c r="AQA26" s="212"/>
      <c r="AQB26" s="212"/>
      <c r="AQC26" s="212"/>
      <c r="AQD26" s="212"/>
      <c r="AQE26" s="212"/>
      <c r="AQF26" s="212"/>
      <c r="AQG26" s="212"/>
      <c r="AQH26" s="212"/>
      <c r="AQI26" s="212"/>
      <c r="AQJ26" s="212"/>
      <c r="AQK26" s="212"/>
      <c r="AQL26" s="212"/>
      <c r="AQM26" s="212"/>
      <c r="AQN26" s="212"/>
      <c r="AQO26" s="212"/>
      <c r="AQP26" s="212"/>
      <c r="AQQ26" s="212"/>
      <c r="AQR26" s="212"/>
      <c r="AQS26" s="212"/>
      <c r="AQT26" s="212"/>
      <c r="AQU26" s="212"/>
      <c r="AQV26" s="212"/>
      <c r="AQW26" s="212"/>
      <c r="AQX26" s="212"/>
      <c r="AQY26" s="212"/>
      <c r="AQZ26" s="212"/>
      <c r="ARA26" s="212"/>
      <c r="ARB26" s="212"/>
      <c r="ARC26" s="212"/>
      <c r="ARD26" s="212"/>
      <c r="ARE26" s="212"/>
      <c r="ARF26" s="212"/>
      <c r="ARG26" s="212"/>
      <c r="ARH26" s="212"/>
      <c r="ARI26" s="212"/>
      <c r="ARJ26" s="212"/>
      <c r="ARK26" s="212"/>
      <c r="ARL26" s="212"/>
      <c r="ARM26" s="212"/>
      <c r="ARN26" s="212"/>
      <c r="ARO26" s="212"/>
      <c r="ARP26" s="212"/>
      <c r="ARQ26" s="212"/>
      <c r="ARR26" s="212"/>
      <c r="ARS26" s="212"/>
      <c r="ART26" s="212"/>
      <c r="ARU26" s="212"/>
      <c r="ARV26" s="212"/>
      <c r="ARW26" s="212"/>
      <c r="ARX26" s="212"/>
      <c r="ARY26" s="212"/>
      <c r="ARZ26" s="212"/>
      <c r="ASA26" s="212"/>
      <c r="ASB26" s="212"/>
      <c r="ASC26" s="212"/>
      <c r="ASD26" s="212"/>
      <c r="ASE26" s="212"/>
      <c r="ASF26" s="212"/>
      <c r="ASG26" s="212"/>
      <c r="ASH26" s="212"/>
      <c r="ASI26" s="212"/>
      <c r="ASJ26" s="212"/>
      <c r="ASK26" s="212"/>
      <c r="ASL26" s="212"/>
      <c r="ASM26" s="212"/>
      <c r="ASN26" s="212"/>
      <c r="ASO26" s="212"/>
      <c r="ASP26" s="212"/>
      <c r="ASQ26" s="212"/>
      <c r="ASR26" s="212"/>
      <c r="ASS26" s="212"/>
      <c r="AST26" s="212"/>
      <c r="ASU26" s="212"/>
      <c r="ASV26" s="212"/>
      <c r="ASW26" s="212"/>
      <c r="ASX26" s="212"/>
      <c r="ASY26" s="212"/>
      <c r="ASZ26" s="212"/>
      <c r="ATA26" s="212"/>
      <c r="ATB26" s="212"/>
      <c r="ATC26" s="212"/>
      <c r="ATD26" s="212"/>
      <c r="ATE26" s="212"/>
      <c r="ATF26" s="212"/>
      <c r="ATG26" s="212"/>
      <c r="ATH26" s="212"/>
      <c r="ATI26" s="212"/>
      <c r="ATJ26" s="212"/>
      <c r="ATK26" s="212"/>
      <c r="ATL26" s="212"/>
      <c r="ATM26" s="212"/>
      <c r="ATN26" s="212"/>
      <c r="ATO26" s="212"/>
      <c r="ATP26" s="212"/>
      <c r="ATQ26" s="212"/>
      <c r="ATR26" s="212"/>
      <c r="ATS26" s="212"/>
      <c r="ATT26" s="212"/>
      <c r="ATU26" s="212"/>
      <c r="ATV26" s="212"/>
      <c r="ATW26" s="212"/>
      <c r="ATX26" s="212"/>
      <c r="ATY26" s="212"/>
      <c r="ATZ26" s="212"/>
      <c r="AUA26" s="212"/>
      <c r="AUB26" s="212"/>
      <c r="AUC26" s="212"/>
      <c r="AUD26" s="212"/>
      <c r="AUE26" s="212"/>
      <c r="AUF26" s="212"/>
      <c r="AUG26" s="212"/>
      <c r="AUH26" s="212"/>
      <c r="AUI26" s="212"/>
      <c r="AUJ26" s="212"/>
      <c r="AUK26" s="212"/>
      <c r="AUL26" s="212"/>
      <c r="AUM26" s="212"/>
      <c r="AUN26" s="212"/>
      <c r="AUO26" s="212"/>
      <c r="AUP26" s="212"/>
      <c r="AUQ26" s="212"/>
      <c r="AUR26" s="212"/>
      <c r="AUS26" s="212"/>
      <c r="AUT26" s="212"/>
      <c r="AUU26" s="212"/>
      <c r="AUV26" s="212"/>
      <c r="AUW26" s="212"/>
      <c r="AUX26" s="212"/>
      <c r="AUY26" s="212"/>
      <c r="AUZ26" s="212"/>
      <c r="AVA26" s="212"/>
      <c r="AVB26" s="212"/>
      <c r="AVC26" s="212"/>
      <c r="AVD26" s="212"/>
      <c r="AVE26" s="212"/>
      <c r="AVF26" s="212"/>
      <c r="AVG26" s="212"/>
      <c r="AVH26" s="212"/>
      <c r="AVI26" s="212"/>
      <c r="AVJ26" s="212"/>
      <c r="AVK26" s="212"/>
      <c r="AVL26" s="212"/>
      <c r="AVM26" s="212"/>
      <c r="AVN26" s="212"/>
      <c r="AVO26" s="212"/>
      <c r="AVP26" s="212"/>
      <c r="AVQ26" s="212"/>
      <c r="AVR26" s="212"/>
      <c r="AVS26" s="212"/>
      <c r="AVT26" s="212"/>
      <c r="AVU26" s="212"/>
      <c r="AVV26" s="212"/>
      <c r="AVW26" s="212"/>
      <c r="AVX26" s="212"/>
      <c r="AVY26" s="212"/>
      <c r="AVZ26" s="212"/>
      <c r="AWA26" s="212"/>
      <c r="AWB26" s="212"/>
      <c r="AWC26" s="212"/>
      <c r="AWD26" s="212"/>
      <c r="AWE26" s="212"/>
      <c r="AWF26" s="212"/>
      <c r="AWG26" s="212"/>
      <c r="AWH26" s="212"/>
      <c r="AWI26" s="212"/>
      <c r="AWJ26" s="212"/>
      <c r="AWK26" s="212"/>
      <c r="AWL26" s="212"/>
      <c r="AWM26" s="212"/>
      <c r="AWN26" s="212"/>
      <c r="AWO26" s="212"/>
      <c r="AWP26" s="212"/>
      <c r="AWQ26" s="212"/>
      <c r="AWR26" s="212"/>
      <c r="AWS26" s="212"/>
      <c r="AWT26" s="212"/>
      <c r="AWU26" s="212"/>
      <c r="AWV26" s="212"/>
      <c r="AWW26" s="212"/>
      <c r="AWX26" s="212"/>
      <c r="AWY26" s="212"/>
      <c r="AWZ26" s="212"/>
      <c r="AXA26" s="212"/>
      <c r="AXB26" s="212"/>
      <c r="AXC26" s="212"/>
      <c r="AXD26" s="212"/>
      <c r="AXE26" s="212"/>
      <c r="AXF26" s="212"/>
      <c r="AXG26" s="212"/>
      <c r="AXH26" s="212"/>
      <c r="AXI26" s="212"/>
      <c r="AXJ26" s="212"/>
      <c r="AXK26" s="212"/>
      <c r="AXL26" s="212"/>
      <c r="AXM26" s="212"/>
      <c r="AXN26" s="212"/>
      <c r="AXO26" s="212"/>
      <c r="AXP26" s="212"/>
      <c r="AXQ26" s="212"/>
      <c r="AXR26" s="212"/>
      <c r="AXS26" s="212"/>
      <c r="AXT26" s="212"/>
      <c r="AXU26" s="212"/>
      <c r="AXV26" s="212"/>
      <c r="AXW26" s="212"/>
      <c r="AXX26" s="212"/>
      <c r="AXY26" s="212"/>
      <c r="AXZ26" s="212"/>
      <c r="AYA26" s="212"/>
      <c r="AYB26" s="212"/>
      <c r="AYC26" s="212"/>
      <c r="AYD26" s="212"/>
      <c r="AYE26" s="212"/>
      <c r="AYF26" s="212"/>
      <c r="AYG26" s="212"/>
      <c r="AYH26" s="212"/>
      <c r="AYI26" s="212"/>
      <c r="AYJ26" s="212"/>
      <c r="AYK26" s="212"/>
      <c r="AYL26" s="212"/>
      <c r="AYM26" s="212"/>
      <c r="AYN26" s="212"/>
      <c r="AYO26" s="212"/>
      <c r="AYP26" s="212"/>
      <c r="AYQ26" s="212"/>
      <c r="AYR26" s="212"/>
      <c r="AYS26" s="212"/>
      <c r="AYT26" s="212"/>
      <c r="AYU26" s="212"/>
      <c r="AYV26" s="212"/>
      <c r="AYW26" s="212"/>
      <c r="AYX26" s="212"/>
      <c r="AYY26" s="212"/>
      <c r="AYZ26" s="212"/>
      <c r="AZA26" s="212"/>
      <c r="AZB26" s="212"/>
      <c r="AZC26" s="212"/>
      <c r="AZD26" s="212"/>
      <c r="AZE26" s="212"/>
      <c r="AZF26" s="212"/>
      <c r="AZG26" s="212"/>
      <c r="AZH26" s="212"/>
      <c r="AZI26" s="212"/>
      <c r="AZJ26" s="212"/>
      <c r="AZK26" s="212"/>
      <c r="AZL26" s="212"/>
      <c r="AZM26" s="212"/>
      <c r="AZN26" s="212"/>
      <c r="AZO26" s="212"/>
      <c r="AZP26" s="212"/>
      <c r="AZQ26" s="212"/>
      <c r="AZR26" s="212"/>
      <c r="AZS26" s="212"/>
      <c r="AZT26" s="212"/>
      <c r="AZU26" s="212"/>
      <c r="AZV26" s="212"/>
      <c r="AZW26" s="212"/>
      <c r="AZX26" s="212"/>
      <c r="AZY26" s="212"/>
      <c r="AZZ26" s="212"/>
      <c r="BAA26" s="212"/>
      <c r="BAB26" s="212"/>
      <c r="BAC26" s="212"/>
      <c r="BAD26" s="212"/>
      <c r="BAE26" s="212"/>
      <c r="BAF26" s="212"/>
      <c r="BAG26" s="212"/>
      <c r="BAH26" s="212"/>
      <c r="BAI26" s="212"/>
      <c r="BAJ26" s="212"/>
      <c r="BAK26" s="212"/>
      <c r="BAL26" s="212"/>
      <c r="BAM26" s="212"/>
      <c r="BAN26" s="212"/>
      <c r="BAO26" s="212"/>
      <c r="BAP26" s="212"/>
      <c r="BAQ26" s="212"/>
      <c r="BAR26" s="212"/>
      <c r="BAS26" s="212"/>
      <c r="BAT26" s="212"/>
      <c r="BAU26" s="212"/>
      <c r="BAV26" s="212"/>
      <c r="BAW26" s="212"/>
      <c r="BAX26" s="212"/>
      <c r="BAY26" s="212"/>
      <c r="BAZ26" s="212"/>
      <c r="BBA26" s="212"/>
      <c r="BBB26" s="212"/>
      <c r="BBC26" s="212"/>
      <c r="BBD26" s="212"/>
      <c r="BBE26" s="212"/>
      <c r="BBF26" s="212"/>
      <c r="BBG26" s="212"/>
      <c r="BBH26" s="212"/>
      <c r="BBI26" s="212"/>
      <c r="BBJ26" s="212"/>
      <c r="BBK26" s="212"/>
      <c r="BBL26" s="212"/>
      <c r="BBM26" s="212"/>
      <c r="BBN26" s="212"/>
      <c r="BBO26" s="212"/>
      <c r="BBP26" s="212"/>
      <c r="BBQ26" s="212"/>
      <c r="BBR26" s="212"/>
      <c r="BBS26" s="212"/>
      <c r="BBT26" s="212"/>
      <c r="BBU26" s="212"/>
      <c r="BBV26" s="212"/>
      <c r="BBW26" s="212"/>
      <c r="BBX26" s="212"/>
      <c r="BBY26" s="212"/>
      <c r="BBZ26" s="212"/>
      <c r="BCA26" s="212"/>
      <c r="BCB26" s="212"/>
      <c r="BCC26" s="212"/>
      <c r="BCD26" s="212"/>
      <c r="BCE26" s="212"/>
      <c r="BCF26" s="212"/>
      <c r="BCG26" s="212"/>
      <c r="BCH26" s="212"/>
      <c r="BCI26" s="212"/>
      <c r="BCJ26" s="212"/>
      <c r="BCK26" s="212"/>
      <c r="BCL26" s="212"/>
      <c r="BCM26" s="212"/>
      <c r="BCN26" s="212"/>
      <c r="BCO26" s="212"/>
      <c r="BCP26" s="212"/>
      <c r="BCQ26" s="212"/>
      <c r="BCR26" s="212"/>
      <c r="BCS26" s="212"/>
      <c r="BCT26" s="212"/>
      <c r="BCU26" s="212"/>
      <c r="BCV26" s="212"/>
      <c r="BCW26" s="212"/>
      <c r="BCX26" s="212"/>
      <c r="BCY26" s="212"/>
      <c r="BCZ26" s="212"/>
      <c r="BDA26" s="212"/>
      <c r="BDB26" s="212"/>
      <c r="BDC26" s="212"/>
      <c r="BDD26" s="212"/>
      <c r="BDE26" s="212"/>
      <c r="BDF26" s="212"/>
      <c r="BDG26" s="212"/>
      <c r="BDH26" s="212"/>
      <c r="BDI26" s="212"/>
      <c r="BDJ26" s="212"/>
      <c r="BDK26" s="212"/>
      <c r="BDL26" s="212"/>
      <c r="BDM26" s="212"/>
      <c r="BDN26" s="212"/>
      <c r="BDO26" s="212"/>
      <c r="BDP26" s="212"/>
      <c r="BDQ26" s="212"/>
      <c r="BDR26" s="212"/>
      <c r="BDS26" s="212"/>
      <c r="BDT26" s="212"/>
      <c r="BDU26" s="212"/>
      <c r="BDV26" s="212"/>
      <c r="BDW26" s="212"/>
      <c r="BDX26" s="212"/>
      <c r="BDY26" s="212"/>
      <c r="BDZ26" s="212"/>
      <c r="BEA26" s="212"/>
      <c r="BEB26" s="212"/>
      <c r="BEC26" s="212"/>
      <c r="BED26" s="212"/>
      <c r="BEE26" s="212"/>
      <c r="BEF26" s="212"/>
      <c r="BEG26" s="212"/>
      <c r="BEH26" s="212"/>
      <c r="BEI26" s="212"/>
      <c r="BEJ26" s="212"/>
      <c r="BEK26" s="212"/>
      <c r="BEL26" s="212"/>
      <c r="BEM26" s="212"/>
      <c r="BEN26" s="212"/>
      <c r="BEO26" s="212"/>
      <c r="BEP26" s="212"/>
      <c r="BEQ26" s="212"/>
      <c r="BER26" s="212"/>
      <c r="BES26" s="212"/>
      <c r="BET26" s="212"/>
      <c r="BEU26" s="212"/>
      <c r="BEV26" s="212"/>
      <c r="BEW26" s="212"/>
      <c r="BEX26" s="212"/>
      <c r="BEY26" s="212"/>
      <c r="BEZ26" s="212"/>
      <c r="BFA26" s="212"/>
      <c r="BFB26" s="212"/>
      <c r="BFC26" s="212"/>
      <c r="BFD26" s="212"/>
      <c r="BFE26" s="212"/>
      <c r="BFF26" s="212"/>
      <c r="BFG26" s="212"/>
      <c r="BFH26" s="212"/>
      <c r="BFI26" s="212"/>
      <c r="BFJ26" s="212"/>
      <c r="BFK26" s="212"/>
      <c r="BFL26" s="212"/>
      <c r="BFM26" s="212"/>
      <c r="BFN26" s="212"/>
      <c r="BFO26" s="212"/>
      <c r="BFP26" s="212"/>
      <c r="BFQ26" s="212"/>
      <c r="BFR26" s="212"/>
      <c r="BFS26" s="212"/>
      <c r="BFT26" s="212"/>
      <c r="BFU26" s="212"/>
      <c r="BFV26" s="212"/>
      <c r="BFW26" s="212"/>
      <c r="BFX26" s="212"/>
      <c r="BFY26" s="212"/>
      <c r="BFZ26" s="212"/>
      <c r="BGA26" s="212"/>
      <c r="BGB26" s="212"/>
      <c r="BGC26" s="212"/>
      <c r="BGD26" s="212"/>
      <c r="BGE26" s="212"/>
      <c r="BGF26" s="212"/>
      <c r="BGG26" s="212"/>
      <c r="BGH26" s="212"/>
      <c r="BGI26" s="212"/>
      <c r="BGJ26" s="212"/>
      <c r="BGK26" s="212"/>
      <c r="BGL26" s="212"/>
      <c r="BGM26" s="212"/>
      <c r="BGN26" s="212"/>
      <c r="BGO26" s="212"/>
      <c r="BGP26" s="212"/>
      <c r="BGQ26" s="212"/>
      <c r="BGR26" s="212"/>
      <c r="BGS26" s="212"/>
      <c r="BGT26" s="212"/>
      <c r="BGU26" s="212"/>
      <c r="BGV26" s="212"/>
      <c r="BGW26" s="212"/>
      <c r="BGX26" s="212"/>
      <c r="BGY26" s="212"/>
      <c r="BGZ26" s="212"/>
      <c r="BHA26" s="212"/>
      <c r="BHB26" s="212"/>
      <c r="BHC26" s="212"/>
      <c r="BHD26" s="212"/>
      <c r="BHE26" s="212"/>
      <c r="BHF26" s="212"/>
      <c r="BHG26" s="212"/>
      <c r="BHH26" s="212"/>
      <c r="BHI26" s="212"/>
      <c r="BHJ26" s="212"/>
      <c r="BHK26" s="212"/>
      <c r="BHL26" s="212"/>
      <c r="BHM26" s="212"/>
      <c r="BHN26" s="212"/>
      <c r="BHO26" s="212"/>
      <c r="BHP26" s="212"/>
      <c r="BHQ26" s="212"/>
      <c r="BHR26" s="212"/>
      <c r="BHS26" s="212"/>
      <c r="BHT26" s="212"/>
      <c r="BHU26" s="212"/>
      <c r="BHV26" s="212"/>
      <c r="BHW26" s="212"/>
      <c r="BHX26" s="212"/>
      <c r="BHY26" s="212"/>
      <c r="BHZ26" s="212"/>
      <c r="BIA26" s="212"/>
      <c r="BIB26" s="212"/>
      <c r="BIC26" s="212"/>
      <c r="BID26" s="212"/>
      <c r="BIE26" s="212"/>
      <c r="BIF26" s="212"/>
      <c r="BIG26" s="212"/>
      <c r="BIH26" s="212"/>
      <c r="BII26" s="212"/>
      <c r="BIJ26" s="212"/>
      <c r="BIK26" s="212"/>
      <c r="BIL26" s="212"/>
      <c r="BIM26" s="212"/>
      <c r="BIN26" s="212"/>
      <c r="BIO26" s="212"/>
      <c r="BIP26" s="212"/>
      <c r="BIQ26" s="212"/>
      <c r="BIR26" s="212"/>
      <c r="BIS26" s="212"/>
      <c r="BIT26" s="212"/>
      <c r="BIU26" s="212"/>
      <c r="BIV26" s="212"/>
      <c r="BIW26" s="212"/>
      <c r="BIX26" s="212"/>
      <c r="BIY26" s="212"/>
      <c r="BIZ26" s="212"/>
      <c r="BJA26" s="212"/>
      <c r="BJB26" s="212"/>
      <c r="BJC26" s="212"/>
      <c r="BJD26" s="212"/>
      <c r="BJE26" s="212"/>
      <c r="BJF26" s="212"/>
      <c r="BJG26" s="212"/>
      <c r="BJH26" s="212"/>
      <c r="BJI26" s="212"/>
      <c r="BJJ26" s="212"/>
      <c r="BJK26" s="212"/>
      <c r="BJL26" s="212"/>
      <c r="BJM26" s="212"/>
      <c r="BJN26" s="212"/>
      <c r="BJO26" s="212"/>
      <c r="BJP26" s="212"/>
      <c r="BJQ26" s="212"/>
      <c r="BJR26" s="212"/>
      <c r="BJS26" s="212"/>
      <c r="BJT26" s="212"/>
      <c r="BJU26" s="212"/>
      <c r="BJV26" s="212"/>
      <c r="BJW26" s="212"/>
      <c r="BJX26" s="212"/>
      <c r="BJY26" s="212"/>
      <c r="BJZ26" s="212"/>
      <c r="BKA26" s="212"/>
      <c r="BKB26" s="212"/>
      <c r="BKC26" s="212"/>
      <c r="BKD26" s="212"/>
      <c r="BKE26" s="212"/>
      <c r="BKF26" s="212"/>
      <c r="BKG26" s="212"/>
      <c r="BKH26" s="212"/>
      <c r="BKI26" s="212"/>
      <c r="BKJ26" s="212"/>
      <c r="BKK26" s="212"/>
      <c r="BKL26" s="212"/>
      <c r="BKM26" s="212"/>
      <c r="BKN26" s="212"/>
      <c r="BKO26" s="212"/>
      <c r="BKP26" s="212"/>
      <c r="BKQ26" s="212"/>
      <c r="BKR26" s="212"/>
      <c r="BKS26" s="212"/>
      <c r="BKT26" s="212"/>
      <c r="BKU26" s="212"/>
      <c r="BKV26" s="212"/>
      <c r="BKW26" s="212"/>
      <c r="BKX26" s="212"/>
      <c r="BKY26" s="212"/>
      <c r="BKZ26" s="212"/>
      <c r="BLA26" s="212"/>
      <c r="BLB26" s="212"/>
      <c r="BLC26" s="212"/>
      <c r="BLD26" s="212"/>
      <c r="BLE26" s="212"/>
      <c r="BLF26" s="212"/>
      <c r="BLG26" s="212"/>
      <c r="BLH26" s="212"/>
      <c r="BLI26" s="212"/>
      <c r="BLJ26" s="212"/>
      <c r="BLK26" s="212"/>
      <c r="BLL26" s="212"/>
      <c r="BLM26" s="212"/>
      <c r="BLN26" s="212"/>
      <c r="BLO26" s="212"/>
      <c r="BLP26" s="212"/>
      <c r="BLQ26" s="212"/>
      <c r="BLR26" s="212"/>
      <c r="BLS26" s="212"/>
      <c r="BLT26" s="212"/>
      <c r="BLU26" s="212"/>
      <c r="BLV26" s="212"/>
      <c r="BLW26" s="212"/>
      <c r="BLX26" s="212"/>
      <c r="BLY26" s="212"/>
      <c r="BLZ26" s="212"/>
      <c r="BMA26" s="212"/>
      <c r="BMB26" s="212"/>
      <c r="BMC26" s="212"/>
      <c r="BMD26" s="212"/>
      <c r="BME26" s="212"/>
      <c r="BMF26" s="212"/>
      <c r="BMG26" s="212"/>
      <c r="BMH26" s="212"/>
      <c r="BMI26" s="212"/>
      <c r="BMJ26" s="212"/>
      <c r="BMK26" s="212"/>
      <c r="BML26" s="212"/>
      <c r="BMM26" s="212"/>
      <c r="BMN26" s="212"/>
      <c r="BMO26" s="212"/>
      <c r="BMP26" s="212"/>
      <c r="BMQ26" s="212"/>
      <c r="BMR26" s="212"/>
      <c r="BMS26" s="212"/>
      <c r="BMT26" s="212"/>
      <c r="BMU26" s="212"/>
      <c r="BMV26" s="212"/>
      <c r="BMW26" s="212"/>
      <c r="BMX26" s="212"/>
      <c r="BMY26" s="212"/>
      <c r="BMZ26" s="212"/>
      <c r="BNA26" s="212"/>
      <c r="BNB26" s="212"/>
      <c r="BNC26" s="212"/>
      <c r="BND26" s="212"/>
      <c r="BNE26" s="212"/>
      <c r="BNF26" s="212"/>
      <c r="BNG26" s="212"/>
      <c r="BNH26" s="212"/>
      <c r="BNI26" s="212"/>
      <c r="BNJ26" s="212"/>
      <c r="BNK26" s="212"/>
      <c r="BNL26" s="212"/>
      <c r="BNM26" s="212"/>
      <c r="BNN26" s="212"/>
      <c r="BNO26" s="212"/>
      <c r="BNP26" s="212"/>
      <c r="BNQ26" s="212"/>
      <c r="BNR26" s="212"/>
      <c r="BNS26" s="212"/>
      <c r="BNT26" s="212"/>
      <c r="BNU26" s="212"/>
      <c r="BNV26" s="212"/>
      <c r="BNW26" s="212"/>
      <c r="BNX26" s="212"/>
      <c r="BNY26" s="212"/>
      <c r="BNZ26" s="212"/>
      <c r="BOA26" s="212"/>
      <c r="BOB26" s="212"/>
      <c r="BOC26" s="212"/>
      <c r="BOD26" s="212"/>
      <c r="BOE26" s="212"/>
      <c r="BOF26" s="212"/>
      <c r="BOG26" s="212"/>
      <c r="BOH26" s="212"/>
      <c r="BOI26" s="212"/>
      <c r="BOJ26" s="212"/>
      <c r="BOK26" s="212"/>
      <c r="BOL26" s="212"/>
      <c r="BOM26" s="212"/>
      <c r="BON26" s="212"/>
      <c r="BOO26" s="212"/>
      <c r="BOP26" s="212"/>
      <c r="BOQ26" s="212"/>
      <c r="BOR26" s="212"/>
      <c r="BOS26" s="212"/>
      <c r="BOT26" s="212"/>
      <c r="BOU26" s="212"/>
      <c r="BOV26" s="212"/>
      <c r="BOW26" s="212"/>
      <c r="BOX26" s="212"/>
      <c r="BOY26" s="212"/>
      <c r="BOZ26" s="212"/>
      <c r="BPA26" s="212"/>
      <c r="BPB26" s="212"/>
      <c r="BPC26" s="212"/>
      <c r="BPD26" s="212"/>
      <c r="BPE26" s="212"/>
      <c r="BPF26" s="212"/>
      <c r="BPG26" s="212"/>
      <c r="BPH26" s="212"/>
      <c r="BPI26" s="212"/>
      <c r="BPJ26" s="212"/>
      <c r="BPK26" s="212"/>
      <c r="BPL26" s="212"/>
      <c r="BPM26" s="212"/>
      <c r="BPN26" s="212"/>
      <c r="BPO26" s="212"/>
      <c r="BPP26" s="212"/>
      <c r="BPQ26" s="212"/>
      <c r="BPR26" s="212"/>
      <c r="BPS26" s="212"/>
      <c r="BPT26" s="212"/>
      <c r="BPU26" s="212"/>
      <c r="BPV26" s="212"/>
      <c r="BPW26" s="212"/>
      <c r="BPX26" s="212"/>
      <c r="BPY26" s="212"/>
      <c r="BPZ26" s="212"/>
      <c r="BQA26" s="212"/>
      <c r="BQB26" s="212"/>
      <c r="BQC26" s="212"/>
      <c r="BQD26" s="212"/>
      <c r="BQE26" s="212"/>
      <c r="BQF26" s="212"/>
      <c r="BQG26" s="212"/>
      <c r="BQH26" s="212"/>
      <c r="BQI26" s="212"/>
      <c r="BQJ26" s="212"/>
      <c r="BQK26" s="212"/>
      <c r="BQL26" s="212"/>
      <c r="BQM26" s="212"/>
      <c r="BQN26" s="212"/>
      <c r="BQO26" s="212"/>
      <c r="BQP26" s="212"/>
      <c r="BQQ26" s="212"/>
      <c r="BQR26" s="212"/>
      <c r="BQS26" s="212"/>
      <c r="BQT26" s="212"/>
      <c r="BQU26" s="212"/>
      <c r="BQV26" s="212"/>
      <c r="BQW26" s="212"/>
      <c r="BQX26" s="212"/>
      <c r="BQY26" s="212"/>
      <c r="BQZ26" s="212"/>
      <c r="BRA26" s="212"/>
      <c r="BRB26" s="212"/>
      <c r="BRC26" s="212"/>
      <c r="BRD26" s="212"/>
      <c r="BRE26" s="212"/>
      <c r="BRF26" s="212"/>
      <c r="BRG26" s="212"/>
      <c r="BRH26" s="212"/>
      <c r="BRI26" s="212"/>
      <c r="BRJ26" s="212"/>
      <c r="BRK26" s="212"/>
      <c r="BRL26" s="212"/>
      <c r="BRM26" s="212"/>
      <c r="BRN26" s="212"/>
      <c r="BRO26" s="212"/>
      <c r="BRP26" s="212"/>
      <c r="BRQ26" s="212"/>
      <c r="BRR26" s="212"/>
      <c r="BRS26" s="212"/>
      <c r="BRT26" s="212"/>
      <c r="BRU26" s="212"/>
      <c r="BRV26" s="212"/>
      <c r="BRW26" s="212"/>
      <c r="BRX26" s="212"/>
      <c r="BRY26" s="212"/>
      <c r="BRZ26" s="212"/>
      <c r="BSA26" s="212"/>
      <c r="BSB26" s="212"/>
      <c r="BSC26" s="212"/>
      <c r="BSD26" s="212"/>
      <c r="BSE26" s="212"/>
      <c r="BSF26" s="212"/>
      <c r="BSG26" s="212"/>
      <c r="BSH26" s="212"/>
      <c r="BSI26" s="212"/>
      <c r="BSJ26" s="212"/>
      <c r="BSK26" s="212"/>
      <c r="BSL26" s="212"/>
      <c r="BSM26" s="212"/>
      <c r="BSN26" s="212"/>
      <c r="BSO26" s="212"/>
      <c r="BSP26" s="212"/>
      <c r="BSQ26" s="212"/>
      <c r="BSR26" s="212"/>
      <c r="BSS26" s="212"/>
      <c r="BST26" s="212"/>
      <c r="BSU26" s="212"/>
      <c r="BSV26" s="212"/>
      <c r="BSW26" s="212"/>
      <c r="BSX26" s="212"/>
      <c r="BSY26" s="212"/>
      <c r="BSZ26" s="212"/>
      <c r="BTA26" s="212"/>
      <c r="BTB26" s="212"/>
      <c r="BTC26" s="212"/>
      <c r="BTD26" s="212"/>
      <c r="BTE26" s="212"/>
      <c r="BTF26" s="212"/>
      <c r="BTG26" s="212"/>
      <c r="BTH26" s="212"/>
      <c r="BTI26" s="212"/>
      <c r="BTJ26" s="212"/>
      <c r="BTK26" s="212"/>
      <c r="BTL26" s="212"/>
      <c r="BTM26" s="212"/>
      <c r="BTN26" s="212"/>
      <c r="BTO26" s="212"/>
      <c r="BTP26" s="212"/>
      <c r="BTQ26" s="212"/>
      <c r="BTR26" s="212"/>
      <c r="BTS26" s="212"/>
      <c r="BTT26" s="212"/>
      <c r="BTU26" s="212"/>
      <c r="BTV26" s="212"/>
      <c r="BTW26" s="212"/>
      <c r="BTX26" s="212"/>
      <c r="BTY26" s="212"/>
      <c r="BTZ26" s="212"/>
      <c r="BUA26" s="212"/>
      <c r="BUB26" s="212"/>
      <c r="BUC26" s="212"/>
      <c r="BUD26" s="212"/>
      <c r="BUE26" s="212"/>
      <c r="BUF26" s="212"/>
      <c r="BUG26" s="212"/>
      <c r="BUH26" s="212"/>
      <c r="BUI26" s="212"/>
      <c r="BUJ26" s="212"/>
      <c r="BUK26" s="212"/>
      <c r="BUL26" s="212"/>
      <c r="BUM26" s="212"/>
      <c r="BUN26" s="212"/>
      <c r="BUO26" s="212"/>
      <c r="BUP26" s="212"/>
      <c r="BUQ26" s="212"/>
      <c r="BUR26" s="212"/>
      <c r="BUS26" s="212"/>
      <c r="BUT26" s="212"/>
      <c r="BUU26" s="212"/>
      <c r="BUV26" s="212"/>
      <c r="BUW26" s="212"/>
      <c r="BUX26" s="212"/>
      <c r="BUY26" s="212"/>
      <c r="BUZ26" s="212"/>
      <c r="BVA26" s="212"/>
      <c r="BVB26" s="212"/>
      <c r="BVC26" s="212"/>
      <c r="BVD26" s="212"/>
      <c r="BVE26" s="212"/>
      <c r="BVF26" s="212"/>
      <c r="BVG26" s="212"/>
      <c r="BVH26" s="212"/>
      <c r="BVI26" s="212"/>
      <c r="BVJ26" s="212"/>
      <c r="BVK26" s="212"/>
      <c r="BVL26" s="212"/>
      <c r="BVM26" s="212"/>
      <c r="BVN26" s="212"/>
      <c r="BVO26" s="212"/>
      <c r="BVP26" s="212"/>
      <c r="BVQ26" s="212"/>
      <c r="BVR26" s="212"/>
      <c r="BVS26" s="212"/>
      <c r="BVT26" s="212"/>
      <c r="BVU26" s="212"/>
      <c r="BVV26" s="212"/>
      <c r="BVW26" s="212"/>
      <c r="BVX26" s="212"/>
      <c r="BVY26" s="212"/>
      <c r="BVZ26" s="212"/>
      <c r="BWA26" s="212"/>
      <c r="BWB26" s="212"/>
      <c r="BWC26" s="212"/>
      <c r="BWD26" s="212"/>
      <c r="BWE26" s="212"/>
      <c r="BWF26" s="212"/>
      <c r="BWG26" s="212"/>
      <c r="BWH26" s="212"/>
      <c r="BWI26" s="212"/>
      <c r="BWJ26" s="212"/>
      <c r="BWK26" s="212"/>
      <c r="BWL26" s="212"/>
      <c r="BWM26" s="212"/>
      <c r="BWN26" s="212"/>
      <c r="BWO26" s="212"/>
      <c r="BWP26" s="212"/>
      <c r="BWQ26" s="212"/>
      <c r="BWR26" s="212"/>
      <c r="BWS26" s="212"/>
      <c r="BWT26" s="212"/>
      <c r="BWU26" s="212"/>
      <c r="BWV26" s="212"/>
      <c r="BWW26" s="212"/>
      <c r="BWX26" s="212"/>
      <c r="BWY26" s="212"/>
      <c r="BWZ26" s="212"/>
      <c r="BXA26" s="212"/>
      <c r="BXB26" s="212"/>
      <c r="BXC26" s="212"/>
      <c r="BXD26" s="212"/>
      <c r="BXE26" s="212"/>
      <c r="BXF26" s="212"/>
      <c r="BXG26" s="212"/>
      <c r="BXH26" s="212"/>
      <c r="BXI26" s="212"/>
      <c r="BXJ26" s="212"/>
      <c r="BXK26" s="212"/>
      <c r="BXL26" s="212"/>
      <c r="BXM26" s="212"/>
      <c r="BXN26" s="212"/>
      <c r="BXO26" s="212"/>
      <c r="BXP26" s="212"/>
      <c r="BXQ26" s="212"/>
      <c r="BXR26" s="212"/>
      <c r="BXS26" s="212"/>
      <c r="BXT26" s="212"/>
      <c r="BXU26" s="212"/>
      <c r="BXV26" s="212"/>
      <c r="BXW26" s="212"/>
      <c r="BXX26" s="212"/>
      <c r="BXY26" s="212"/>
      <c r="BXZ26" s="212"/>
      <c r="BYA26" s="212"/>
      <c r="BYB26" s="212"/>
      <c r="BYC26" s="212"/>
      <c r="BYD26" s="212"/>
      <c r="BYE26" s="212"/>
      <c r="BYF26" s="212"/>
      <c r="BYG26" s="212"/>
      <c r="BYH26" s="212"/>
      <c r="BYI26" s="212"/>
      <c r="BYJ26" s="212"/>
      <c r="BYK26" s="212"/>
      <c r="BYL26" s="212"/>
      <c r="BYM26" s="212"/>
      <c r="BYN26" s="212"/>
      <c r="BYO26" s="212"/>
      <c r="BYP26" s="212"/>
      <c r="BYQ26" s="212"/>
      <c r="BYR26" s="212"/>
      <c r="BYS26" s="212"/>
      <c r="BYT26" s="212"/>
      <c r="BYU26" s="212"/>
      <c r="BYV26" s="212"/>
      <c r="BYW26" s="212"/>
      <c r="BYX26" s="212"/>
      <c r="BYY26" s="212"/>
      <c r="BYZ26" s="212"/>
      <c r="BZA26" s="212"/>
      <c r="BZB26" s="212"/>
      <c r="BZC26" s="212"/>
      <c r="BZD26" s="212"/>
      <c r="BZE26" s="212"/>
      <c r="BZF26" s="212"/>
      <c r="BZG26" s="212"/>
      <c r="BZH26" s="212"/>
      <c r="BZI26" s="212"/>
      <c r="BZJ26" s="212"/>
      <c r="BZK26" s="212"/>
      <c r="BZL26" s="212"/>
      <c r="BZM26" s="212"/>
      <c r="BZN26" s="212"/>
      <c r="BZO26" s="212"/>
      <c r="BZP26" s="212"/>
      <c r="BZQ26" s="212"/>
      <c r="BZR26" s="212"/>
      <c r="BZS26" s="212"/>
      <c r="BZT26" s="212"/>
      <c r="BZU26" s="212"/>
      <c r="BZV26" s="212"/>
      <c r="BZW26" s="212"/>
      <c r="BZX26" s="212"/>
      <c r="BZY26" s="212"/>
      <c r="BZZ26" s="212"/>
      <c r="CAA26" s="212"/>
      <c r="CAB26" s="212"/>
      <c r="CAC26" s="212"/>
      <c r="CAD26" s="212"/>
      <c r="CAE26" s="212"/>
      <c r="CAF26" s="212"/>
      <c r="CAG26" s="212"/>
      <c r="CAH26" s="212"/>
      <c r="CAI26" s="212"/>
      <c r="CAJ26" s="212"/>
      <c r="CAK26" s="212"/>
      <c r="CAL26" s="212"/>
      <c r="CAM26" s="212"/>
      <c r="CAN26" s="212"/>
      <c r="CAO26" s="212"/>
      <c r="CAP26" s="212"/>
      <c r="CAQ26" s="212"/>
      <c r="CAR26" s="212"/>
      <c r="CAS26" s="212"/>
      <c r="CAT26" s="212"/>
      <c r="CAU26" s="212"/>
      <c r="CAV26" s="212"/>
      <c r="CAW26" s="212"/>
      <c r="CAX26" s="212"/>
      <c r="CAY26" s="212"/>
      <c r="CAZ26" s="212"/>
      <c r="CBA26" s="212"/>
      <c r="CBB26" s="212"/>
      <c r="CBC26" s="212"/>
      <c r="CBD26" s="212"/>
      <c r="CBE26" s="212"/>
      <c r="CBF26" s="212"/>
      <c r="CBG26" s="212"/>
      <c r="CBH26" s="212"/>
      <c r="CBI26" s="212"/>
      <c r="CBJ26" s="212"/>
      <c r="CBK26" s="212"/>
      <c r="CBL26" s="212"/>
      <c r="CBM26" s="212"/>
      <c r="CBN26" s="212"/>
      <c r="CBO26" s="212"/>
      <c r="CBP26" s="212"/>
      <c r="CBQ26" s="212"/>
      <c r="CBR26" s="212"/>
      <c r="CBS26" s="212"/>
      <c r="CBT26" s="212"/>
      <c r="CBU26" s="212"/>
      <c r="CBV26" s="212"/>
      <c r="CBW26" s="212"/>
      <c r="CBX26" s="212"/>
      <c r="CBY26" s="212"/>
      <c r="CBZ26" s="212"/>
      <c r="CCA26" s="212"/>
      <c r="CCB26" s="212"/>
      <c r="CCC26" s="212"/>
      <c r="CCD26" s="212"/>
      <c r="CCE26" s="212"/>
      <c r="CCF26" s="212"/>
      <c r="CCG26" s="212"/>
      <c r="CCH26" s="212"/>
      <c r="CCI26" s="212"/>
      <c r="CCJ26" s="212"/>
      <c r="CCK26" s="212"/>
      <c r="CCL26" s="212"/>
      <c r="CCM26" s="212"/>
      <c r="CCN26" s="212"/>
      <c r="CCO26" s="212"/>
      <c r="CCP26" s="212"/>
      <c r="CCQ26" s="212"/>
      <c r="CCR26" s="212"/>
      <c r="CCS26" s="212"/>
      <c r="CCT26" s="212"/>
      <c r="CCU26" s="212"/>
      <c r="CCV26" s="212"/>
      <c r="CCW26" s="212"/>
      <c r="CCX26" s="212"/>
      <c r="CCY26" s="212"/>
      <c r="CCZ26" s="212"/>
      <c r="CDA26" s="212"/>
      <c r="CDB26" s="212"/>
      <c r="CDC26" s="212"/>
      <c r="CDD26" s="212"/>
      <c r="CDE26" s="212"/>
      <c r="CDF26" s="212"/>
      <c r="CDG26" s="212"/>
      <c r="CDH26" s="212"/>
      <c r="CDI26" s="212"/>
      <c r="CDJ26" s="212"/>
      <c r="CDK26" s="212"/>
      <c r="CDL26" s="212"/>
      <c r="CDM26" s="212"/>
      <c r="CDN26" s="212"/>
      <c r="CDO26" s="212"/>
      <c r="CDP26" s="212"/>
      <c r="CDQ26" s="212"/>
      <c r="CDR26" s="212"/>
      <c r="CDS26" s="212"/>
      <c r="CDT26" s="212"/>
      <c r="CDU26" s="212"/>
      <c r="CDV26" s="212"/>
      <c r="CDW26" s="212"/>
      <c r="CDX26" s="212"/>
      <c r="CDY26" s="212"/>
      <c r="CDZ26" s="212"/>
      <c r="CEA26" s="212"/>
      <c r="CEB26" s="212"/>
      <c r="CEC26" s="212"/>
      <c r="CED26" s="212"/>
      <c r="CEE26" s="212"/>
      <c r="CEF26" s="212"/>
      <c r="CEG26" s="212"/>
      <c r="CEH26" s="212"/>
      <c r="CEI26" s="212"/>
      <c r="CEJ26" s="212"/>
      <c r="CEK26" s="212"/>
      <c r="CEL26" s="212"/>
      <c r="CEM26" s="212"/>
      <c r="CEN26" s="212"/>
      <c r="CEO26" s="212"/>
      <c r="CEP26" s="212"/>
      <c r="CEQ26" s="212"/>
      <c r="CER26" s="212"/>
      <c r="CES26" s="212"/>
      <c r="CET26" s="212"/>
      <c r="CEU26" s="212"/>
      <c r="CEV26" s="212"/>
      <c r="CEW26" s="212"/>
      <c r="CEX26" s="212"/>
      <c r="CEY26" s="212"/>
      <c r="CEZ26" s="212"/>
      <c r="CFA26" s="212"/>
      <c r="CFB26" s="212"/>
      <c r="CFC26" s="212"/>
      <c r="CFD26" s="212"/>
      <c r="CFE26" s="212"/>
      <c r="CFF26" s="212"/>
      <c r="CFG26" s="212"/>
      <c r="CFH26" s="212"/>
      <c r="CFI26" s="212"/>
      <c r="CFJ26" s="212"/>
      <c r="CFK26" s="212"/>
      <c r="CFL26" s="212"/>
      <c r="CFM26" s="212"/>
      <c r="CFN26" s="212"/>
      <c r="CFO26" s="212"/>
      <c r="CFP26" s="212"/>
      <c r="CFQ26" s="212"/>
      <c r="CFR26" s="212"/>
      <c r="CFS26" s="212"/>
      <c r="CFT26" s="212"/>
      <c r="CFU26" s="212"/>
      <c r="CFV26" s="212"/>
      <c r="CFW26" s="212"/>
      <c r="CFX26" s="212"/>
      <c r="CFY26" s="212"/>
      <c r="CFZ26" s="212"/>
      <c r="CGA26" s="212"/>
      <c r="CGB26" s="212"/>
      <c r="CGC26" s="212"/>
      <c r="CGD26" s="212"/>
      <c r="CGE26" s="212"/>
      <c r="CGF26" s="212"/>
      <c r="CGG26" s="212"/>
      <c r="CGH26" s="212"/>
      <c r="CGI26" s="212"/>
      <c r="CGJ26" s="212"/>
      <c r="CGK26" s="212"/>
      <c r="CGL26" s="212"/>
      <c r="CGM26" s="212"/>
      <c r="CGN26" s="212"/>
      <c r="CGO26" s="212"/>
      <c r="CGP26" s="212"/>
      <c r="CGQ26" s="212"/>
      <c r="CGR26" s="212"/>
      <c r="CGS26" s="212"/>
      <c r="CGT26" s="212"/>
      <c r="CGU26" s="212"/>
      <c r="CGV26" s="212"/>
      <c r="CGW26" s="212"/>
      <c r="CGX26" s="212"/>
      <c r="CGY26" s="212"/>
      <c r="CGZ26" s="212"/>
      <c r="CHA26" s="212"/>
      <c r="CHB26" s="212"/>
      <c r="CHC26" s="212"/>
      <c r="CHD26" s="212"/>
      <c r="CHE26" s="212"/>
      <c r="CHF26" s="212"/>
      <c r="CHG26" s="212"/>
      <c r="CHH26" s="212"/>
      <c r="CHI26" s="212"/>
      <c r="CHJ26" s="212"/>
      <c r="CHK26" s="212"/>
      <c r="CHL26" s="212"/>
      <c r="CHM26" s="212"/>
      <c r="CHN26" s="212"/>
      <c r="CHO26" s="212"/>
      <c r="CHP26" s="212"/>
      <c r="CHQ26" s="212"/>
      <c r="CHR26" s="212"/>
      <c r="CHS26" s="212"/>
      <c r="CHT26" s="212"/>
      <c r="CHU26" s="212"/>
      <c r="CHV26" s="212"/>
      <c r="CHW26" s="212"/>
      <c r="CHX26" s="212"/>
      <c r="CHY26" s="212"/>
      <c r="CHZ26" s="212"/>
      <c r="CIA26" s="212"/>
      <c r="CIB26" s="212"/>
      <c r="CIC26" s="212"/>
      <c r="CID26" s="212"/>
      <c r="CIE26" s="212"/>
      <c r="CIF26" s="212"/>
      <c r="CIG26" s="212"/>
      <c r="CIH26" s="212"/>
      <c r="CII26" s="212"/>
      <c r="CIJ26" s="212"/>
      <c r="CIK26" s="212"/>
      <c r="CIL26" s="212"/>
      <c r="CIM26" s="212"/>
      <c r="CIN26" s="212"/>
      <c r="CIO26" s="212"/>
      <c r="CIP26" s="212"/>
      <c r="CIQ26" s="212"/>
      <c r="CIR26" s="212"/>
      <c r="CIS26" s="212"/>
      <c r="CIT26" s="212"/>
      <c r="CIU26" s="212"/>
      <c r="CIV26" s="212"/>
      <c r="CIW26" s="212"/>
      <c r="CIX26" s="212"/>
      <c r="CIY26" s="212"/>
      <c r="CIZ26" s="212"/>
      <c r="CJA26" s="212"/>
      <c r="CJB26" s="212"/>
      <c r="CJC26" s="212"/>
      <c r="CJD26" s="212"/>
      <c r="CJE26" s="212"/>
      <c r="CJF26" s="212"/>
      <c r="CJG26" s="212"/>
      <c r="CJH26" s="212"/>
      <c r="CJI26" s="212"/>
      <c r="CJJ26" s="212"/>
      <c r="CJK26" s="212"/>
      <c r="CJL26" s="212"/>
      <c r="CJM26" s="212"/>
      <c r="CJN26" s="212"/>
      <c r="CJO26" s="212"/>
      <c r="CJP26" s="212"/>
      <c r="CJQ26" s="212"/>
      <c r="CJR26" s="212"/>
      <c r="CJS26" s="212"/>
      <c r="CJT26" s="212"/>
      <c r="CJU26" s="212"/>
      <c r="CJV26" s="212"/>
      <c r="CJW26" s="212"/>
      <c r="CJX26" s="212"/>
      <c r="CJY26" s="212"/>
      <c r="CJZ26" s="212"/>
      <c r="CKA26" s="212"/>
      <c r="CKB26" s="212"/>
      <c r="CKC26" s="212"/>
      <c r="CKD26" s="212"/>
      <c r="CKE26" s="212"/>
      <c r="CKF26" s="212"/>
      <c r="CKG26" s="212"/>
      <c r="CKH26" s="212"/>
      <c r="CKI26" s="212"/>
      <c r="CKJ26" s="212"/>
      <c r="CKK26" s="212"/>
      <c r="CKL26" s="212"/>
      <c r="CKM26" s="212"/>
      <c r="CKN26" s="212"/>
      <c r="CKO26" s="212"/>
      <c r="CKP26" s="212"/>
      <c r="CKQ26" s="212"/>
      <c r="CKR26" s="212"/>
      <c r="CKS26" s="212"/>
      <c r="CKT26" s="212"/>
      <c r="CKU26" s="212"/>
      <c r="CKV26" s="212"/>
      <c r="CKW26" s="212"/>
      <c r="CKX26" s="212"/>
      <c r="CKY26" s="212"/>
      <c r="CKZ26" s="212"/>
      <c r="CLA26" s="212"/>
      <c r="CLB26" s="212"/>
      <c r="CLC26" s="212"/>
      <c r="CLD26" s="212"/>
      <c r="CLE26" s="212"/>
      <c r="CLF26" s="212"/>
      <c r="CLG26" s="212"/>
      <c r="CLH26" s="212"/>
      <c r="CLI26" s="212"/>
      <c r="CLJ26" s="212"/>
      <c r="CLK26" s="212"/>
      <c r="CLL26" s="212"/>
      <c r="CLM26" s="212"/>
      <c r="CLN26" s="212"/>
      <c r="CLO26" s="212"/>
      <c r="CLP26" s="212"/>
      <c r="CLQ26" s="212"/>
      <c r="CLR26" s="212"/>
      <c r="CLS26" s="212"/>
      <c r="CLT26" s="212"/>
      <c r="CLU26" s="212"/>
      <c r="CLV26" s="212"/>
      <c r="CLW26" s="212"/>
      <c r="CLX26" s="212"/>
      <c r="CLY26" s="212"/>
      <c r="CLZ26" s="212"/>
      <c r="CMA26" s="212"/>
      <c r="CMB26" s="212"/>
      <c r="CMC26" s="212"/>
      <c r="CMD26" s="212"/>
      <c r="CME26" s="212"/>
      <c r="CMF26" s="212"/>
      <c r="CMG26" s="212"/>
      <c r="CMH26" s="212"/>
      <c r="CMI26" s="212"/>
      <c r="CMJ26" s="212"/>
      <c r="CMK26" s="212"/>
      <c r="CML26" s="212"/>
      <c r="CMM26" s="212"/>
      <c r="CMN26" s="212"/>
      <c r="CMO26" s="212"/>
      <c r="CMP26" s="212"/>
      <c r="CMQ26" s="212"/>
      <c r="CMR26" s="212"/>
      <c r="CMS26" s="212"/>
      <c r="CMT26" s="212"/>
      <c r="CMU26" s="212"/>
      <c r="CMV26" s="212"/>
      <c r="CMW26" s="212"/>
      <c r="CMX26" s="212"/>
      <c r="CMY26" s="212"/>
      <c r="CMZ26" s="212"/>
      <c r="CNA26" s="212"/>
      <c r="CNB26" s="212"/>
      <c r="CNC26" s="212"/>
      <c r="CND26" s="212"/>
      <c r="CNE26" s="212"/>
      <c r="CNF26" s="212"/>
      <c r="CNG26" s="212"/>
      <c r="CNH26" s="212"/>
      <c r="CNI26" s="212"/>
      <c r="CNJ26" s="212"/>
      <c r="CNK26" s="212"/>
      <c r="CNL26" s="212"/>
      <c r="CNM26" s="212"/>
      <c r="CNN26" s="212"/>
      <c r="CNO26" s="212"/>
      <c r="CNP26" s="212"/>
      <c r="CNQ26" s="212"/>
      <c r="CNR26" s="212"/>
      <c r="CNS26" s="212"/>
      <c r="CNT26" s="212"/>
      <c r="CNU26" s="212"/>
      <c r="CNV26" s="212"/>
      <c r="CNW26" s="212"/>
      <c r="CNX26" s="212"/>
      <c r="CNY26" s="212"/>
      <c r="CNZ26" s="212"/>
      <c r="COA26" s="212"/>
      <c r="COB26" s="212"/>
      <c r="COC26" s="212"/>
      <c r="COD26" s="212"/>
      <c r="COE26" s="212"/>
      <c r="COF26" s="212"/>
      <c r="COG26" s="212"/>
      <c r="COH26" s="212"/>
      <c r="COI26" s="212"/>
      <c r="COJ26" s="212"/>
      <c r="COK26" s="212"/>
      <c r="COL26" s="212"/>
      <c r="COM26" s="212"/>
      <c r="CON26" s="212"/>
      <c r="COO26" s="212"/>
      <c r="COP26" s="212"/>
      <c r="COQ26" s="212"/>
      <c r="COR26" s="212"/>
      <c r="COS26" s="212"/>
      <c r="COT26" s="212"/>
      <c r="COU26" s="212"/>
      <c r="COV26" s="212"/>
      <c r="COW26" s="212"/>
      <c r="COX26" s="212"/>
      <c r="COY26" s="212"/>
      <c r="COZ26" s="212"/>
      <c r="CPA26" s="212"/>
      <c r="CPB26" s="212"/>
      <c r="CPC26" s="212"/>
      <c r="CPD26" s="212"/>
      <c r="CPE26" s="212"/>
      <c r="CPF26" s="212"/>
      <c r="CPG26" s="212"/>
      <c r="CPH26" s="212"/>
      <c r="CPI26" s="212"/>
      <c r="CPJ26" s="212"/>
      <c r="CPK26" s="212"/>
      <c r="CPL26" s="212"/>
      <c r="CPM26" s="212"/>
      <c r="CPN26" s="212"/>
      <c r="CPO26" s="212"/>
      <c r="CPP26" s="212"/>
      <c r="CPQ26" s="212"/>
      <c r="CPR26" s="212"/>
      <c r="CPS26" s="212"/>
      <c r="CPT26" s="212"/>
      <c r="CPU26" s="212"/>
      <c r="CPV26" s="212"/>
      <c r="CPW26" s="212"/>
      <c r="CPX26" s="212"/>
      <c r="CPY26" s="212"/>
      <c r="CPZ26" s="212"/>
      <c r="CQA26" s="212"/>
      <c r="CQB26" s="212"/>
      <c r="CQC26" s="212"/>
      <c r="CQD26" s="212"/>
      <c r="CQE26" s="212"/>
      <c r="CQF26" s="212"/>
      <c r="CQG26" s="212"/>
      <c r="CQH26" s="212"/>
      <c r="CQI26" s="212"/>
      <c r="CQJ26" s="212"/>
      <c r="CQK26" s="212"/>
      <c r="CQL26" s="212"/>
      <c r="CQM26" s="212"/>
      <c r="CQN26" s="212"/>
      <c r="CQO26" s="212"/>
      <c r="CQP26" s="212"/>
      <c r="CQQ26" s="212"/>
      <c r="CQR26" s="212"/>
      <c r="CQS26" s="212"/>
      <c r="CQT26" s="212"/>
      <c r="CQU26" s="212"/>
      <c r="CQV26" s="212"/>
      <c r="CQW26" s="212"/>
      <c r="CQX26" s="212"/>
      <c r="CQY26" s="212"/>
      <c r="CQZ26" s="212"/>
      <c r="CRA26" s="212"/>
      <c r="CRB26" s="212"/>
      <c r="CRC26" s="212"/>
      <c r="CRD26" s="212"/>
      <c r="CRE26" s="212"/>
      <c r="CRF26" s="212"/>
      <c r="CRG26" s="212"/>
      <c r="CRH26" s="212"/>
      <c r="CRI26" s="212"/>
      <c r="CRJ26" s="212"/>
      <c r="CRK26" s="212"/>
      <c r="CRL26" s="212"/>
      <c r="CRM26" s="212"/>
      <c r="CRN26" s="212"/>
      <c r="CRO26" s="212"/>
      <c r="CRP26" s="212"/>
      <c r="CRQ26" s="212"/>
      <c r="CRR26" s="212"/>
      <c r="CRS26" s="212"/>
      <c r="CRT26" s="212"/>
      <c r="CRU26" s="212"/>
      <c r="CRV26" s="212"/>
      <c r="CRW26" s="212"/>
      <c r="CRX26" s="212"/>
      <c r="CRY26" s="212"/>
      <c r="CRZ26" s="212"/>
      <c r="CSA26" s="212"/>
      <c r="CSB26" s="212"/>
      <c r="CSC26" s="212"/>
      <c r="CSD26" s="212"/>
      <c r="CSE26" s="212"/>
      <c r="CSF26" s="212"/>
      <c r="CSG26" s="212"/>
      <c r="CSH26" s="212"/>
      <c r="CSI26" s="212"/>
      <c r="CSJ26" s="212"/>
      <c r="CSK26" s="212"/>
      <c r="CSL26" s="212"/>
      <c r="CSM26" s="212"/>
      <c r="CSN26" s="212"/>
      <c r="CSO26" s="212"/>
      <c r="CSP26" s="212"/>
      <c r="CSQ26" s="212"/>
      <c r="CSR26" s="212"/>
      <c r="CSS26" s="212"/>
      <c r="CST26" s="212"/>
      <c r="CSU26" s="212"/>
      <c r="CSV26" s="212"/>
      <c r="CSW26" s="212"/>
      <c r="CSX26" s="212"/>
      <c r="CSY26" s="212"/>
      <c r="CSZ26" s="212"/>
      <c r="CTA26" s="212"/>
      <c r="CTB26" s="212"/>
      <c r="CTC26" s="212"/>
      <c r="CTD26" s="212"/>
      <c r="CTE26" s="212"/>
      <c r="CTF26" s="212"/>
      <c r="CTG26" s="212"/>
      <c r="CTH26" s="212"/>
      <c r="CTI26" s="212"/>
      <c r="CTJ26" s="212"/>
      <c r="CTK26" s="212"/>
      <c r="CTL26" s="212"/>
      <c r="CTM26" s="212"/>
      <c r="CTN26" s="212"/>
      <c r="CTO26" s="212"/>
      <c r="CTP26" s="212"/>
      <c r="CTQ26" s="212"/>
      <c r="CTR26" s="212"/>
      <c r="CTS26" s="212"/>
      <c r="CTT26" s="212"/>
      <c r="CTU26" s="212"/>
      <c r="CTV26" s="212"/>
      <c r="CTW26" s="212"/>
      <c r="CTX26" s="212"/>
      <c r="CTY26" s="212"/>
      <c r="CTZ26" s="212"/>
      <c r="CUA26" s="212"/>
      <c r="CUB26" s="212"/>
      <c r="CUC26" s="212"/>
      <c r="CUD26" s="212"/>
      <c r="CUE26" s="212"/>
      <c r="CUF26" s="212"/>
      <c r="CUG26" s="212"/>
      <c r="CUH26" s="212"/>
      <c r="CUI26" s="212"/>
      <c r="CUJ26" s="212"/>
      <c r="CUK26" s="212"/>
      <c r="CUL26" s="212"/>
      <c r="CUM26" s="212"/>
      <c r="CUN26" s="212"/>
      <c r="CUO26" s="212"/>
      <c r="CUP26" s="212"/>
      <c r="CUQ26" s="212"/>
      <c r="CUR26" s="212"/>
      <c r="CUS26" s="212"/>
      <c r="CUT26" s="212"/>
      <c r="CUU26" s="212"/>
      <c r="CUV26" s="212"/>
      <c r="CUW26" s="212"/>
      <c r="CUX26" s="212"/>
      <c r="CUY26" s="212"/>
      <c r="CUZ26" s="212"/>
      <c r="CVA26" s="212"/>
      <c r="CVB26" s="212"/>
      <c r="CVC26" s="212"/>
      <c r="CVD26" s="212"/>
      <c r="CVE26" s="212"/>
      <c r="CVF26" s="212"/>
      <c r="CVG26" s="212"/>
      <c r="CVH26" s="212"/>
      <c r="CVI26" s="212"/>
      <c r="CVJ26" s="212"/>
      <c r="CVK26" s="212"/>
      <c r="CVL26" s="212"/>
      <c r="CVM26" s="212"/>
      <c r="CVN26" s="212"/>
      <c r="CVO26" s="212"/>
      <c r="CVP26" s="212"/>
      <c r="CVQ26" s="212"/>
      <c r="CVR26" s="212"/>
      <c r="CVS26" s="212"/>
      <c r="CVT26" s="212"/>
      <c r="CVU26" s="212"/>
      <c r="CVV26" s="212"/>
      <c r="CVW26" s="212"/>
      <c r="CVX26" s="212"/>
      <c r="CVY26" s="212"/>
      <c r="CVZ26" s="212"/>
      <c r="CWA26" s="212"/>
      <c r="CWB26" s="212"/>
      <c r="CWC26" s="212"/>
      <c r="CWD26" s="212"/>
      <c r="CWE26" s="212"/>
      <c r="CWF26" s="212"/>
      <c r="CWG26" s="212"/>
      <c r="CWH26" s="212"/>
      <c r="CWI26" s="212"/>
      <c r="CWJ26" s="212"/>
      <c r="CWK26" s="212"/>
      <c r="CWL26" s="212"/>
      <c r="CWM26" s="212"/>
      <c r="CWN26" s="212"/>
      <c r="CWO26" s="212"/>
      <c r="CWP26" s="212"/>
      <c r="CWQ26" s="212"/>
      <c r="CWR26" s="212"/>
      <c r="CWS26" s="212"/>
      <c r="CWT26" s="212"/>
      <c r="CWU26" s="212"/>
      <c r="CWV26" s="212"/>
      <c r="CWW26" s="212"/>
      <c r="CWX26" s="212"/>
      <c r="CWY26" s="212"/>
      <c r="CWZ26" s="212"/>
      <c r="CXA26" s="212"/>
      <c r="CXB26" s="212"/>
      <c r="CXC26" s="212"/>
      <c r="CXD26" s="212"/>
      <c r="CXE26" s="212"/>
      <c r="CXF26" s="212"/>
      <c r="CXG26" s="212"/>
      <c r="CXH26" s="212"/>
      <c r="CXI26" s="212"/>
      <c r="CXJ26" s="212"/>
      <c r="CXK26" s="212"/>
      <c r="CXL26" s="212"/>
      <c r="CXM26" s="212"/>
      <c r="CXN26" s="212"/>
      <c r="CXO26" s="212"/>
      <c r="CXP26" s="212"/>
      <c r="CXQ26" s="212"/>
      <c r="CXR26" s="212"/>
      <c r="CXS26" s="212"/>
      <c r="CXT26" s="212"/>
      <c r="CXU26" s="212"/>
      <c r="CXV26" s="212"/>
      <c r="CXW26" s="212"/>
      <c r="CXX26" s="212"/>
      <c r="CXY26" s="212"/>
      <c r="CXZ26" s="212"/>
      <c r="CYA26" s="212"/>
      <c r="CYB26" s="212"/>
      <c r="CYC26" s="212"/>
      <c r="CYD26" s="212"/>
      <c r="CYE26" s="212"/>
      <c r="CYF26" s="212"/>
      <c r="CYG26" s="212"/>
      <c r="CYH26" s="212"/>
      <c r="CYI26" s="212"/>
      <c r="CYJ26" s="212"/>
      <c r="CYK26" s="212"/>
      <c r="CYL26" s="212"/>
      <c r="CYM26" s="212"/>
      <c r="CYN26" s="212"/>
      <c r="CYO26" s="212"/>
      <c r="CYP26" s="212"/>
      <c r="CYQ26" s="212"/>
      <c r="CYR26" s="212"/>
      <c r="CYS26" s="212"/>
      <c r="CYT26" s="212"/>
      <c r="CYU26" s="212"/>
      <c r="CYV26" s="212"/>
      <c r="CYW26" s="212"/>
      <c r="CYX26" s="212"/>
      <c r="CYY26" s="212"/>
      <c r="CYZ26" s="212"/>
      <c r="CZA26" s="212"/>
      <c r="CZB26" s="212"/>
      <c r="CZC26" s="212"/>
      <c r="CZD26" s="212"/>
      <c r="CZE26" s="212"/>
      <c r="CZF26" s="212"/>
      <c r="CZG26" s="212"/>
      <c r="CZH26" s="212"/>
      <c r="CZI26" s="212"/>
      <c r="CZJ26" s="212"/>
      <c r="CZK26" s="212"/>
      <c r="CZL26" s="212"/>
      <c r="CZM26" s="212"/>
      <c r="CZN26" s="212"/>
      <c r="CZO26" s="212"/>
      <c r="CZP26" s="212"/>
      <c r="CZQ26" s="212"/>
      <c r="CZR26" s="212"/>
      <c r="CZS26" s="212"/>
      <c r="CZT26" s="212"/>
      <c r="CZU26" s="212"/>
      <c r="CZV26" s="212"/>
      <c r="CZW26" s="212"/>
      <c r="CZX26" s="212"/>
      <c r="CZY26" s="212"/>
      <c r="CZZ26" s="212"/>
      <c r="DAA26" s="212"/>
      <c r="DAB26" s="212"/>
      <c r="DAC26" s="212"/>
      <c r="DAD26" s="212"/>
      <c r="DAE26" s="212"/>
      <c r="DAF26" s="212"/>
      <c r="DAG26" s="212"/>
      <c r="DAH26" s="212"/>
      <c r="DAI26" s="212"/>
      <c r="DAJ26" s="212"/>
      <c r="DAK26" s="212"/>
      <c r="DAL26" s="212"/>
      <c r="DAM26" s="212"/>
      <c r="DAN26" s="212"/>
      <c r="DAO26" s="212"/>
      <c r="DAP26" s="212"/>
      <c r="DAQ26" s="212"/>
      <c r="DAR26" s="212"/>
      <c r="DAS26" s="212"/>
      <c r="DAT26" s="212"/>
      <c r="DAU26" s="212"/>
      <c r="DAV26" s="212"/>
      <c r="DAW26" s="212"/>
      <c r="DAX26" s="212"/>
      <c r="DAY26" s="212"/>
      <c r="DAZ26" s="212"/>
      <c r="DBA26" s="212"/>
      <c r="DBB26" s="212"/>
      <c r="DBC26" s="212"/>
      <c r="DBD26" s="212"/>
      <c r="DBE26" s="212"/>
      <c r="DBF26" s="212"/>
      <c r="DBG26" s="212"/>
      <c r="DBH26" s="212"/>
      <c r="DBI26" s="212"/>
      <c r="DBJ26" s="212"/>
      <c r="DBK26" s="212"/>
      <c r="DBL26" s="212"/>
      <c r="DBM26" s="212"/>
      <c r="DBN26" s="212"/>
      <c r="DBO26" s="212"/>
      <c r="DBP26" s="212"/>
      <c r="DBQ26" s="212"/>
      <c r="DBR26" s="212"/>
      <c r="DBS26" s="212"/>
      <c r="DBT26" s="212"/>
      <c r="DBU26" s="212"/>
      <c r="DBV26" s="212"/>
      <c r="DBW26" s="212"/>
      <c r="DBX26" s="212"/>
      <c r="DBY26" s="212"/>
      <c r="DBZ26" s="212"/>
      <c r="DCA26" s="212"/>
      <c r="DCB26" s="212"/>
      <c r="DCC26" s="212"/>
      <c r="DCD26" s="212"/>
      <c r="DCE26" s="212"/>
      <c r="DCF26" s="212"/>
      <c r="DCG26" s="212"/>
      <c r="DCH26" s="212"/>
      <c r="DCI26" s="212"/>
      <c r="DCJ26" s="212"/>
      <c r="DCK26" s="212"/>
      <c r="DCL26" s="212"/>
      <c r="DCM26" s="212"/>
      <c r="DCN26" s="212"/>
      <c r="DCO26" s="212"/>
      <c r="DCP26" s="212"/>
      <c r="DCQ26" s="212"/>
      <c r="DCR26" s="212"/>
      <c r="DCS26" s="212"/>
      <c r="DCT26" s="212"/>
      <c r="DCU26" s="212"/>
      <c r="DCV26" s="212"/>
      <c r="DCW26" s="212"/>
      <c r="DCX26" s="212"/>
      <c r="DCY26" s="212"/>
      <c r="DCZ26" s="212"/>
      <c r="DDA26" s="212"/>
      <c r="DDB26" s="212"/>
      <c r="DDC26" s="212"/>
      <c r="DDD26" s="212"/>
      <c r="DDE26" s="212"/>
      <c r="DDF26" s="212"/>
      <c r="DDG26" s="212"/>
      <c r="DDH26" s="212"/>
      <c r="DDI26" s="212"/>
      <c r="DDJ26" s="212"/>
      <c r="DDK26" s="212"/>
      <c r="DDL26" s="212"/>
      <c r="DDM26" s="212"/>
      <c r="DDN26" s="212"/>
      <c r="DDO26" s="212"/>
      <c r="DDP26" s="212"/>
      <c r="DDQ26" s="212"/>
      <c r="DDR26" s="212"/>
      <c r="DDS26" s="212"/>
      <c r="DDT26" s="212"/>
      <c r="DDU26" s="212"/>
      <c r="DDV26" s="212"/>
      <c r="DDW26" s="212"/>
      <c r="DDX26" s="212"/>
      <c r="DDY26" s="212"/>
      <c r="DDZ26" s="212"/>
      <c r="DEA26" s="212"/>
      <c r="DEB26" s="212"/>
      <c r="DEC26" s="212"/>
      <c r="DED26" s="212"/>
      <c r="DEE26" s="212"/>
      <c r="DEF26" s="212"/>
      <c r="DEG26" s="212"/>
      <c r="DEH26" s="212"/>
      <c r="DEI26" s="212"/>
      <c r="DEJ26" s="212"/>
      <c r="DEK26" s="212"/>
      <c r="DEL26" s="212"/>
      <c r="DEM26" s="212"/>
      <c r="DEN26" s="212"/>
      <c r="DEO26" s="212"/>
      <c r="DEP26" s="212"/>
      <c r="DEQ26" s="212"/>
      <c r="DER26" s="212"/>
      <c r="DES26" s="212"/>
      <c r="DET26" s="212"/>
      <c r="DEU26" s="212"/>
      <c r="DEV26" s="212"/>
      <c r="DEW26" s="212"/>
      <c r="DEX26" s="212"/>
      <c r="DEY26" s="212"/>
      <c r="DEZ26" s="212"/>
      <c r="DFA26" s="212"/>
      <c r="DFB26" s="212"/>
      <c r="DFC26" s="212"/>
      <c r="DFD26" s="212"/>
      <c r="DFE26" s="212"/>
      <c r="DFF26" s="212"/>
      <c r="DFG26" s="212"/>
      <c r="DFH26" s="212"/>
      <c r="DFI26" s="212"/>
      <c r="DFJ26" s="212"/>
      <c r="DFK26" s="212"/>
      <c r="DFL26" s="212"/>
      <c r="DFM26" s="212"/>
      <c r="DFN26" s="212"/>
      <c r="DFO26" s="212"/>
      <c r="DFP26" s="212"/>
      <c r="DFQ26" s="212"/>
      <c r="DFR26" s="212"/>
      <c r="DFS26" s="212"/>
      <c r="DFT26" s="212"/>
      <c r="DFU26" s="212"/>
      <c r="DFV26" s="212"/>
      <c r="DFW26" s="212"/>
      <c r="DFX26" s="212"/>
      <c r="DFY26" s="212"/>
      <c r="DFZ26" s="212"/>
      <c r="DGA26" s="212"/>
      <c r="DGB26" s="212"/>
      <c r="DGC26" s="212"/>
      <c r="DGD26" s="212"/>
      <c r="DGE26" s="212"/>
      <c r="DGF26" s="212"/>
      <c r="DGG26" s="212"/>
      <c r="DGH26" s="212"/>
      <c r="DGI26" s="212"/>
      <c r="DGJ26" s="212"/>
      <c r="DGK26" s="212"/>
      <c r="DGL26" s="212"/>
      <c r="DGM26" s="212"/>
      <c r="DGN26" s="212"/>
      <c r="DGO26" s="212"/>
      <c r="DGP26" s="212"/>
      <c r="DGQ26" s="212"/>
      <c r="DGR26" s="212"/>
      <c r="DGS26" s="212"/>
      <c r="DGT26" s="212"/>
      <c r="DGU26" s="212"/>
      <c r="DGV26" s="212"/>
      <c r="DGW26" s="212"/>
      <c r="DGX26" s="212"/>
      <c r="DGY26" s="212"/>
      <c r="DGZ26" s="212"/>
      <c r="DHA26" s="212"/>
      <c r="DHB26" s="212"/>
      <c r="DHC26" s="212"/>
      <c r="DHD26" s="212"/>
      <c r="DHE26" s="212"/>
      <c r="DHF26" s="212"/>
      <c r="DHG26" s="212"/>
      <c r="DHH26" s="212"/>
      <c r="DHI26" s="212"/>
      <c r="DHJ26" s="212"/>
      <c r="DHK26" s="212"/>
      <c r="DHL26" s="212"/>
      <c r="DHM26" s="212"/>
      <c r="DHN26" s="212"/>
      <c r="DHO26" s="212"/>
      <c r="DHP26" s="212"/>
      <c r="DHQ26" s="212"/>
      <c r="DHR26" s="212"/>
      <c r="DHS26" s="212"/>
      <c r="DHT26" s="212"/>
      <c r="DHU26" s="212"/>
      <c r="DHV26" s="212"/>
      <c r="DHW26" s="212"/>
      <c r="DHX26" s="212"/>
      <c r="DHY26" s="212"/>
      <c r="DHZ26" s="212"/>
      <c r="DIA26" s="212"/>
      <c r="DIB26" s="212"/>
      <c r="DIC26" s="212"/>
      <c r="DID26" s="212"/>
      <c r="DIE26" s="212"/>
      <c r="DIF26" s="212"/>
      <c r="DIG26" s="212"/>
      <c r="DIH26" s="212"/>
      <c r="DII26" s="212"/>
      <c r="DIJ26" s="212"/>
      <c r="DIK26" s="212"/>
      <c r="DIL26" s="212"/>
      <c r="DIM26" s="212"/>
      <c r="DIN26" s="212"/>
      <c r="DIO26" s="212"/>
      <c r="DIP26" s="212"/>
      <c r="DIQ26" s="212"/>
      <c r="DIR26" s="212"/>
      <c r="DIS26" s="212"/>
      <c r="DIT26" s="212"/>
      <c r="DIU26" s="212"/>
      <c r="DIV26" s="212"/>
      <c r="DIW26" s="212"/>
      <c r="DIX26" s="212"/>
      <c r="DIY26" s="212"/>
      <c r="DIZ26" s="212"/>
      <c r="DJA26" s="212"/>
      <c r="DJB26" s="212"/>
      <c r="DJC26" s="212"/>
      <c r="DJD26" s="212"/>
      <c r="DJE26" s="212"/>
      <c r="DJF26" s="212"/>
      <c r="DJG26" s="212"/>
      <c r="DJH26" s="212"/>
      <c r="DJI26" s="212"/>
      <c r="DJJ26" s="212"/>
      <c r="DJK26" s="212"/>
      <c r="DJL26" s="212"/>
      <c r="DJM26" s="212"/>
      <c r="DJN26" s="212"/>
      <c r="DJO26" s="212"/>
      <c r="DJP26" s="212"/>
      <c r="DJQ26" s="212"/>
      <c r="DJR26" s="212"/>
      <c r="DJS26" s="212"/>
      <c r="DJT26" s="212"/>
      <c r="DJU26" s="212"/>
      <c r="DJV26" s="212"/>
      <c r="DJW26" s="212"/>
      <c r="DJX26" s="212"/>
      <c r="DJY26" s="212"/>
      <c r="DJZ26" s="212"/>
      <c r="DKA26" s="212"/>
      <c r="DKB26" s="212"/>
      <c r="DKC26" s="212"/>
      <c r="DKD26" s="212"/>
      <c r="DKE26" s="212"/>
      <c r="DKF26" s="212"/>
      <c r="DKG26" s="212"/>
      <c r="DKH26" s="212"/>
      <c r="DKI26" s="212"/>
      <c r="DKJ26" s="212"/>
      <c r="DKK26" s="212"/>
      <c r="DKL26" s="212"/>
      <c r="DKM26" s="212"/>
      <c r="DKN26" s="212"/>
      <c r="DKO26" s="212"/>
      <c r="DKP26" s="212"/>
      <c r="DKQ26" s="212"/>
      <c r="DKR26" s="212"/>
      <c r="DKS26" s="212"/>
      <c r="DKT26" s="212"/>
      <c r="DKU26" s="212"/>
      <c r="DKV26" s="212"/>
      <c r="DKW26" s="212"/>
      <c r="DKX26" s="212"/>
      <c r="DKY26" s="212"/>
      <c r="DKZ26" s="212"/>
      <c r="DLA26" s="212"/>
      <c r="DLB26" s="212"/>
      <c r="DLC26" s="212"/>
      <c r="DLD26" s="212"/>
      <c r="DLE26" s="212"/>
      <c r="DLF26" s="212"/>
      <c r="DLG26" s="212"/>
      <c r="DLH26" s="212"/>
      <c r="DLI26" s="212"/>
      <c r="DLJ26" s="212"/>
      <c r="DLK26" s="212"/>
      <c r="DLL26" s="212"/>
      <c r="DLM26" s="212"/>
      <c r="DLN26" s="212"/>
      <c r="DLO26" s="212"/>
      <c r="DLP26" s="212"/>
      <c r="DLQ26" s="212"/>
      <c r="DLR26" s="212"/>
      <c r="DLS26" s="212"/>
      <c r="DLT26" s="212"/>
      <c r="DLU26" s="212"/>
      <c r="DLV26" s="212"/>
      <c r="DLW26" s="212"/>
      <c r="DLX26" s="212"/>
      <c r="DLY26" s="212"/>
      <c r="DLZ26" s="212"/>
      <c r="DMA26" s="212"/>
      <c r="DMB26" s="212"/>
      <c r="DMC26" s="212"/>
      <c r="DMD26" s="212"/>
      <c r="DME26" s="212"/>
      <c r="DMF26" s="212"/>
      <c r="DMG26" s="212"/>
      <c r="DMH26" s="212"/>
      <c r="DMI26" s="212"/>
      <c r="DMJ26" s="212"/>
      <c r="DMK26" s="212"/>
      <c r="DML26" s="212"/>
      <c r="DMM26" s="212"/>
      <c r="DMN26" s="212"/>
      <c r="DMO26" s="212"/>
      <c r="DMP26" s="212"/>
      <c r="DMQ26" s="212"/>
      <c r="DMR26" s="212"/>
      <c r="DMS26" s="212"/>
      <c r="DMT26" s="212"/>
      <c r="DMU26" s="212"/>
      <c r="DMV26" s="212"/>
      <c r="DMW26" s="212"/>
      <c r="DMX26" s="212"/>
      <c r="DMY26" s="212"/>
      <c r="DMZ26" s="212"/>
      <c r="DNA26" s="212"/>
      <c r="DNB26" s="212"/>
      <c r="DNC26" s="212"/>
      <c r="DND26" s="212"/>
      <c r="DNE26" s="212"/>
      <c r="DNF26" s="212"/>
      <c r="DNG26" s="212"/>
      <c r="DNH26" s="212"/>
      <c r="DNI26" s="212"/>
      <c r="DNJ26" s="212"/>
      <c r="DNK26" s="212"/>
      <c r="DNL26" s="212"/>
      <c r="DNM26" s="212"/>
      <c r="DNN26" s="212"/>
      <c r="DNO26" s="212"/>
      <c r="DNP26" s="212"/>
      <c r="DNQ26" s="212"/>
      <c r="DNR26" s="212"/>
      <c r="DNS26" s="212"/>
      <c r="DNT26" s="212"/>
      <c r="DNU26" s="212"/>
      <c r="DNV26" s="212"/>
      <c r="DNW26" s="212"/>
      <c r="DNX26" s="212"/>
      <c r="DNY26" s="212"/>
      <c r="DNZ26" s="212"/>
      <c r="DOA26" s="212"/>
      <c r="DOB26" s="212"/>
      <c r="DOC26" s="212"/>
      <c r="DOD26" s="212"/>
      <c r="DOE26" s="212"/>
      <c r="DOF26" s="212"/>
      <c r="DOG26" s="212"/>
      <c r="DOH26" s="212"/>
      <c r="DOI26" s="212"/>
      <c r="DOJ26" s="212"/>
      <c r="DOK26" s="212"/>
      <c r="DOL26" s="212"/>
      <c r="DOM26" s="212"/>
      <c r="DON26" s="212"/>
      <c r="DOO26" s="212"/>
      <c r="DOP26" s="212"/>
      <c r="DOQ26" s="212"/>
      <c r="DOR26" s="212"/>
      <c r="DOS26" s="212"/>
      <c r="DOT26" s="212"/>
      <c r="DOU26" s="212"/>
      <c r="DOV26" s="212"/>
      <c r="DOW26" s="212"/>
      <c r="DOX26" s="212"/>
      <c r="DOY26" s="212"/>
      <c r="DOZ26" s="212"/>
      <c r="DPA26" s="212"/>
      <c r="DPB26" s="212"/>
      <c r="DPC26" s="212"/>
      <c r="DPD26" s="212"/>
      <c r="DPE26" s="212"/>
      <c r="DPF26" s="212"/>
      <c r="DPG26" s="212"/>
      <c r="DPH26" s="212"/>
      <c r="DPI26" s="212"/>
      <c r="DPJ26" s="212"/>
      <c r="DPK26" s="212"/>
      <c r="DPL26" s="212"/>
      <c r="DPM26" s="212"/>
      <c r="DPN26" s="212"/>
      <c r="DPO26" s="212"/>
      <c r="DPP26" s="212"/>
      <c r="DPQ26" s="212"/>
      <c r="DPR26" s="212"/>
      <c r="DPS26" s="212"/>
      <c r="DPT26" s="212"/>
      <c r="DPU26" s="212"/>
      <c r="DPV26" s="212"/>
      <c r="DPW26" s="212"/>
      <c r="DPX26" s="212"/>
      <c r="DPY26" s="212"/>
      <c r="DPZ26" s="212"/>
      <c r="DQA26" s="212"/>
      <c r="DQB26" s="212"/>
      <c r="DQC26" s="212"/>
      <c r="DQD26" s="212"/>
      <c r="DQE26" s="212"/>
      <c r="DQF26" s="212"/>
      <c r="DQG26" s="212"/>
      <c r="DQH26" s="212"/>
      <c r="DQI26" s="212"/>
      <c r="DQJ26" s="212"/>
      <c r="DQK26" s="212"/>
      <c r="DQL26" s="212"/>
      <c r="DQM26" s="212"/>
      <c r="DQN26" s="212"/>
      <c r="DQO26" s="212"/>
      <c r="DQP26" s="212"/>
      <c r="DQQ26" s="212"/>
      <c r="DQR26" s="212"/>
      <c r="DQS26" s="212"/>
      <c r="DQT26" s="212"/>
      <c r="DQU26" s="212"/>
      <c r="DQV26" s="212"/>
      <c r="DQW26" s="212"/>
      <c r="DQX26" s="212"/>
      <c r="DQY26" s="212"/>
      <c r="DQZ26" s="212"/>
      <c r="DRA26" s="212"/>
      <c r="DRB26" s="212"/>
      <c r="DRC26" s="212"/>
      <c r="DRD26" s="212"/>
      <c r="DRE26" s="212"/>
      <c r="DRF26" s="212"/>
      <c r="DRG26" s="212"/>
      <c r="DRH26" s="212"/>
      <c r="DRI26" s="212"/>
      <c r="DRJ26" s="212"/>
      <c r="DRK26" s="212"/>
      <c r="DRL26" s="212"/>
      <c r="DRM26" s="212"/>
      <c r="DRN26" s="212"/>
      <c r="DRO26" s="212"/>
      <c r="DRP26" s="212"/>
      <c r="DRQ26" s="212"/>
      <c r="DRR26" s="212"/>
      <c r="DRS26" s="212"/>
      <c r="DRT26" s="212"/>
      <c r="DRU26" s="212"/>
      <c r="DRV26" s="212"/>
      <c r="DRW26" s="212"/>
      <c r="DRX26" s="212"/>
      <c r="DRY26" s="212"/>
      <c r="DRZ26" s="212"/>
      <c r="DSA26" s="212"/>
      <c r="DSB26" s="212"/>
      <c r="DSC26" s="212"/>
      <c r="DSD26" s="212"/>
      <c r="DSE26" s="212"/>
      <c r="DSF26" s="212"/>
      <c r="DSG26" s="212"/>
      <c r="DSH26" s="212"/>
      <c r="DSI26" s="212"/>
      <c r="DSJ26" s="212"/>
      <c r="DSK26" s="212"/>
      <c r="DSL26" s="212"/>
      <c r="DSM26" s="212"/>
      <c r="DSN26" s="212"/>
      <c r="DSO26" s="212"/>
      <c r="DSP26" s="212"/>
      <c r="DSQ26" s="212"/>
      <c r="DSR26" s="212"/>
      <c r="DSS26" s="212"/>
      <c r="DST26" s="212"/>
      <c r="DSU26" s="212"/>
      <c r="DSV26" s="212"/>
      <c r="DSW26" s="212"/>
      <c r="DSX26" s="212"/>
      <c r="DSY26" s="212"/>
      <c r="DSZ26" s="212"/>
      <c r="DTA26" s="212"/>
      <c r="DTB26" s="212"/>
      <c r="DTC26" s="212"/>
      <c r="DTD26" s="212"/>
      <c r="DTE26" s="212"/>
      <c r="DTF26" s="212"/>
      <c r="DTG26" s="212"/>
      <c r="DTH26" s="212"/>
      <c r="DTI26" s="212"/>
      <c r="DTJ26" s="212"/>
      <c r="DTK26" s="212"/>
      <c r="DTL26" s="212"/>
      <c r="DTM26" s="212"/>
      <c r="DTN26" s="212"/>
      <c r="DTO26" s="212"/>
      <c r="DTP26" s="212"/>
      <c r="DTQ26" s="212"/>
      <c r="DTR26" s="212"/>
      <c r="DTS26" s="212"/>
      <c r="DTT26" s="212"/>
      <c r="DTU26" s="212"/>
      <c r="DTV26" s="212"/>
      <c r="DTW26" s="212"/>
      <c r="DTX26" s="212"/>
      <c r="DTY26" s="212"/>
      <c r="DTZ26" s="212"/>
      <c r="DUA26" s="212"/>
      <c r="DUB26" s="212"/>
      <c r="DUC26" s="212"/>
      <c r="DUD26" s="212"/>
      <c r="DUE26" s="212"/>
      <c r="DUF26" s="212"/>
      <c r="DUG26" s="212"/>
      <c r="DUH26" s="212"/>
      <c r="DUI26" s="212"/>
      <c r="DUJ26" s="212"/>
      <c r="DUK26" s="212"/>
      <c r="DUL26" s="212"/>
      <c r="DUM26" s="212"/>
      <c r="DUN26" s="212"/>
      <c r="DUO26" s="212"/>
      <c r="DUP26" s="212"/>
      <c r="DUQ26" s="212"/>
      <c r="DUR26" s="212"/>
      <c r="DUS26" s="212"/>
      <c r="DUT26" s="212"/>
      <c r="DUU26" s="212"/>
      <c r="DUV26" s="212"/>
      <c r="DUW26" s="212"/>
      <c r="DUX26" s="212"/>
      <c r="DUY26" s="212"/>
      <c r="DUZ26" s="212"/>
      <c r="DVA26" s="212"/>
      <c r="DVB26" s="212"/>
      <c r="DVC26" s="212"/>
      <c r="DVD26" s="212"/>
      <c r="DVE26" s="212"/>
      <c r="DVF26" s="212"/>
      <c r="DVG26" s="212"/>
      <c r="DVH26" s="212"/>
      <c r="DVI26" s="212"/>
      <c r="DVJ26" s="212"/>
      <c r="DVK26" s="212"/>
      <c r="DVL26" s="212"/>
      <c r="DVM26" s="212"/>
      <c r="DVN26" s="212"/>
      <c r="DVO26" s="212"/>
      <c r="DVP26" s="212"/>
      <c r="DVQ26" s="212"/>
      <c r="DVR26" s="212"/>
      <c r="DVS26" s="212"/>
      <c r="DVT26" s="212"/>
      <c r="DVU26" s="212"/>
      <c r="DVV26" s="212"/>
      <c r="DVW26" s="212"/>
      <c r="DVX26" s="212"/>
      <c r="DVY26" s="212"/>
      <c r="DVZ26" s="212"/>
      <c r="DWA26" s="212"/>
      <c r="DWB26" s="212"/>
      <c r="DWC26" s="212"/>
      <c r="DWD26" s="212"/>
      <c r="DWE26" s="212"/>
      <c r="DWF26" s="212"/>
      <c r="DWG26" s="212"/>
      <c r="DWH26" s="212"/>
      <c r="DWI26" s="212"/>
      <c r="DWJ26" s="212"/>
      <c r="DWK26" s="212"/>
      <c r="DWL26" s="212"/>
      <c r="DWM26" s="212"/>
      <c r="DWN26" s="212"/>
      <c r="DWO26" s="212"/>
      <c r="DWP26" s="212"/>
      <c r="DWQ26" s="212"/>
      <c r="DWR26" s="212"/>
      <c r="DWS26" s="212"/>
      <c r="DWT26" s="212"/>
      <c r="DWU26" s="212"/>
      <c r="DWV26" s="212"/>
      <c r="DWW26" s="212"/>
      <c r="DWX26" s="212"/>
      <c r="DWY26" s="212"/>
      <c r="DWZ26" s="212"/>
      <c r="DXA26" s="212"/>
      <c r="DXB26" s="212"/>
      <c r="DXC26" s="212"/>
      <c r="DXD26" s="212"/>
      <c r="DXE26" s="212"/>
      <c r="DXF26" s="212"/>
      <c r="DXG26" s="212"/>
      <c r="DXH26" s="212"/>
      <c r="DXI26" s="212"/>
      <c r="DXJ26" s="212"/>
      <c r="DXK26" s="212"/>
      <c r="DXL26" s="212"/>
      <c r="DXM26" s="212"/>
      <c r="DXN26" s="212"/>
      <c r="DXO26" s="212"/>
      <c r="DXP26" s="212"/>
      <c r="DXQ26" s="212"/>
      <c r="DXR26" s="212"/>
      <c r="DXS26" s="212"/>
      <c r="DXT26" s="212"/>
      <c r="DXU26" s="212"/>
      <c r="DXV26" s="212"/>
      <c r="DXW26" s="212"/>
      <c r="DXX26" s="212"/>
      <c r="DXY26" s="212"/>
      <c r="DXZ26" s="212"/>
      <c r="DYA26" s="212"/>
      <c r="DYB26" s="212"/>
      <c r="DYC26" s="212"/>
      <c r="DYD26" s="212"/>
      <c r="DYE26" s="212"/>
      <c r="DYF26" s="212"/>
      <c r="DYG26" s="212"/>
      <c r="DYH26" s="212"/>
      <c r="DYI26" s="212"/>
      <c r="DYJ26" s="212"/>
      <c r="DYK26" s="212"/>
      <c r="DYL26" s="212"/>
      <c r="DYM26" s="212"/>
      <c r="DYN26" s="212"/>
      <c r="DYO26" s="212"/>
      <c r="DYP26" s="212"/>
      <c r="DYQ26" s="212"/>
      <c r="DYR26" s="212"/>
      <c r="DYS26" s="212"/>
      <c r="DYT26" s="212"/>
      <c r="DYU26" s="212"/>
      <c r="DYV26" s="212"/>
      <c r="DYW26" s="212"/>
      <c r="DYX26" s="212"/>
      <c r="DYY26" s="212"/>
      <c r="DYZ26" s="212"/>
      <c r="DZA26" s="212"/>
      <c r="DZB26" s="212"/>
      <c r="DZC26" s="212"/>
      <c r="DZD26" s="212"/>
      <c r="DZE26" s="212"/>
      <c r="DZF26" s="212"/>
      <c r="DZG26" s="212"/>
      <c r="DZH26" s="212"/>
      <c r="DZI26" s="212"/>
      <c r="DZJ26" s="212"/>
      <c r="DZK26" s="212"/>
      <c r="DZL26" s="212"/>
      <c r="DZM26" s="212"/>
      <c r="DZN26" s="212"/>
      <c r="DZO26" s="212"/>
      <c r="DZP26" s="212"/>
      <c r="DZQ26" s="212"/>
      <c r="DZR26" s="212"/>
      <c r="DZS26" s="212"/>
      <c r="DZT26" s="212"/>
      <c r="DZU26" s="212"/>
      <c r="DZV26" s="212"/>
      <c r="DZW26" s="212"/>
      <c r="DZX26" s="212"/>
      <c r="DZY26" s="212"/>
      <c r="DZZ26" s="212"/>
      <c r="EAA26" s="212"/>
      <c r="EAB26" s="212"/>
      <c r="EAC26" s="212"/>
      <c r="EAD26" s="212"/>
      <c r="EAE26" s="212"/>
      <c r="EAF26" s="212"/>
      <c r="EAG26" s="212"/>
      <c r="EAH26" s="212"/>
      <c r="EAI26" s="212"/>
      <c r="EAJ26" s="212"/>
      <c r="EAK26" s="212"/>
      <c r="EAL26" s="212"/>
      <c r="EAM26" s="212"/>
      <c r="EAN26" s="212"/>
      <c r="EAO26" s="212"/>
      <c r="EAP26" s="212"/>
      <c r="EAQ26" s="212"/>
      <c r="EAR26" s="212"/>
      <c r="EAS26" s="212"/>
      <c r="EAT26" s="212"/>
      <c r="EAU26" s="212"/>
      <c r="EAV26" s="212"/>
      <c r="EAW26" s="212"/>
      <c r="EAX26" s="212"/>
      <c r="EAY26" s="212"/>
      <c r="EAZ26" s="212"/>
      <c r="EBA26" s="212"/>
      <c r="EBB26" s="212"/>
      <c r="EBC26" s="212"/>
      <c r="EBD26" s="212"/>
      <c r="EBE26" s="212"/>
      <c r="EBF26" s="212"/>
      <c r="EBG26" s="212"/>
      <c r="EBH26" s="212"/>
      <c r="EBI26" s="212"/>
      <c r="EBJ26" s="212"/>
      <c r="EBK26" s="212"/>
      <c r="EBL26" s="212"/>
      <c r="EBM26" s="212"/>
      <c r="EBN26" s="212"/>
      <c r="EBO26" s="212"/>
      <c r="EBP26" s="212"/>
      <c r="EBQ26" s="212"/>
      <c r="EBR26" s="212"/>
      <c r="EBS26" s="212"/>
      <c r="EBT26" s="212"/>
      <c r="EBU26" s="212"/>
      <c r="EBV26" s="212"/>
      <c r="EBW26" s="212"/>
      <c r="EBX26" s="212"/>
      <c r="EBY26" s="212"/>
      <c r="EBZ26" s="212"/>
      <c r="ECA26" s="212"/>
      <c r="ECB26" s="212"/>
      <c r="ECC26" s="212"/>
      <c r="ECD26" s="212"/>
      <c r="ECE26" s="212"/>
      <c r="ECF26" s="212"/>
      <c r="ECG26" s="212"/>
      <c r="ECH26" s="212"/>
      <c r="ECI26" s="212"/>
      <c r="ECJ26" s="212"/>
      <c r="ECK26" s="212"/>
      <c r="ECL26" s="212"/>
      <c r="ECM26" s="212"/>
      <c r="ECN26" s="212"/>
      <c r="ECO26" s="212"/>
      <c r="ECP26" s="212"/>
      <c r="ECQ26" s="212"/>
      <c r="ECR26" s="212"/>
      <c r="ECS26" s="212"/>
      <c r="ECT26" s="212"/>
      <c r="ECU26" s="212"/>
      <c r="ECV26" s="212"/>
      <c r="ECW26" s="212"/>
      <c r="ECX26" s="212"/>
      <c r="ECY26" s="212"/>
      <c r="ECZ26" s="212"/>
      <c r="EDA26" s="212"/>
      <c r="EDB26" s="212"/>
      <c r="EDC26" s="212"/>
      <c r="EDD26" s="212"/>
      <c r="EDE26" s="212"/>
      <c r="EDF26" s="212"/>
      <c r="EDG26" s="212"/>
      <c r="EDH26" s="212"/>
      <c r="EDI26" s="212"/>
      <c r="EDJ26" s="212"/>
      <c r="EDK26" s="212"/>
      <c r="EDL26" s="212"/>
      <c r="EDM26" s="212"/>
      <c r="EDN26" s="212"/>
      <c r="EDO26" s="212"/>
      <c r="EDP26" s="212"/>
      <c r="EDQ26" s="212"/>
      <c r="EDR26" s="212"/>
      <c r="EDS26" s="212"/>
      <c r="EDT26" s="212"/>
      <c r="EDU26" s="212"/>
      <c r="EDV26" s="212"/>
      <c r="EDW26" s="212"/>
      <c r="EDX26" s="212"/>
      <c r="EDY26" s="212"/>
      <c r="EDZ26" s="212"/>
      <c r="EEA26" s="212"/>
      <c r="EEB26" s="212"/>
      <c r="EEC26" s="212"/>
      <c r="EED26" s="212"/>
      <c r="EEE26" s="212"/>
      <c r="EEF26" s="212"/>
      <c r="EEG26" s="212"/>
      <c r="EEH26" s="212"/>
      <c r="EEI26" s="212"/>
      <c r="EEJ26" s="212"/>
      <c r="EEK26" s="212"/>
      <c r="EEL26" s="212"/>
      <c r="EEM26" s="212"/>
      <c r="EEN26" s="212"/>
      <c r="EEO26" s="212"/>
      <c r="EEP26" s="212"/>
      <c r="EEQ26" s="212"/>
      <c r="EER26" s="212"/>
      <c r="EES26" s="212"/>
      <c r="EET26" s="212"/>
      <c r="EEU26" s="212"/>
      <c r="EEV26" s="212"/>
      <c r="EEW26" s="212"/>
      <c r="EEX26" s="212"/>
      <c r="EEY26" s="212"/>
      <c r="EEZ26" s="212"/>
      <c r="EFA26" s="212"/>
      <c r="EFB26" s="212"/>
      <c r="EFC26" s="212"/>
      <c r="EFD26" s="212"/>
      <c r="EFE26" s="212"/>
      <c r="EFF26" s="212"/>
      <c r="EFG26" s="212"/>
      <c r="EFH26" s="212"/>
      <c r="EFI26" s="212"/>
      <c r="EFJ26" s="212"/>
      <c r="EFK26" s="212"/>
      <c r="EFL26" s="212"/>
      <c r="EFM26" s="212"/>
      <c r="EFN26" s="212"/>
      <c r="EFO26" s="212"/>
      <c r="EFP26" s="212"/>
      <c r="EFQ26" s="212"/>
      <c r="EFR26" s="212"/>
      <c r="EFS26" s="212"/>
      <c r="EFT26" s="212"/>
      <c r="EFU26" s="212"/>
      <c r="EFV26" s="212"/>
      <c r="EFW26" s="212"/>
      <c r="EFX26" s="212"/>
      <c r="EFY26" s="212"/>
      <c r="EFZ26" s="212"/>
      <c r="EGA26" s="212"/>
      <c r="EGB26" s="212"/>
      <c r="EGC26" s="212"/>
      <c r="EGD26" s="212"/>
      <c r="EGE26" s="212"/>
      <c r="EGF26" s="212"/>
      <c r="EGG26" s="212"/>
      <c r="EGH26" s="212"/>
      <c r="EGI26" s="212"/>
      <c r="EGJ26" s="212"/>
      <c r="EGK26" s="212"/>
      <c r="EGL26" s="212"/>
      <c r="EGM26" s="212"/>
      <c r="EGN26" s="212"/>
      <c r="EGO26" s="212"/>
      <c r="EGP26" s="212"/>
      <c r="EGQ26" s="212"/>
      <c r="EGR26" s="212"/>
      <c r="EGS26" s="212"/>
      <c r="EGT26" s="212"/>
      <c r="EGU26" s="212"/>
      <c r="EGV26" s="212"/>
      <c r="EGW26" s="212"/>
      <c r="EGX26" s="212"/>
      <c r="EGY26" s="212"/>
      <c r="EGZ26" s="212"/>
      <c r="EHA26" s="212"/>
      <c r="EHB26" s="212"/>
      <c r="EHC26" s="212"/>
      <c r="EHD26" s="212"/>
      <c r="EHE26" s="212"/>
      <c r="EHF26" s="212"/>
      <c r="EHG26" s="212"/>
      <c r="EHH26" s="212"/>
      <c r="EHI26" s="212"/>
      <c r="EHJ26" s="212"/>
      <c r="EHK26" s="212"/>
      <c r="EHL26" s="212"/>
      <c r="EHM26" s="212"/>
      <c r="EHN26" s="212"/>
      <c r="EHO26" s="212"/>
      <c r="EHP26" s="212"/>
      <c r="EHQ26" s="212"/>
      <c r="EHR26" s="212"/>
      <c r="EHS26" s="212"/>
      <c r="EHT26" s="212"/>
      <c r="EHU26" s="212"/>
      <c r="EHV26" s="212"/>
      <c r="EHW26" s="212"/>
      <c r="EHX26" s="212"/>
      <c r="EHY26" s="212"/>
      <c r="EHZ26" s="212"/>
      <c r="EIA26" s="212"/>
      <c r="EIB26" s="212"/>
      <c r="EIC26" s="212"/>
      <c r="EID26" s="212"/>
      <c r="EIE26" s="212"/>
      <c r="EIF26" s="212"/>
      <c r="EIG26" s="212"/>
      <c r="EIH26" s="212"/>
      <c r="EII26" s="212"/>
      <c r="EIJ26" s="212"/>
      <c r="EIK26" s="212"/>
      <c r="EIL26" s="212"/>
      <c r="EIM26" s="212"/>
      <c r="EIN26" s="212"/>
      <c r="EIO26" s="212"/>
      <c r="EIP26" s="212"/>
      <c r="EIQ26" s="212"/>
      <c r="EIR26" s="212"/>
      <c r="EIS26" s="212"/>
      <c r="EIT26" s="212"/>
      <c r="EIU26" s="212"/>
      <c r="EIV26" s="212"/>
      <c r="EIW26" s="212"/>
      <c r="EIX26" s="212"/>
      <c r="EIY26" s="212"/>
      <c r="EIZ26" s="212"/>
      <c r="EJA26" s="212"/>
      <c r="EJB26" s="212"/>
      <c r="EJC26" s="212"/>
      <c r="EJD26" s="212"/>
      <c r="EJE26" s="212"/>
      <c r="EJF26" s="212"/>
      <c r="EJG26" s="212"/>
      <c r="EJH26" s="212"/>
      <c r="EJI26" s="212"/>
      <c r="EJJ26" s="212"/>
      <c r="EJK26" s="212"/>
      <c r="EJL26" s="212"/>
      <c r="EJM26" s="212"/>
      <c r="EJN26" s="212"/>
      <c r="EJO26" s="212"/>
      <c r="EJP26" s="212"/>
      <c r="EJQ26" s="212"/>
      <c r="EJR26" s="212"/>
      <c r="EJS26" s="212"/>
      <c r="EJT26" s="212"/>
      <c r="EJU26" s="212"/>
      <c r="EJV26" s="212"/>
      <c r="EJW26" s="212"/>
      <c r="EJX26" s="212"/>
      <c r="EJY26" s="212"/>
      <c r="EJZ26" s="212"/>
      <c r="EKA26" s="212"/>
      <c r="EKB26" s="212"/>
      <c r="EKC26" s="212"/>
      <c r="EKD26" s="212"/>
      <c r="EKE26" s="212"/>
      <c r="EKF26" s="212"/>
      <c r="EKG26" s="212"/>
      <c r="EKH26" s="212"/>
      <c r="EKI26" s="212"/>
      <c r="EKJ26" s="212"/>
      <c r="EKK26" s="212"/>
      <c r="EKL26" s="212"/>
      <c r="EKM26" s="212"/>
      <c r="EKN26" s="212"/>
      <c r="EKO26" s="212"/>
      <c r="EKP26" s="212"/>
      <c r="EKQ26" s="212"/>
      <c r="EKR26" s="212"/>
      <c r="EKS26" s="212"/>
      <c r="EKT26" s="212"/>
      <c r="EKU26" s="212"/>
      <c r="EKV26" s="212"/>
      <c r="EKW26" s="212"/>
      <c r="EKX26" s="212"/>
      <c r="EKY26" s="212"/>
      <c r="EKZ26" s="212"/>
      <c r="ELA26" s="212"/>
      <c r="ELB26" s="212"/>
      <c r="ELC26" s="212"/>
      <c r="ELD26" s="212"/>
      <c r="ELE26" s="212"/>
      <c r="ELF26" s="212"/>
      <c r="ELG26" s="212"/>
      <c r="ELH26" s="212"/>
      <c r="ELI26" s="212"/>
      <c r="ELJ26" s="212"/>
      <c r="ELK26" s="212"/>
      <c r="ELL26" s="212"/>
      <c r="ELM26" s="212"/>
      <c r="ELN26" s="212"/>
      <c r="ELO26" s="212"/>
      <c r="ELP26" s="212"/>
      <c r="ELQ26" s="212"/>
      <c r="ELR26" s="212"/>
      <c r="ELS26" s="212"/>
      <c r="ELT26" s="212"/>
      <c r="ELU26" s="212"/>
      <c r="ELV26" s="212"/>
      <c r="ELW26" s="212"/>
      <c r="ELX26" s="212"/>
      <c r="ELY26" s="212"/>
      <c r="ELZ26" s="212"/>
      <c r="EMA26" s="212"/>
      <c r="EMB26" s="212"/>
      <c r="EMC26" s="212"/>
      <c r="EMD26" s="212"/>
      <c r="EME26" s="212"/>
      <c r="EMF26" s="212"/>
      <c r="EMG26" s="212"/>
      <c r="EMH26" s="212"/>
      <c r="EMI26" s="212"/>
      <c r="EMJ26" s="212"/>
      <c r="EMK26" s="212"/>
      <c r="EML26" s="212"/>
      <c r="EMM26" s="212"/>
      <c r="EMN26" s="212"/>
      <c r="EMO26" s="212"/>
      <c r="EMP26" s="212"/>
      <c r="EMQ26" s="212"/>
      <c r="EMR26" s="212"/>
      <c r="EMS26" s="212"/>
      <c r="EMT26" s="212"/>
      <c r="EMU26" s="212"/>
      <c r="EMV26" s="212"/>
      <c r="EMW26" s="212"/>
      <c r="EMX26" s="212"/>
      <c r="EMY26" s="212"/>
      <c r="EMZ26" s="212"/>
      <c r="ENA26" s="212"/>
      <c r="ENB26" s="212"/>
      <c r="ENC26" s="212"/>
      <c r="END26" s="212"/>
      <c r="ENE26" s="212"/>
      <c r="ENF26" s="212"/>
      <c r="ENG26" s="212"/>
      <c r="ENH26" s="212"/>
      <c r="ENI26" s="212"/>
      <c r="ENJ26" s="212"/>
      <c r="ENK26" s="212"/>
      <c r="ENL26" s="212"/>
      <c r="ENM26" s="212"/>
      <c r="ENN26" s="212"/>
      <c r="ENO26" s="212"/>
      <c r="ENP26" s="212"/>
      <c r="ENQ26" s="212"/>
      <c r="ENR26" s="212"/>
      <c r="ENS26" s="212"/>
      <c r="ENT26" s="212"/>
      <c r="ENU26" s="212"/>
      <c r="ENV26" s="212"/>
      <c r="ENW26" s="212"/>
      <c r="ENX26" s="212"/>
      <c r="ENY26" s="212"/>
      <c r="ENZ26" s="212"/>
      <c r="EOA26" s="212"/>
      <c r="EOB26" s="212"/>
      <c r="EOC26" s="212"/>
      <c r="EOD26" s="212"/>
      <c r="EOE26" s="212"/>
      <c r="EOF26" s="212"/>
      <c r="EOG26" s="212"/>
      <c r="EOH26" s="212"/>
      <c r="EOI26" s="212"/>
      <c r="EOJ26" s="212"/>
      <c r="EOK26" s="212"/>
      <c r="EOL26" s="212"/>
      <c r="EOM26" s="212"/>
      <c r="EON26" s="212"/>
      <c r="EOO26" s="212"/>
      <c r="EOP26" s="212"/>
      <c r="EOQ26" s="212"/>
      <c r="EOR26" s="212"/>
      <c r="EOS26" s="212"/>
      <c r="EOT26" s="212"/>
      <c r="EOU26" s="212"/>
      <c r="EOV26" s="212"/>
      <c r="EOW26" s="212"/>
      <c r="EOX26" s="212"/>
      <c r="EOY26" s="212"/>
      <c r="EOZ26" s="212"/>
      <c r="EPA26" s="212"/>
      <c r="EPB26" s="212"/>
      <c r="EPC26" s="212"/>
      <c r="EPD26" s="212"/>
      <c r="EPE26" s="212"/>
      <c r="EPF26" s="212"/>
      <c r="EPG26" s="212"/>
      <c r="EPH26" s="212"/>
      <c r="EPI26" s="212"/>
      <c r="EPJ26" s="212"/>
      <c r="EPK26" s="212"/>
      <c r="EPL26" s="212"/>
      <c r="EPM26" s="212"/>
      <c r="EPN26" s="212"/>
      <c r="EPO26" s="212"/>
      <c r="EPP26" s="212"/>
      <c r="EPQ26" s="212"/>
      <c r="EPR26" s="212"/>
      <c r="EPS26" s="212"/>
      <c r="EPT26" s="212"/>
      <c r="EPU26" s="212"/>
      <c r="EPV26" s="212"/>
      <c r="EPW26" s="212"/>
      <c r="EPX26" s="212"/>
      <c r="EPY26" s="212"/>
      <c r="EPZ26" s="212"/>
      <c r="EQA26" s="212"/>
      <c r="EQB26" s="212"/>
      <c r="EQC26" s="212"/>
      <c r="EQD26" s="212"/>
      <c r="EQE26" s="212"/>
      <c r="EQF26" s="212"/>
      <c r="EQG26" s="212"/>
      <c r="EQH26" s="212"/>
      <c r="EQI26" s="212"/>
      <c r="EQJ26" s="212"/>
      <c r="EQK26" s="212"/>
      <c r="EQL26" s="212"/>
      <c r="EQM26" s="212"/>
      <c r="EQN26" s="212"/>
      <c r="EQO26" s="212"/>
      <c r="EQP26" s="212"/>
      <c r="EQQ26" s="212"/>
      <c r="EQR26" s="212"/>
      <c r="EQS26" s="212"/>
      <c r="EQT26" s="212"/>
      <c r="EQU26" s="212"/>
      <c r="EQV26" s="212"/>
      <c r="EQW26" s="212"/>
      <c r="EQX26" s="212"/>
      <c r="EQY26" s="212"/>
      <c r="EQZ26" s="212"/>
      <c r="ERA26" s="212"/>
      <c r="ERB26" s="212"/>
      <c r="ERC26" s="212"/>
      <c r="ERD26" s="212"/>
      <c r="ERE26" s="212"/>
      <c r="ERF26" s="212"/>
      <c r="ERG26" s="212"/>
      <c r="ERH26" s="212"/>
      <c r="ERI26" s="212"/>
      <c r="ERJ26" s="212"/>
      <c r="ERK26" s="212"/>
      <c r="ERL26" s="212"/>
      <c r="ERM26" s="212"/>
      <c r="ERN26" s="212"/>
      <c r="ERO26" s="212"/>
      <c r="ERP26" s="212"/>
      <c r="ERQ26" s="212"/>
      <c r="ERR26" s="212"/>
      <c r="ERS26" s="212"/>
      <c r="ERT26" s="212"/>
      <c r="ERU26" s="212"/>
      <c r="ERV26" s="212"/>
      <c r="ERW26" s="212"/>
      <c r="ERX26" s="212"/>
      <c r="ERY26" s="212"/>
      <c r="ERZ26" s="212"/>
      <c r="ESA26" s="212"/>
      <c r="ESB26" s="212"/>
      <c r="ESC26" s="212"/>
      <c r="ESD26" s="212"/>
      <c r="ESE26" s="212"/>
      <c r="ESF26" s="212"/>
      <c r="ESG26" s="212"/>
      <c r="ESH26" s="212"/>
      <c r="ESI26" s="212"/>
      <c r="ESJ26" s="212"/>
      <c r="ESK26" s="212"/>
      <c r="ESL26" s="212"/>
      <c r="ESM26" s="212"/>
      <c r="ESN26" s="212"/>
      <c r="ESO26" s="212"/>
      <c r="ESP26" s="212"/>
      <c r="ESQ26" s="212"/>
      <c r="ESR26" s="212"/>
      <c r="ESS26" s="212"/>
      <c r="EST26" s="212"/>
      <c r="ESU26" s="212"/>
      <c r="ESV26" s="212"/>
      <c r="ESW26" s="212"/>
      <c r="ESX26" s="212"/>
      <c r="ESY26" s="212"/>
      <c r="ESZ26" s="212"/>
      <c r="ETA26" s="212"/>
      <c r="ETB26" s="212"/>
      <c r="ETC26" s="212"/>
      <c r="ETD26" s="212"/>
      <c r="ETE26" s="212"/>
      <c r="ETF26" s="212"/>
      <c r="ETG26" s="212"/>
      <c r="ETH26" s="212"/>
      <c r="ETI26" s="212"/>
      <c r="ETJ26" s="212"/>
      <c r="ETK26" s="212"/>
      <c r="ETL26" s="212"/>
      <c r="ETM26" s="212"/>
      <c r="ETN26" s="212"/>
      <c r="ETO26" s="212"/>
      <c r="ETP26" s="212"/>
      <c r="ETQ26" s="212"/>
      <c r="ETR26" s="212"/>
      <c r="ETS26" s="212"/>
      <c r="ETT26" s="212"/>
      <c r="ETU26" s="212"/>
      <c r="ETV26" s="212"/>
      <c r="ETW26" s="212"/>
      <c r="ETX26" s="212"/>
      <c r="ETY26" s="212"/>
      <c r="ETZ26" s="212"/>
      <c r="EUA26" s="212"/>
      <c r="EUB26" s="212"/>
      <c r="EUC26" s="212"/>
      <c r="EUD26" s="212"/>
      <c r="EUE26" s="212"/>
      <c r="EUF26" s="212"/>
      <c r="EUG26" s="212"/>
      <c r="EUH26" s="212"/>
      <c r="EUI26" s="212"/>
      <c r="EUJ26" s="212"/>
      <c r="EUK26" s="212"/>
      <c r="EUL26" s="212"/>
      <c r="EUM26" s="212"/>
      <c r="EUN26" s="212"/>
      <c r="EUO26" s="212"/>
      <c r="EUP26" s="212"/>
      <c r="EUQ26" s="212"/>
      <c r="EUR26" s="212"/>
      <c r="EUS26" s="212"/>
      <c r="EUT26" s="212"/>
      <c r="EUU26" s="212"/>
      <c r="EUV26" s="212"/>
      <c r="EUW26" s="212"/>
      <c r="EUX26" s="212"/>
      <c r="EUY26" s="212"/>
      <c r="EUZ26" s="212"/>
      <c r="EVA26" s="212"/>
      <c r="EVB26" s="212"/>
      <c r="EVC26" s="212"/>
      <c r="EVD26" s="212"/>
      <c r="EVE26" s="212"/>
      <c r="EVF26" s="212"/>
      <c r="EVG26" s="212"/>
      <c r="EVH26" s="212"/>
      <c r="EVI26" s="212"/>
      <c r="EVJ26" s="212"/>
      <c r="EVK26" s="212"/>
      <c r="EVL26" s="212"/>
      <c r="EVM26" s="212"/>
      <c r="EVN26" s="212"/>
      <c r="EVO26" s="212"/>
      <c r="EVP26" s="212"/>
      <c r="EVQ26" s="212"/>
      <c r="EVR26" s="212"/>
      <c r="EVS26" s="212"/>
      <c r="EVT26" s="212"/>
      <c r="EVU26" s="212"/>
      <c r="EVV26" s="212"/>
      <c r="EVW26" s="212"/>
      <c r="EVX26" s="212"/>
      <c r="EVY26" s="212"/>
      <c r="EVZ26" s="212"/>
      <c r="EWA26" s="212"/>
      <c r="EWB26" s="212"/>
      <c r="EWC26" s="212"/>
      <c r="EWD26" s="212"/>
      <c r="EWE26" s="212"/>
      <c r="EWF26" s="212"/>
      <c r="EWG26" s="212"/>
      <c r="EWH26" s="212"/>
      <c r="EWI26" s="212"/>
      <c r="EWJ26" s="212"/>
      <c r="EWK26" s="212"/>
      <c r="EWL26" s="212"/>
      <c r="EWM26" s="212"/>
      <c r="EWN26" s="212"/>
      <c r="EWO26" s="212"/>
      <c r="EWP26" s="212"/>
      <c r="EWQ26" s="212"/>
      <c r="EWR26" s="212"/>
      <c r="EWS26" s="212"/>
      <c r="EWT26" s="212"/>
      <c r="EWU26" s="212"/>
      <c r="EWV26" s="212"/>
      <c r="EWW26" s="212"/>
      <c r="EWX26" s="212"/>
      <c r="EWY26" s="212"/>
      <c r="EWZ26" s="212"/>
      <c r="EXA26" s="212"/>
      <c r="EXB26" s="212"/>
      <c r="EXC26" s="212"/>
      <c r="EXD26" s="212"/>
      <c r="EXE26" s="212"/>
      <c r="EXF26" s="212"/>
      <c r="EXG26" s="212"/>
      <c r="EXH26" s="212"/>
      <c r="EXI26" s="212"/>
      <c r="EXJ26" s="212"/>
      <c r="EXK26" s="212"/>
      <c r="EXL26" s="212"/>
      <c r="EXM26" s="212"/>
      <c r="EXN26" s="212"/>
      <c r="EXO26" s="212"/>
      <c r="EXP26" s="212"/>
      <c r="EXQ26" s="212"/>
      <c r="EXR26" s="212"/>
      <c r="EXS26" s="212"/>
      <c r="EXT26" s="212"/>
      <c r="EXU26" s="212"/>
      <c r="EXV26" s="212"/>
      <c r="EXW26" s="212"/>
      <c r="EXX26" s="212"/>
      <c r="EXY26" s="212"/>
      <c r="EXZ26" s="212"/>
      <c r="EYA26" s="212"/>
      <c r="EYB26" s="212"/>
      <c r="EYC26" s="212"/>
      <c r="EYD26" s="212"/>
      <c r="EYE26" s="212"/>
      <c r="EYF26" s="212"/>
      <c r="EYG26" s="212"/>
      <c r="EYH26" s="212"/>
      <c r="EYI26" s="212"/>
      <c r="EYJ26" s="212"/>
      <c r="EYK26" s="212"/>
      <c r="EYL26" s="212"/>
      <c r="EYM26" s="212"/>
      <c r="EYN26" s="212"/>
      <c r="EYO26" s="212"/>
      <c r="EYP26" s="212"/>
      <c r="EYQ26" s="212"/>
      <c r="EYR26" s="212"/>
      <c r="EYS26" s="212"/>
      <c r="EYT26" s="212"/>
      <c r="EYU26" s="212"/>
      <c r="EYV26" s="212"/>
      <c r="EYW26" s="212"/>
      <c r="EYX26" s="212"/>
      <c r="EYY26" s="212"/>
      <c r="EYZ26" s="212"/>
      <c r="EZA26" s="212"/>
      <c r="EZB26" s="212"/>
      <c r="EZC26" s="212"/>
      <c r="EZD26" s="212"/>
      <c r="EZE26" s="212"/>
      <c r="EZF26" s="212"/>
      <c r="EZG26" s="212"/>
      <c r="EZH26" s="212"/>
      <c r="EZI26" s="212"/>
      <c r="EZJ26" s="212"/>
      <c r="EZK26" s="212"/>
      <c r="EZL26" s="212"/>
      <c r="EZM26" s="212"/>
      <c r="EZN26" s="212"/>
      <c r="EZO26" s="212"/>
      <c r="EZP26" s="212"/>
      <c r="EZQ26" s="212"/>
      <c r="EZR26" s="212"/>
      <c r="EZS26" s="212"/>
      <c r="EZT26" s="212"/>
      <c r="EZU26" s="212"/>
      <c r="EZV26" s="212"/>
      <c r="EZW26" s="212"/>
      <c r="EZX26" s="212"/>
      <c r="EZY26" s="212"/>
      <c r="EZZ26" s="212"/>
      <c r="FAA26" s="212"/>
      <c r="FAB26" s="212"/>
      <c r="FAC26" s="212"/>
      <c r="FAD26" s="212"/>
      <c r="FAE26" s="212"/>
      <c r="FAF26" s="212"/>
      <c r="FAG26" s="212"/>
      <c r="FAH26" s="212"/>
      <c r="FAI26" s="212"/>
      <c r="FAJ26" s="212"/>
      <c r="FAK26" s="212"/>
      <c r="FAL26" s="212"/>
      <c r="FAM26" s="212"/>
      <c r="FAN26" s="212"/>
      <c r="FAO26" s="212"/>
      <c r="FAP26" s="212"/>
      <c r="FAQ26" s="212"/>
      <c r="FAR26" s="212"/>
      <c r="FAS26" s="212"/>
      <c r="FAT26" s="212"/>
      <c r="FAU26" s="212"/>
      <c r="FAV26" s="212"/>
      <c r="FAW26" s="212"/>
      <c r="FAX26" s="212"/>
      <c r="FAY26" s="212"/>
      <c r="FAZ26" s="212"/>
      <c r="FBA26" s="212"/>
      <c r="FBB26" s="212"/>
      <c r="FBC26" s="212"/>
      <c r="FBD26" s="212"/>
      <c r="FBE26" s="212"/>
      <c r="FBF26" s="212"/>
      <c r="FBG26" s="212"/>
      <c r="FBH26" s="212"/>
      <c r="FBI26" s="212"/>
      <c r="FBJ26" s="212"/>
      <c r="FBK26" s="212"/>
      <c r="FBL26" s="212"/>
      <c r="FBM26" s="212"/>
      <c r="FBN26" s="212"/>
      <c r="FBO26" s="212"/>
      <c r="FBP26" s="212"/>
      <c r="FBQ26" s="212"/>
      <c r="FBR26" s="212"/>
      <c r="FBS26" s="212"/>
      <c r="FBT26" s="212"/>
      <c r="FBU26" s="212"/>
      <c r="FBV26" s="212"/>
      <c r="FBW26" s="212"/>
      <c r="FBX26" s="212"/>
      <c r="FBY26" s="212"/>
      <c r="FBZ26" s="212"/>
      <c r="FCA26" s="212"/>
      <c r="FCB26" s="212"/>
      <c r="FCC26" s="212"/>
      <c r="FCD26" s="212"/>
      <c r="FCE26" s="212"/>
      <c r="FCF26" s="212"/>
      <c r="FCG26" s="212"/>
      <c r="FCH26" s="212"/>
      <c r="FCI26" s="212"/>
      <c r="FCJ26" s="212"/>
      <c r="FCK26" s="212"/>
      <c r="FCL26" s="212"/>
      <c r="FCM26" s="212"/>
      <c r="FCN26" s="212"/>
      <c r="FCO26" s="212"/>
      <c r="FCP26" s="212"/>
      <c r="FCQ26" s="212"/>
      <c r="FCR26" s="212"/>
      <c r="FCS26" s="212"/>
      <c r="FCT26" s="212"/>
      <c r="FCU26" s="212"/>
      <c r="FCV26" s="212"/>
      <c r="FCW26" s="212"/>
      <c r="FCX26" s="212"/>
      <c r="FCY26" s="212"/>
      <c r="FCZ26" s="212"/>
      <c r="FDA26" s="212"/>
      <c r="FDB26" s="212"/>
      <c r="FDC26" s="212"/>
      <c r="FDD26" s="212"/>
      <c r="FDE26" s="212"/>
      <c r="FDF26" s="212"/>
      <c r="FDG26" s="212"/>
      <c r="FDH26" s="212"/>
      <c r="FDI26" s="212"/>
      <c r="FDJ26" s="212"/>
      <c r="FDK26" s="212"/>
      <c r="FDL26" s="212"/>
      <c r="FDM26" s="212"/>
      <c r="FDN26" s="212"/>
      <c r="FDO26" s="212"/>
      <c r="FDP26" s="212"/>
      <c r="FDQ26" s="212"/>
      <c r="FDR26" s="212"/>
      <c r="FDS26" s="212"/>
      <c r="FDT26" s="212"/>
      <c r="FDU26" s="212"/>
      <c r="FDV26" s="212"/>
      <c r="FDW26" s="212"/>
      <c r="FDX26" s="212"/>
      <c r="FDY26" s="212"/>
      <c r="FDZ26" s="212"/>
      <c r="FEA26" s="212"/>
      <c r="FEB26" s="212"/>
      <c r="FEC26" s="212"/>
      <c r="FED26" s="212"/>
      <c r="FEE26" s="212"/>
      <c r="FEF26" s="212"/>
      <c r="FEG26" s="212"/>
      <c r="FEH26" s="212"/>
      <c r="FEI26" s="212"/>
      <c r="FEJ26" s="212"/>
      <c r="FEK26" s="212"/>
      <c r="FEL26" s="212"/>
      <c r="FEM26" s="212"/>
      <c r="FEN26" s="212"/>
      <c r="FEO26" s="212"/>
      <c r="FEP26" s="212"/>
      <c r="FEQ26" s="212"/>
      <c r="FER26" s="212"/>
      <c r="FES26" s="212"/>
      <c r="FET26" s="212"/>
      <c r="FEU26" s="212"/>
      <c r="FEV26" s="212"/>
      <c r="FEW26" s="212"/>
      <c r="FEX26" s="212"/>
      <c r="FEY26" s="212"/>
      <c r="FEZ26" s="212"/>
      <c r="FFA26" s="212"/>
      <c r="FFB26" s="212"/>
      <c r="FFC26" s="212"/>
      <c r="FFD26" s="212"/>
      <c r="FFE26" s="212"/>
      <c r="FFF26" s="212"/>
      <c r="FFG26" s="212"/>
      <c r="FFH26" s="212"/>
      <c r="FFI26" s="212"/>
      <c r="FFJ26" s="212"/>
      <c r="FFK26" s="212"/>
      <c r="FFL26" s="212"/>
      <c r="FFM26" s="212"/>
      <c r="FFN26" s="212"/>
      <c r="FFO26" s="212"/>
      <c r="FFP26" s="212"/>
      <c r="FFQ26" s="212"/>
      <c r="FFR26" s="212"/>
      <c r="FFS26" s="212"/>
      <c r="FFT26" s="212"/>
      <c r="FFU26" s="212"/>
      <c r="FFV26" s="212"/>
      <c r="FFW26" s="212"/>
      <c r="FFX26" s="212"/>
      <c r="FFY26" s="212"/>
      <c r="FFZ26" s="212"/>
      <c r="FGA26" s="212"/>
      <c r="FGB26" s="212"/>
      <c r="FGC26" s="212"/>
      <c r="FGD26" s="212"/>
      <c r="FGE26" s="212"/>
      <c r="FGF26" s="212"/>
      <c r="FGG26" s="212"/>
      <c r="FGH26" s="212"/>
      <c r="FGI26" s="212"/>
      <c r="FGJ26" s="212"/>
      <c r="FGK26" s="212"/>
      <c r="FGL26" s="212"/>
      <c r="FGM26" s="212"/>
      <c r="FGN26" s="212"/>
      <c r="FGO26" s="212"/>
      <c r="FGP26" s="212"/>
      <c r="FGQ26" s="212"/>
      <c r="FGR26" s="212"/>
      <c r="FGS26" s="212"/>
      <c r="FGT26" s="212"/>
      <c r="FGU26" s="212"/>
      <c r="FGV26" s="212"/>
      <c r="FGW26" s="212"/>
      <c r="FGX26" s="212"/>
      <c r="FGY26" s="212"/>
      <c r="FGZ26" s="212"/>
      <c r="FHA26" s="212"/>
      <c r="FHB26" s="212"/>
      <c r="FHC26" s="212"/>
      <c r="FHD26" s="212"/>
      <c r="FHE26" s="212"/>
      <c r="FHF26" s="212"/>
      <c r="FHG26" s="212"/>
      <c r="FHH26" s="212"/>
      <c r="FHI26" s="212"/>
      <c r="FHJ26" s="212"/>
      <c r="FHK26" s="212"/>
      <c r="FHL26" s="212"/>
      <c r="FHM26" s="212"/>
      <c r="FHN26" s="212"/>
      <c r="FHO26" s="212"/>
      <c r="FHP26" s="212"/>
      <c r="FHQ26" s="212"/>
      <c r="FHR26" s="212"/>
      <c r="FHS26" s="212"/>
      <c r="FHT26" s="212"/>
      <c r="FHU26" s="212"/>
      <c r="FHV26" s="212"/>
      <c r="FHW26" s="212"/>
      <c r="FHX26" s="212"/>
      <c r="FHY26" s="212"/>
      <c r="FHZ26" s="212"/>
      <c r="FIA26" s="212"/>
      <c r="FIB26" s="212"/>
      <c r="FIC26" s="212"/>
      <c r="FID26" s="212"/>
      <c r="FIE26" s="212"/>
      <c r="FIF26" s="212"/>
      <c r="FIG26" s="212"/>
      <c r="FIH26" s="212"/>
      <c r="FII26" s="212"/>
      <c r="FIJ26" s="212"/>
      <c r="FIK26" s="212"/>
      <c r="FIL26" s="212"/>
      <c r="FIM26" s="212"/>
      <c r="FIN26" s="212"/>
      <c r="FIO26" s="212"/>
      <c r="FIP26" s="212"/>
      <c r="FIQ26" s="212"/>
      <c r="FIR26" s="212"/>
      <c r="FIS26" s="212"/>
      <c r="FIT26" s="212"/>
      <c r="FIU26" s="212"/>
      <c r="FIV26" s="212"/>
      <c r="FIW26" s="212"/>
      <c r="FIX26" s="212"/>
      <c r="FIY26" s="212"/>
      <c r="FIZ26" s="212"/>
      <c r="FJA26" s="212"/>
      <c r="FJB26" s="212"/>
      <c r="FJC26" s="212"/>
      <c r="FJD26" s="212"/>
      <c r="FJE26" s="212"/>
      <c r="FJF26" s="212"/>
      <c r="FJG26" s="212"/>
      <c r="FJH26" s="212"/>
      <c r="FJI26" s="212"/>
      <c r="FJJ26" s="212"/>
      <c r="FJK26" s="212"/>
      <c r="FJL26" s="212"/>
      <c r="FJM26" s="212"/>
      <c r="FJN26" s="212"/>
      <c r="FJO26" s="212"/>
      <c r="FJP26" s="212"/>
      <c r="FJQ26" s="212"/>
      <c r="FJR26" s="212"/>
      <c r="FJS26" s="212"/>
      <c r="FJT26" s="212"/>
      <c r="FJU26" s="212"/>
      <c r="FJV26" s="212"/>
      <c r="FJW26" s="212"/>
      <c r="FJX26" s="212"/>
      <c r="FJY26" s="212"/>
      <c r="FJZ26" s="212"/>
      <c r="FKA26" s="212"/>
      <c r="FKB26" s="212"/>
      <c r="FKC26" s="212"/>
      <c r="FKD26" s="212"/>
      <c r="FKE26" s="212"/>
      <c r="FKF26" s="212"/>
      <c r="FKG26" s="212"/>
      <c r="FKH26" s="212"/>
      <c r="FKI26" s="212"/>
      <c r="FKJ26" s="212"/>
      <c r="FKK26" s="212"/>
      <c r="FKL26" s="212"/>
      <c r="FKM26" s="212"/>
      <c r="FKN26" s="212"/>
      <c r="FKO26" s="212"/>
      <c r="FKP26" s="212"/>
      <c r="FKQ26" s="212"/>
      <c r="FKR26" s="212"/>
      <c r="FKS26" s="212"/>
      <c r="FKT26" s="212"/>
      <c r="FKU26" s="212"/>
      <c r="FKV26" s="212"/>
      <c r="FKW26" s="212"/>
      <c r="FKX26" s="212"/>
      <c r="FKY26" s="212"/>
      <c r="FKZ26" s="212"/>
      <c r="FLA26" s="212"/>
      <c r="FLB26" s="212"/>
      <c r="FLC26" s="212"/>
      <c r="FLD26" s="212"/>
      <c r="FLE26" s="212"/>
      <c r="FLF26" s="212"/>
      <c r="FLG26" s="212"/>
      <c r="FLH26" s="212"/>
      <c r="FLI26" s="212"/>
      <c r="FLJ26" s="212"/>
      <c r="FLK26" s="212"/>
      <c r="FLL26" s="212"/>
      <c r="FLM26" s="212"/>
      <c r="FLN26" s="212"/>
      <c r="FLO26" s="212"/>
      <c r="FLP26" s="212"/>
      <c r="FLQ26" s="212"/>
      <c r="FLR26" s="212"/>
      <c r="FLS26" s="212"/>
      <c r="FLT26" s="212"/>
      <c r="FLU26" s="212"/>
      <c r="FLV26" s="212"/>
      <c r="FLW26" s="212"/>
      <c r="FLX26" s="212"/>
      <c r="FLY26" s="212"/>
      <c r="FLZ26" s="212"/>
      <c r="FMA26" s="212"/>
      <c r="FMB26" s="212"/>
      <c r="FMC26" s="212"/>
      <c r="FMD26" s="212"/>
      <c r="FME26" s="212"/>
      <c r="FMF26" s="212"/>
      <c r="FMG26" s="212"/>
      <c r="FMH26" s="212"/>
      <c r="FMI26" s="212"/>
      <c r="FMJ26" s="212"/>
      <c r="FMK26" s="212"/>
      <c r="FML26" s="212"/>
      <c r="FMM26" s="212"/>
      <c r="FMN26" s="212"/>
      <c r="FMO26" s="212"/>
      <c r="FMP26" s="212"/>
      <c r="FMQ26" s="212"/>
      <c r="FMR26" s="212"/>
      <c r="FMS26" s="212"/>
      <c r="FMT26" s="212"/>
      <c r="FMU26" s="212"/>
      <c r="FMV26" s="212"/>
      <c r="FMW26" s="212"/>
      <c r="FMX26" s="212"/>
      <c r="FMY26" s="212"/>
      <c r="FMZ26" s="212"/>
      <c r="FNA26" s="212"/>
      <c r="FNB26" s="212"/>
      <c r="FNC26" s="212"/>
      <c r="FND26" s="212"/>
      <c r="FNE26" s="212"/>
      <c r="FNF26" s="212"/>
      <c r="FNG26" s="212"/>
      <c r="FNH26" s="212"/>
      <c r="FNI26" s="212"/>
      <c r="FNJ26" s="212"/>
      <c r="FNK26" s="212"/>
      <c r="FNL26" s="212"/>
      <c r="FNM26" s="212"/>
      <c r="FNN26" s="212"/>
      <c r="FNO26" s="212"/>
      <c r="FNP26" s="212"/>
      <c r="FNQ26" s="212"/>
      <c r="FNR26" s="212"/>
      <c r="FNS26" s="212"/>
      <c r="FNT26" s="212"/>
      <c r="FNU26" s="212"/>
      <c r="FNV26" s="212"/>
      <c r="FNW26" s="212"/>
      <c r="FNX26" s="212"/>
      <c r="FNY26" s="212"/>
      <c r="FNZ26" s="212"/>
      <c r="FOA26" s="212"/>
      <c r="FOB26" s="212"/>
      <c r="FOC26" s="212"/>
      <c r="FOD26" s="212"/>
      <c r="FOE26" s="212"/>
      <c r="FOF26" s="212"/>
      <c r="FOG26" s="212"/>
      <c r="FOH26" s="212"/>
      <c r="FOI26" s="212"/>
      <c r="FOJ26" s="212"/>
      <c r="FOK26" s="212"/>
      <c r="FOL26" s="212"/>
      <c r="FOM26" s="212"/>
      <c r="FON26" s="212"/>
      <c r="FOO26" s="212"/>
      <c r="FOP26" s="212"/>
      <c r="FOQ26" s="212"/>
      <c r="FOR26" s="212"/>
      <c r="FOS26" s="212"/>
      <c r="FOT26" s="212"/>
      <c r="FOU26" s="212"/>
      <c r="FOV26" s="212"/>
      <c r="FOW26" s="212"/>
      <c r="FOX26" s="212"/>
      <c r="FOY26" s="212"/>
      <c r="FOZ26" s="212"/>
      <c r="FPA26" s="212"/>
      <c r="FPB26" s="212"/>
      <c r="FPC26" s="212"/>
      <c r="FPD26" s="212"/>
      <c r="FPE26" s="212"/>
      <c r="FPF26" s="212"/>
      <c r="FPG26" s="212"/>
      <c r="FPH26" s="212"/>
      <c r="FPI26" s="212"/>
      <c r="FPJ26" s="212"/>
      <c r="FPK26" s="212"/>
      <c r="FPL26" s="212"/>
      <c r="FPM26" s="212"/>
      <c r="FPN26" s="212"/>
      <c r="FPO26" s="212"/>
      <c r="FPP26" s="212"/>
      <c r="FPQ26" s="212"/>
      <c r="FPR26" s="212"/>
      <c r="FPS26" s="212"/>
      <c r="FPT26" s="212"/>
      <c r="FPU26" s="212"/>
      <c r="FPV26" s="212"/>
      <c r="FPW26" s="212"/>
      <c r="FPX26" s="212"/>
      <c r="FPY26" s="212"/>
      <c r="FPZ26" s="212"/>
      <c r="FQA26" s="212"/>
      <c r="FQB26" s="212"/>
      <c r="FQC26" s="212"/>
      <c r="FQD26" s="212"/>
      <c r="FQE26" s="212"/>
      <c r="FQF26" s="212"/>
      <c r="FQG26" s="212"/>
      <c r="FQH26" s="212"/>
      <c r="FQI26" s="212"/>
      <c r="FQJ26" s="212"/>
      <c r="FQK26" s="212"/>
      <c r="FQL26" s="212"/>
      <c r="FQM26" s="212"/>
      <c r="FQN26" s="212"/>
      <c r="FQO26" s="212"/>
      <c r="FQP26" s="212"/>
      <c r="FQQ26" s="212"/>
      <c r="FQR26" s="212"/>
      <c r="FQS26" s="212"/>
      <c r="FQT26" s="212"/>
      <c r="FQU26" s="212"/>
      <c r="FQV26" s="212"/>
      <c r="FQW26" s="212"/>
      <c r="FQX26" s="212"/>
      <c r="FQY26" s="212"/>
      <c r="FQZ26" s="212"/>
      <c r="FRA26" s="212"/>
      <c r="FRB26" s="212"/>
      <c r="FRC26" s="212"/>
      <c r="FRD26" s="212"/>
      <c r="FRE26" s="212"/>
      <c r="FRF26" s="212"/>
      <c r="FRG26" s="212"/>
      <c r="FRH26" s="212"/>
      <c r="FRI26" s="212"/>
      <c r="FRJ26" s="212"/>
      <c r="FRK26" s="212"/>
      <c r="FRL26" s="212"/>
      <c r="FRM26" s="212"/>
      <c r="FRN26" s="212"/>
      <c r="FRO26" s="212"/>
      <c r="FRP26" s="212"/>
      <c r="FRQ26" s="212"/>
      <c r="FRR26" s="212"/>
      <c r="FRS26" s="212"/>
      <c r="FRT26" s="212"/>
      <c r="FRU26" s="212"/>
      <c r="FRV26" s="212"/>
      <c r="FRW26" s="212"/>
      <c r="FRX26" s="212"/>
      <c r="FRY26" s="212"/>
      <c r="FRZ26" s="212"/>
      <c r="FSA26" s="212"/>
      <c r="FSB26" s="212"/>
      <c r="FSC26" s="212"/>
      <c r="FSD26" s="212"/>
      <c r="FSE26" s="212"/>
      <c r="FSF26" s="212"/>
      <c r="FSG26" s="212"/>
      <c r="FSH26" s="212"/>
      <c r="FSI26" s="212"/>
      <c r="FSJ26" s="212"/>
      <c r="FSK26" s="212"/>
      <c r="FSL26" s="212"/>
      <c r="FSM26" s="212"/>
      <c r="FSN26" s="212"/>
      <c r="FSO26" s="212"/>
      <c r="FSP26" s="212"/>
      <c r="FSQ26" s="212"/>
      <c r="FSR26" s="212"/>
      <c r="FSS26" s="212"/>
      <c r="FST26" s="212"/>
      <c r="FSU26" s="212"/>
      <c r="FSV26" s="212"/>
      <c r="FSW26" s="212"/>
      <c r="FSX26" s="212"/>
      <c r="FSY26" s="212"/>
      <c r="FSZ26" s="212"/>
      <c r="FTA26" s="212"/>
      <c r="FTB26" s="212"/>
      <c r="FTC26" s="212"/>
      <c r="FTD26" s="212"/>
      <c r="FTE26" s="212"/>
      <c r="FTF26" s="212"/>
      <c r="FTG26" s="212"/>
      <c r="FTH26" s="212"/>
      <c r="FTI26" s="212"/>
      <c r="FTJ26" s="212"/>
      <c r="FTK26" s="212"/>
      <c r="FTL26" s="212"/>
      <c r="FTM26" s="212"/>
      <c r="FTN26" s="212"/>
      <c r="FTO26" s="212"/>
      <c r="FTP26" s="212"/>
      <c r="FTQ26" s="212"/>
      <c r="FTR26" s="212"/>
      <c r="FTS26" s="212"/>
      <c r="FTT26" s="212"/>
      <c r="FTU26" s="212"/>
      <c r="FTV26" s="212"/>
      <c r="FTW26" s="212"/>
      <c r="FTX26" s="212"/>
      <c r="FTY26" s="212"/>
      <c r="FTZ26" s="212"/>
      <c r="FUA26" s="212"/>
      <c r="FUB26" s="212"/>
      <c r="FUC26" s="212"/>
      <c r="FUD26" s="212"/>
      <c r="FUE26" s="212"/>
      <c r="FUF26" s="212"/>
      <c r="FUG26" s="212"/>
      <c r="FUH26" s="212"/>
      <c r="FUI26" s="212"/>
      <c r="FUJ26" s="212"/>
      <c r="FUK26" s="212"/>
      <c r="FUL26" s="212"/>
      <c r="FUM26" s="212"/>
      <c r="FUN26" s="212"/>
      <c r="FUO26" s="212"/>
      <c r="FUP26" s="212"/>
      <c r="FUQ26" s="212"/>
      <c r="FUR26" s="212"/>
      <c r="FUS26" s="212"/>
      <c r="FUT26" s="212"/>
      <c r="FUU26" s="212"/>
      <c r="FUV26" s="212"/>
      <c r="FUW26" s="212"/>
      <c r="FUX26" s="212"/>
      <c r="FUY26" s="212"/>
      <c r="FUZ26" s="212"/>
      <c r="FVA26" s="212"/>
      <c r="FVB26" s="212"/>
      <c r="FVC26" s="212"/>
      <c r="FVD26" s="212"/>
      <c r="FVE26" s="212"/>
      <c r="FVF26" s="212"/>
      <c r="FVG26" s="212"/>
      <c r="FVH26" s="212"/>
      <c r="FVI26" s="212"/>
      <c r="FVJ26" s="212"/>
      <c r="FVK26" s="212"/>
      <c r="FVL26" s="212"/>
      <c r="FVM26" s="212"/>
      <c r="FVN26" s="212"/>
      <c r="FVO26" s="212"/>
      <c r="FVP26" s="212"/>
      <c r="FVQ26" s="212"/>
      <c r="FVR26" s="212"/>
      <c r="FVS26" s="212"/>
      <c r="FVT26" s="212"/>
      <c r="FVU26" s="212"/>
      <c r="FVV26" s="212"/>
      <c r="FVW26" s="212"/>
      <c r="FVX26" s="212"/>
      <c r="FVY26" s="212"/>
      <c r="FVZ26" s="212"/>
      <c r="FWA26" s="212"/>
      <c r="FWB26" s="212"/>
      <c r="FWC26" s="212"/>
      <c r="FWD26" s="212"/>
      <c r="FWE26" s="212"/>
      <c r="FWF26" s="212"/>
      <c r="FWG26" s="212"/>
      <c r="FWH26" s="212"/>
      <c r="FWI26" s="212"/>
      <c r="FWJ26" s="212"/>
      <c r="FWK26" s="212"/>
      <c r="FWL26" s="212"/>
      <c r="FWM26" s="212"/>
      <c r="FWN26" s="212"/>
      <c r="FWO26" s="212"/>
      <c r="FWP26" s="212"/>
      <c r="FWQ26" s="212"/>
      <c r="FWR26" s="212"/>
      <c r="FWS26" s="212"/>
      <c r="FWT26" s="212"/>
      <c r="FWU26" s="212"/>
      <c r="FWV26" s="212"/>
      <c r="FWW26" s="212"/>
      <c r="FWX26" s="212"/>
      <c r="FWY26" s="212"/>
      <c r="FWZ26" s="212"/>
      <c r="FXA26" s="212"/>
      <c r="FXB26" s="212"/>
      <c r="FXC26" s="212"/>
      <c r="FXD26" s="212"/>
      <c r="FXE26" s="212"/>
      <c r="FXF26" s="212"/>
      <c r="FXG26" s="212"/>
      <c r="FXH26" s="212"/>
      <c r="FXI26" s="212"/>
      <c r="FXJ26" s="212"/>
      <c r="FXK26" s="212"/>
      <c r="FXL26" s="212"/>
      <c r="FXM26" s="212"/>
      <c r="FXN26" s="212"/>
      <c r="FXO26" s="212"/>
      <c r="FXP26" s="212"/>
      <c r="FXQ26" s="212"/>
      <c r="FXR26" s="212"/>
      <c r="FXS26" s="212"/>
      <c r="FXT26" s="212"/>
      <c r="FXU26" s="212"/>
      <c r="FXV26" s="212"/>
      <c r="FXW26" s="212"/>
      <c r="FXX26" s="212"/>
      <c r="FXY26" s="212"/>
      <c r="FXZ26" s="212"/>
      <c r="FYA26" s="212"/>
      <c r="FYB26" s="212"/>
      <c r="FYC26" s="212"/>
      <c r="FYD26" s="212"/>
      <c r="FYE26" s="212"/>
      <c r="FYF26" s="212"/>
      <c r="FYG26" s="212"/>
      <c r="FYH26" s="212"/>
      <c r="FYI26" s="212"/>
      <c r="FYJ26" s="212"/>
      <c r="FYK26" s="212"/>
      <c r="FYL26" s="212"/>
      <c r="FYM26" s="212"/>
      <c r="FYN26" s="212"/>
      <c r="FYO26" s="212"/>
      <c r="FYP26" s="212"/>
      <c r="FYQ26" s="212"/>
      <c r="FYR26" s="212"/>
      <c r="FYS26" s="212"/>
      <c r="FYT26" s="212"/>
      <c r="FYU26" s="212"/>
      <c r="FYV26" s="212"/>
      <c r="FYW26" s="212"/>
      <c r="FYX26" s="212"/>
      <c r="FYY26" s="212"/>
      <c r="FYZ26" s="212"/>
      <c r="FZA26" s="212"/>
      <c r="FZB26" s="212"/>
      <c r="FZC26" s="212"/>
      <c r="FZD26" s="212"/>
      <c r="FZE26" s="212"/>
      <c r="FZF26" s="212"/>
      <c r="FZG26" s="212"/>
      <c r="FZH26" s="212"/>
      <c r="FZI26" s="212"/>
      <c r="FZJ26" s="212"/>
      <c r="FZK26" s="212"/>
      <c r="FZL26" s="212"/>
      <c r="FZM26" s="212"/>
      <c r="FZN26" s="212"/>
      <c r="FZO26" s="212"/>
      <c r="FZP26" s="212"/>
      <c r="FZQ26" s="212"/>
      <c r="FZR26" s="212"/>
      <c r="FZS26" s="212"/>
      <c r="FZT26" s="212"/>
      <c r="FZU26" s="212"/>
      <c r="FZV26" s="212"/>
      <c r="FZW26" s="212"/>
      <c r="FZX26" s="212"/>
      <c r="FZY26" s="212"/>
      <c r="FZZ26" s="212"/>
      <c r="GAA26" s="212"/>
      <c r="GAB26" s="212"/>
      <c r="GAC26" s="212"/>
      <c r="GAD26" s="212"/>
      <c r="GAE26" s="212"/>
      <c r="GAF26" s="212"/>
      <c r="GAG26" s="212"/>
      <c r="GAH26" s="212"/>
      <c r="GAI26" s="212"/>
      <c r="GAJ26" s="212"/>
      <c r="GAK26" s="212"/>
      <c r="GAL26" s="212"/>
      <c r="GAM26" s="212"/>
      <c r="GAN26" s="212"/>
      <c r="GAO26" s="212"/>
      <c r="GAP26" s="212"/>
      <c r="GAQ26" s="212"/>
      <c r="GAR26" s="212"/>
      <c r="GAS26" s="212"/>
      <c r="GAT26" s="212"/>
      <c r="GAU26" s="212"/>
      <c r="GAV26" s="212"/>
      <c r="GAW26" s="212"/>
      <c r="GAX26" s="212"/>
      <c r="GAY26" s="212"/>
      <c r="GAZ26" s="212"/>
      <c r="GBA26" s="212"/>
      <c r="GBB26" s="212"/>
      <c r="GBC26" s="212"/>
      <c r="GBD26" s="212"/>
      <c r="GBE26" s="212"/>
      <c r="GBF26" s="212"/>
      <c r="GBG26" s="212"/>
      <c r="GBH26" s="212"/>
      <c r="GBI26" s="212"/>
      <c r="GBJ26" s="212"/>
      <c r="GBK26" s="212"/>
      <c r="GBL26" s="212"/>
      <c r="GBM26" s="212"/>
      <c r="GBN26" s="212"/>
      <c r="GBO26" s="212"/>
      <c r="GBP26" s="212"/>
      <c r="GBQ26" s="212"/>
      <c r="GBR26" s="212"/>
      <c r="GBS26" s="212"/>
      <c r="GBT26" s="212"/>
      <c r="GBU26" s="212"/>
      <c r="GBV26" s="212"/>
      <c r="GBW26" s="212"/>
      <c r="GBX26" s="212"/>
      <c r="GBY26" s="212"/>
      <c r="GBZ26" s="212"/>
      <c r="GCA26" s="212"/>
      <c r="GCB26" s="212"/>
      <c r="GCC26" s="212"/>
      <c r="GCD26" s="212"/>
      <c r="GCE26" s="212"/>
      <c r="GCF26" s="212"/>
      <c r="GCG26" s="212"/>
      <c r="GCH26" s="212"/>
      <c r="GCI26" s="212"/>
      <c r="GCJ26" s="212"/>
      <c r="GCK26" s="212"/>
      <c r="GCL26" s="212"/>
      <c r="GCM26" s="212"/>
      <c r="GCN26" s="212"/>
      <c r="GCO26" s="212"/>
      <c r="GCP26" s="212"/>
      <c r="GCQ26" s="212"/>
      <c r="GCR26" s="212"/>
      <c r="GCS26" s="212"/>
      <c r="GCT26" s="212"/>
      <c r="GCU26" s="212"/>
      <c r="GCV26" s="212"/>
      <c r="GCW26" s="212"/>
      <c r="GCX26" s="212"/>
      <c r="GCY26" s="212"/>
      <c r="GCZ26" s="212"/>
      <c r="GDA26" s="212"/>
      <c r="GDB26" s="212"/>
      <c r="GDC26" s="212"/>
      <c r="GDD26" s="212"/>
      <c r="GDE26" s="212"/>
      <c r="GDF26" s="212"/>
      <c r="GDG26" s="212"/>
      <c r="GDH26" s="212"/>
      <c r="GDI26" s="212"/>
      <c r="GDJ26" s="212"/>
      <c r="GDK26" s="212"/>
      <c r="GDL26" s="212"/>
      <c r="GDM26" s="212"/>
      <c r="GDN26" s="212"/>
      <c r="GDO26" s="212"/>
      <c r="GDP26" s="212"/>
      <c r="GDQ26" s="212"/>
      <c r="GDR26" s="212"/>
      <c r="GDS26" s="212"/>
      <c r="GDT26" s="212"/>
      <c r="GDU26" s="212"/>
      <c r="GDV26" s="212"/>
      <c r="GDW26" s="212"/>
      <c r="GDX26" s="212"/>
      <c r="GDY26" s="212"/>
      <c r="GDZ26" s="212"/>
      <c r="GEA26" s="212"/>
      <c r="GEB26" s="212"/>
      <c r="GEC26" s="212"/>
      <c r="GED26" s="212"/>
      <c r="GEE26" s="212"/>
      <c r="GEF26" s="212"/>
      <c r="GEG26" s="212"/>
      <c r="GEH26" s="212"/>
      <c r="GEI26" s="212"/>
      <c r="GEJ26" s="212"/>
      <c r="GEK26" s="212"/>
      <c r="GEL26" s="212"/>
      <c r="GEM26" s="212"/>
      <c r="GEN26" s="212"/>
      <c r="GEO26" s="212"/>
      <c r="GEP26" s="212"/>
      <c r="GEQ26" s="212"/>
      <c r="GER26" s="212"/>
      <c r="GES26" s="212"/>
      <c r="GET26" s="212"/>
      <c r="GEU26" s="212"/>
      <c r="GEV26" s="212"/>
      <c r="GEW26" s="212"/>
      <c r="GEX26" s="212"/>
      <c r="GEY26" s="212"/>
      <c r="GEZ26" s="212"/>
      <c r="GFA26" s="212"/>
      <c r="GFB26" s="212"/>
      <c r="GFC26" s="212"/>
      <c r="GFD26" s="212"/>
      <c r="GFE26" s="212"/>
      <c r="GFF26" s="212"/>
      <c r="GFG26" s="212"/>
      <c r="GFH26" s="212"/>
      <c r="GFI26" s="212"/>
      <c r="GFJ26" s="212"/>
      <c r="GFK26" s="212"/>
      <c r="GFL26" s="212"/>
      <c r="GFM26" s="212"/>
      <c r="GFN26" s="212"/>
      <c r="GFO26" s="212"/>
      <c r="GFP26" s="212"/>
      <c r="GFQ26" s="212"/>
      <c r="GFR26" s="212"/>
      <c r="GFS26" s="212"/>
      <c r="GFT26" s="212"/>
      <c r="GFU26" s="212"/>
      <c r="GFV26" s="212"/>
      <c r="GFW26" s="212"/>
      <c r="GFX26" s="212"/>
      <c r="GFY26" s="212"/>
      <c r="GFZ26" s="212"/>
      <c r="GGA26" s="212"/>
      <c r="GGB26" s="212"/>
      <c r="GGC26" s="212"/>
      <c r="GGD26" s="212"/>
      <c r="GGE26" s="212"/>
      <c r="GGF26" s="212"/>
      <c r="GGG26" s="212"/>
      <c r="GGH26" s="212"/>
      <c r="GGI26" s="212"/>
      <c r="GGJ26" s="212"/>
      <c r="GGK26" s="212"/>
      <c r="GGL26" s="212"/>
      <c r="GGM26" s="212"/>
      <c r="GGN26" s="212"/>
      <c r="GGO26" s="212"/>
      <c r="GGP26" s="212"/>
      <c r="GGQ26" s="212"/>
      <c r="GGR26" s="212"/>
      <c r="GGS26" s="212"/>
      <c r="GGT26" s="212"/>
      <c r="GGU26" s="212"/>
      <c r="GGV26" s="212"/>
      <c r="GGW26" s="212"/>
      <c r="GGX26" s="212"/>
      <c r="GGY26" s="212"/>
      <c r="GGZ26" s="212"/>
      <c r="GHA26" s="212"/>
      <c r="GHB26" s="212"/>
      <c r="GHC26" s="212"/>
      <c r="GHD26" s="212"/>
      <c r="GHE26" s="212"/>
      <c r="GHF26" s="212"/>
      <c r="GHG26" s="212"/>
      <c r="GHH26" s="212"/>
      <c r="GHI26" s="212"/>
      <c r="GHJ26" s="212"/>
      <c r="GHK26" s="212"/>
      <c r="GHL26" s="212"/>
      <c r="GHM26" s="212"/>
      <c r="GHN26" s="212"/>
      <c r="GHO26" s="212"/>
      <c r="GHP26" s="212"/>
      <c r="GHQ26" s="212"/>
      <c r="GHR26" s="212"/>
      <c r="GHS26" s="212"/>
      <c r="GHT26" s="212"/>
      <c r="GHU26" s="212"/>
      <c r="GHV26" s="212"/>
      <c r="GHW26" s="212"/>
      <c r="GHX26" s="212"/>
      <c r="GHY26" s="212"/>
      <c r="GHZ26" s="212"/>
      <c r="GIA26" s="212"/>
      <c r="GIB26" s="212"/>
      <c r="GIC26" s="212"/>
      <c r="GID26" s="212"/>
      <c r="GIE26" s="212"/>
      <c r="GIF26" s="212"/>
      <c r="GIG26" s="212"/>
      <c r="GIH26" s="212"/>
      <c r="GII26" s="212"/>
      <c r="GIJ26" s="212"/>
      <c r="GIK26" s="212"/>
      <c r="GIL26" s="212"/>
      <c r="GIM26" s="212"/>
      <c r="GIN26" s="212"/>
      <c r="GIO26" s="212"/>
      <c r="GIP26" s="212"/>
      <c r="GIQ26" s="212"/>
      <c r="GIR26" s="212"/>
      <c r="GIS26" s="212"/>
      <c r="GIT26" s="212"/>
      <c r="GIU26" s="212"/>
      <c r="GIV26" s="212"/>
      <c r="GIW26" s="212"/>
      <c r="GIX26" s="212"/>
      <c r="GIY26" s="212"/>
      <c r="GIZ26" s="212"/>
      <c r="GJA26" s="212"/>
      <c r="GJB26" s="212"/>
      <c r="GJC26" s="212"/>
      <c r="GJD26" s="212"/>
      <c r="GJE26" s="212"/>
      <c r="GJF26" s="212"/>
      <c r="GJG26" s="212"/>
      <c r="GJH26" s="212"/>
      <c r="GJI26" s="212"/>
      <c r="GJJ26" s="212"/>
      <c r="GJK26" s="212"/>
      <c r="GJL26" s="212"/>
      <c r="GJM26" s="212"/>
      <c r="GJN26" s="212"/>
      <c r="GJO26" s="212"/>
      <c r="GJP26" s="212"/>
      <c r="GJQ26" s="212"/>
      <c r="GJR26" s="212"/>
      <c r="GJS26" s="212"/>
      <c r="GJT26" s="212"/>
      <c r="GJU26" s="212"/>
      <c r="GJV26" s="212"/>
      <c r="GJW26" s="212"/>
      <c r="GJX26" s="212"/>
      <c r="GJY26" s="212"/>
      <c r="GJZ26" s="212"/>
      <c r="GKA26" s="212"/>
      <c r="GKB26" s="212"/>
      <c r="GKC26" s="212"/>
      <c r="GKD26" s="212"/>
      <c r="GKE26" s="212"/>
      <c r="GKF26" s="212"/>
      <c r="GKG26" s="212"/>
      <c r="GKH26" s="212"/>
      <c r="GKI26" s="212"/>
      <c r="GKJ26" s="212"/>
      <c r="GKK26" s="212"/>
      <c r="GKL26" s="212"/>
      <c r="GKM26" s="212"/>
      <c r="GKN26" s="212"/>
      <c r="GKO26" s="212"/>
      <c r="GKP26" s="212"/>
      <c r="GKQ26" s="212"/>
      <c r="GKR26" s="212"/>
      <c r="GKS26" s="212"/>
      <c r="GKT26" s="212"/>
      <c r="GKU26" s="212"/>
      <c r="GKV26" s="212"/>
      <c r="GKW26" s="212"/>
      <c r="GKX26" s="212"/>
      <c r="GKY26" s="212"/>
      <c r="GKZ26" s="212"/>
      <c r="GLA26" s="212"/>
      <c r="GLB26" s="212"/>
      <c r="GLC26" s="212"/>
      <c r="GLD26" s="212"/>
      <c r="GLE26" s="212"/>
      <c r="GLF26" s="212"/>
      <c r="GLG26" s="212"/>
      <c r="GLH26" s="212"/>
      <c r="GLI26" s="212"/>
      <c r="GLJ26" s="212"/>
      <c r="GLK26" s="212"/>
      <c r="GLL26" s="212"/>
      <c r="GLM26" s="212"/>
      <c r="GLN26" s="212"/>
      <c r="GLO26" s="212"/>
      <c r="GLP26" s="212"/>
      <c r="GLQ26" s="212"/>
      <c r="GLR26" s="212"/>
      <c r="GLS26" s="212"/>
      <c r="GLT26" s="212"/>
      <c r="GLU26" s="212"/>
      <c r="GLV26" s="212"/>
      <c r="GLW26" s="212"/>
      <c r="GLX26" s="212"/>
      <c r="GLY26" s="212"/>
      <c r="GLZ26" s="212"/>
      <c r="GMA26" s="212"/>
      <c r="GMB26" s="212"/>
      <c r="GMC26" s="212"/>
      <c r="GMD26" s="212"/>
      <c r="GME26" s="212"/>
      <c r="GMF26" s="212"/>
      <c r="GMG26" s="212"/>
      <c r="GMH26" s="212"/>
      <c r="GMI26" s="212"/>
      <c r="GMJ26" s="212"/>
      <c r="GMK26" s="212"/>
      <c r="GML26" s="212"/>
      <c r="GMM26" s="212"/>
      <c r="GMN26" s="212"/>
      <c r="GMO26" s="212"/>
      <c r="GMP26" s="212"/>
      <c r="GMQ26" s="212"/>
      <c r="GMR26" s="212"/>
      <c r="GMS26" s="212"/>
      <c r="GMT26" s="212"/>
      <c r="GMU26" s="212"/>
      <c r="GMV26" s="212"/>
      <c r="GMW26" s="212"/>
      <c r="GMX26" s="212"/>
      <c r="GMY26" s="212"/>
      <c r="GMZ26" s="212"/>
      <c r="GNA26" s="212"/>
      <c r="GNB26" s="212"/>
      <c r="GNC26" s="212"/>
      <c r="GND26" s="212"/>
      <c r="GNE26" s="212"/>
      <c r="GNF26" s="212"/>
      <c r="GNG26" s="212"/>
      <c r="GNH26" s="212"/>
      <c r="GNI26" s="212"/>
      <c r="GNJ26" s="212"/>
      <c r="GNK26" s="212"/>
      <c r="GNL26" s="212"/>
      <c r="GNM26" s="212"/>
      <c r="GNN26" s="212"/>
      <c r="GNO26" s="212"/>
      <c r="GNP26" s="212"/>
      <c r="GNQ26" s="212"/>
      <c r="GNR26" s="212"/>
      <c r="GNS26" s="212"/>
      <c r="GNT26" s="212"/>
      <c r="GNU26" s="212"/>
      <c r="GNV26" s="212"/>
      <c r="GNW26" s="212"/>
      <c r="GNX26" s="212"/>
      <c r="GNY26" s="212"/>
      <c r="GNZ26" s="212"/>
      <c r="GOA26" s="212"/>
      <c r="GOB26" s="212"/>
      <c r="GOC26" s="212"/>
      <c r="GOD26" s="212"/>
      <c r="GOE26" s="212"/>
      <c r="GOF26" s="212"/>
      <c r="GOG26" s="212"/>
      <c r="GOH26" s="212"/>
      <c r="GOI26" s="212"/>
      <c r="GOJ26" s="212"/>
      <c r="GOK26" s="212"/>
      <c r="GOL26" s="212"/>
      <c r="GOM26" s="212"/>
      <c r="GON26" s="212"/>
      <c r="GOO26" s="212"/>
      <c r="GOP26" s="212"/>
      <c r="GOQ26" s="212"/>
      <c r="GOR26" s="212"/>
      <c r="GOS26" s="212"/>
      <c r="GOT26" s="212"/>
      <c r="GOU26" s="212"/>
      <c r="GOV26" s="212"/>
      <c r="GOW26" s="212"/>
      <c r="GOX26" s="212"/>
      <c r="GOY26" s="212"/>
      <c r="GOZ26" s="212"/>
      <c r="GPA26" s="212"/>
      <c r="GPB26" s="212"/>
      <c r="GPC26" s="212"/>
      <c r="GPD26" s="212"/>
      <c r="GPE26" s="212"/>
      <c r="GPF26" s="212"/>
      <c r="GPG26" s="212"/>
      <c r="GPH26" s="212"/>
      <c r="GPI26" s="212"/>
      <c r="GPJ26" s="212"/>
      <c r="GPK26" s="212"/>
      <c r="GPL26" s="212"/>
      <c r="GPM26" s="212"/>
      <c r="GPN26" s="212"/>
      <c r="GPO26" s="212"/>
      <c r="GPP26" s="212"/>
      <c r="GPQ26" s="212"/>
      <c r="GPR26" s="212"/>
      <c r="GPS26" s="212"/>
      <c r="GPT26" s="212"/>
      <c r="GPU26" s="212"/>
      <c r="GPV26" s="212"/>
      <c r="GPW26" s="212"/>
      <c r="GPX26" s="212"/>
      <c r="GPY26" s="212"/>
      <c r="GPZ26" s="212"/>
      <c r="GQA26" s="212"/>
      <c r="GQB26" s="212"/>
      <c r="GQC26" s="212"/>
      <c r="GQD26" s="212"/>
      <c r="GQE26" s="212"/>
      <c r="GQF26" s="212"/>
      <c r="GQG26" s="212"/>
      <c r="GQH26" s="212"/>
      <c r="GQI26" s="212"/>
      <c r="GQJ26" s="212"/>
      <c r="GQK26" s="212"/>
      <c r="GQL26" s="212"/>
      <c r="GQM26" s="212"/>
      <c r="GQN26" s="212"/>
      <c r="GQO26" s="212"/>
      <c r="GQP26" s="212"/>
      <c r="GQQ26" s="212"/>
      <c r="GQR26" s="212"/>
      <c r="GQS26" s="212"/>
      <c r="GQT26" s="212"/>
      <c r="GQU26" s="212"/>
      <c r="GQV26" s="212"/>
      <c r="GQW26" s="212"/>
      <c r="GQX26" s="212"/>
      <c r="GQY26" s="212"/>
      <c r="GQZ26" s="212"/>
      <c r="GRA26" s="212"/>
      <c r="GRB26" s="212"/>
      <c r="GRC26" s="212"/>
      <c r="GRD26" s="212"/>
      <c r="GRE26" s="212"/>
      <c r="GRF26" s="212"/>
      <c r="GRG26" s="212"/>
      <c r="GRH26" s="212"/>
      <c r="GRI26" s="212"/>
      <c r="GRJ26" s="212"/>
      <c r="GRK26" s="212"/>
      <c r="GRL26" s="212"/>
      <c r="GRM26" s="212"/>
      <c r="GRN26" s="212"/>
      <c r="GRO26" s="212"/>
      <c r="GRP26" s="212"/>
      <c r="GRQ26" s="212"/>
      <c r="GRR26" s="212"/>
      <c r="GRS26" s="212"/>
      <c r="GRT26" s="212"/>
      <c r="GRU26" s="212"/>
      <c r="GRV26" s="212"/>
      <c r="GRW26" s="212"/>
      <c r="GRX26" s="212"/>
      <c r="GRY26" s="212"/>
      <c r="GRZ26" s="212"/>
      <c r="GSA26" s="212"/>
      <c r="GSB26" s="212"/>
      <c r="GSC26" s="212"/>
      <c r="GSD26" s="212"/>
      <c r="GSE26" s="212"/>
      <c r="GSF26" s="212"/>
      <c r="GSG26" s="212"/>
      <c r="GSH26" s="212"/>
      <c r="GSI26" s="212"/>
      <c r="GSJ26" s="212"/>
      <c r="GSK26" s="212"/>
      <c r="GSL26" s="212"/>
      <c r="GSM26" s="212"/>
      <c r="GSN26" s="212"/>
      <c r="GSO26" s="212"/>
      <c r="GSP26" s="212"/>
      <c r="GSQ26" s="212"/>
      <c r="GSR26" s="212"/>
      <c r="GSS26" s="212"/>
      <c r="GST26" s="212"/>
      <c r="GSU26" s="212"/>
      <c r="GSV26" s="212"/>
      <c r="GSW26" s="212"/>
      <c r="GSX26" s="212"/>
      <c r="GSY26" s="212"/>
      <c r="GSZ26" s="212"/>
      <c r="GTA26" s="212"/>
      <c r="GTB26" s="212"/>
      <c r="GTC26" s="212"/>
      <c r="GTD26" s="212"/>
      <c r="GTE26" s="212"/>
      <c r="GTF26" s="212"/>
      <c r="GTG26" s="212"/>
      <c r="GTH26" s="212"/>
      <c r="GTI26" s="212"/>
      <c r="GTJ26" s="212"/>
      <c r="GTK26" s="212"/>
      <c r="GTL26" s="212"/>
      <c r="GTM26" s="212"/>
      <c r="GTN26" s="212"/>
      <c r="GTO26" s="212"/>
      <c r="GTP26" s="212"/>
      <c r="GTQ26" s="212"/>
      <c r="GTR26" s="212"/>
      <c r="GTS26" s="212"/>
      <c r="GTT26" s="212"/>
      <c r="GTU26" s="212"/>
      <c r="GTV26" s="212"/>
      <c r="GTW26" s="212"/>
      <c r="GTX26" s="212"/>
      <c r="GTY26" s="212"/>
      <c r="GTZ26" s="212"/>
      <c r="GUA26" s="212"/>
      <c r="GUB26" s="212"/>
      <c r="GUC26" s="212"/>
      <c r="GUD26" s="212"/>
      <c r="GUE26" s="212"/>
      <c r="GUF26" s="212"/>
      <c r="GUG26" s="212"/>
      <c r="GUH26" s="212"/>
      <c r="GUI26" s="212"/>
      <c r="GUJ26" s="212"/>
      <c r="GUK26" s="212"/>
      <c r="GUL26" s="212"/>
      <c r="GUM26" s="212"/>
      <c r="GUN26" s="212"/>
      <c r="GUO26" s="212"/>
      <c r="GUP26" s="212"/>
      <c r="GUQ26" s="212"/>
      <c r="GUR26" s="212"/>
      <c r="GUS26" s="212"/>
      <c r="GUT26" s="212"/>
      <c r="GUU26" s="212"/>
      <c r="GUV26" s="212"/>
      <c r="GUW26" s="212"/>
      <c r="GUX26" s="212"/>
      <c r="GUY26" s="212"/>
      <c r="GUZ26" s="212"/>
      <c r="GVA26" s="212"/>
      <c r="GVB26" s="212"/>
      <c r="GVC26" s="212"/>
      <c r="GVD26" s="212"/>
      <c r="GVE26" s="212"/>
      <c r="GVF26" s="212"/>
      <c r="GVG26" s="212"/>
      <c r="GVH26" s="212"/>
      <c r="GVI26" s="212"/>
      <c r="GVJ26" s="212"/>
      <c r="GVK26" s="212"/>
      <c r="GVL26" s="212"/>
      <c r="GVM26" s="212"/>
      <c r="GVN26" s="212"/>
      <c r="GVO26" s="212"/>
      <c r="GVP26" s="212"/>
      <c r="GVQ26" s="212"/>
      <c r="GVR26" s="212"/>
      <c r="GVS26" s="212"/>
      <c r="GVT26" s="212"/>
      <c r="GVU26" s="212"/>
      <c r="GVV26" s="212"/>
      <c r="GVW26" s="212"/>
      <c r="GVX26" s="212"/>
      <c r="GVY26" s="212"/>
      <c r="GVZ26" s="212"/>
      <c r="GWA26" s="212"/>
      <c r="GWB26" s="212"/>
      <c r="GWC26" s="212"/>
      <c r="GWD26" s="212"/>
      <c r="GWE26" s="212"/>
      <c r="GWF26" s="212"/>
      <c r="GWG26" s="212"/>
      <c r="GWH26" s="212"/>
      <c r="GWI26" s="212"/>
      <c r="GWJ26" s="212"/>
      <c r="GWK26" s="212"/>
      <c r="GWL26" s="212"/>
      <c r="GWM26" s="212"/>
      <c r="GWN26" s="212"/>
      <c r="GWO26" s="212"/>
      <c r="GWP26" s="212"/>
      <c r="GWQ26" s="212"/>
      <c r="GWR26" s="212"/>
      <c r="GWS26" s="212"/>
      <c r="GWT26" s="212"/>
      <c r="GWU26" s="212"/>
      <c r="GWV26" s="212"/>
      <c r="GWW26" s="212"/>
      <c r="GWX26" s="212"/>
      <c r="GWY26" s="212"/>
      <c r="GWZ26" s="212"/>
      <c r="GXA26" s="212"/>
      <c r="GXB26" s="212"/>
      <c r="GXC26" s="212"/>
      <c r="GXD26" s="212"/>
      <c r="GXE26" s="212"/>
      <c r="GXF26" s="212"/>
      <c r="GXG26" s="212"/>
      <c r="GXH26" s="212"/>
      <c r="GXI26" s="212"/>
      <c r="GXJ26" s="212"/>
      <c r="GXK26" s="212"/>
      <c r="GXL26" s="212"/>
      <c r="GXM26" s="212"/>
      <c r="GXN26" s="212"/>
      <c r="GXO26" s="212"/>
      <c r="GXP26" s="212"/>
      <c r="GXQ26" s="212"/>
      <c r="GXR26" s="212"/>
      <c r="GXS26" s="212"/>
      <c r="GXT26" s="212"/>
      <c r="GXU26" s="212"/>
      <c r="GXV26" s="212"/>
      <c r="GXW26" s="212"/>
      <c r="GXX26" s="212"/>
      <c r="GXY26" s="212"/>
      <c r="GXZ26" s="212"/>
      <c r="GYA26" s="212"/>
      <c r="GYB26" s="212"/>
      <c r="GYC26" s="212"/>
      <c r="GYD26" s="212"/>
      <c r="GYE26" s="212"/>
      <c r="GYF26" s="212"/>
      <c r="GYG26" s="212"/>
      <c r="GYH26" s="212"/>
      <c r="GYI26" s="212"/>
      <c r="GYJ26" s="212"/>
      <c r="GYK26" s="212"/>
      <c r="GYL26" s="212"/>
      <c r="GYM26" s="212"/>
      <c r="GYN26" s="212"/>
      <c r="GYO26" s="212"/>
      <c r="GYP26" s="212"/>
      <c r="GYQ26" s="212"/>
      <c r="GYR26" s="212"/>
      <c r="GYS26" s="212"/>
      <c r="GYT26" s="212"/>
      <c r="GYU26" s="212"/>
      <c r="GYV26" s="212"/>
      <c r="GYW26" s="212"/>
      <c r="GYX26" s="212"/>
      <c r="GYY26" s="212"/>
      <c r="GYZ26" s="212"/>
      <c r="GZA26" s="212"/>
      <c r="GZB26" s="212"/>
      <c r="GZC26" s="212"/>
      <c r="GZD26" s="212"/>
      <c r="GZE26" s="212"/>
      <c r="GZF26" s="212"/>
      <c r="GZG26" s="212"/>
      <c r="GZH26" s="212"/>
      <c r="GZI26" s="212"/>
      <c r="GZJ26" s="212"/>
      <c r="GZK26" s="212"/>
      <c r="GZL26" s="212"/>
      <c r="GZM26" s="212"/>
      <c r="GZN26" s="212"/>
      <c r="GZO26" s="212"/>
      <c r="GZP26" s="212"/>
      <c r="GZQ26" s="212"/>
      <c r="GZR26" s="212"/>
      <c r="GZS26" s="212"/>
      <c r="GZT26" s="212"/>
      <c r="GZU26" s="212"/>
      <c r="GZV26" s="212"/>
      <c r="GZW26" s="212"/>
      <c r="GZX26" s="212"/>
      <c r="GZY26" s="212"/>
      <c r="GZZ26" s="212"/>
      <c r="HAA26" s="212"/>
      <c r="HAB26" s="212"/>
      <c r="HAC26" s="212"/>
      <c r="HAD26" s="212"/>
      <c r="HAE26" s="212"/>
      <c r="HAF26" s="212"/>
      <c r="HAG26" s="212"/>
      <c r="HAH26" s="212"/>
      <c r="HAI26" s="212"/>
      <c r="HAJ26" s="212"/>
      <c r="HAK26" s="212"/>
      <c r="HAL26" s="212"/>
      <c r="HAM26" s="212"/>
      <c r="HAN26" s="212"/>
      <c r="HAO26" s="212"/>
      <c r="HAP26" s="212"/>
      <c r="HAQ26" s="212"/>
      <c r="HAR26" s="212"/>
      <c r="HAS26" s="212"/>
      <c r="HAT26" s="212"/>
      <c r="HAU26" s="212"/>
      <c r="HAV26" s="212"/>
      <c r="HAW26" s="212"/>
      <c r="HAX26" s="212"/>
      <c r="HAY26" s="212"/>
      <c r="HAZ26" s="212"/>
      <c r="HBA26" s="212"/>
      <c r="HBB26" s="212"/>
      <c r="HBC26" s="212"/>
      <c r="HBD26" s="212"/>
      <c r="HBE26" s="212"/>
      <c r="HBF26" s="212"/>
      <c r="HBG26" s="212"/>
      <c r="HBH26" s="212"/>
      <c r="HBI26" s="212"/>
      <c r="HBJ26" s="212"/>
      <c r="HBK26" s="212"/>
      <c r="HBL26" s="212"/>
      <c r="HBM26" s="212"/>
      <c r="HBN26" s="212"/>
      <c r="HBO26" s="212"/>
      <c r="HBP26" s="212"/>
      <c r="HBQ26" s="212"/>
      <c r="HBR26" s="212"/>
      <c r="HBS26" s="212"/>
      <c r="HBT26" s="212"/>
      <c r="HBU26" s="212"/>
      <c r="HBV26" s="212"/>
      <c r="HBW26" s="212"/>
      <c r="HBX26" s="212"/>
      <c r="HBY26" s="212"/>
      <c r="HBZ26" s="212"/>
      <c r="HCA26" s="212"/>
      <c r="HCB26" s="212"/>
      <c r="HCC26" s="212"/>
      <c r="HCD26" s="212"/>
      <c r="HCE26" s="212"/>
      <c r="HCF26" s="212"/>
      <c r="HCG26" s="212"/>
      <c r="HCH26" s="212"/>
      <c r="HCI26" s="212"/>
      <c r="HCJ26" s="212"/>
      <c r="HCK26" s="212"/>
      <c r="HCL26" s="212"/>
      <c r="HCM26" s="212"/>
      <c r="HCN26" s="212"/>
      <c r="HCO26" s="212"/>
      <c r="HCP26" s="212"/>
      <c r="HCQ26" s="212"/>
      <c r="HCR26" s="212"/>
      <c r="HCS26" s="212"/>
      <c r="HCT26" s="212"/>
      <c r="HCU26" s="212"/>
      <c r="HCV26" s="212"/>
      <c r="HCW26" s="212"/>
      <c r="HCX26" s="212"/>
      <c r="HCY26" s="212"/>
      <c r="HCZ26" s="212"/>
      <c r="HDA26" s="212"/>
      <c r="HDB26" s="212"/>
      <c r="HDC26" s="212"/>
      <c r="HDD26" s="212"/>
      <c r="HDE26" s="212"/>
      <c r="HDF26" s="212"/>
      <c r="HDG26" s="212"/>
      <c r="HDH26" s="212"/>
      <c r="HDI26" s="212"/>
      <c r="HDJ26" s="212"/>
      <c r="HDK26" s="212"/>
      <c r="HDL26" s="212"/>
      <c r="HDM26" s="212"/>
      <c r="HDN26" s="212"/>
      <c r="HDO26" s="212"/>
      <c r="HDP26" s="212"/>
      <c r="HDQ26" s="212"/>
      <c r="HDR26" s="212"/>
      <c r="HDS26" s="212"/>
      <c r="HDT26" s="212"/>
      <c r="HDU26" s="212"/>
      <c r="HDV26" s="212"/>
      <c r="HDW26" s="212"/>
      <c r="HDX26" s="212"/>
      <c r="HDY26" s="212"/>
      <c r="HDZ26" s="212"/>
      <c r="HEA26" s="212"/>
      <c r="HEB26" s="212"/>
      <c r="HEC26" s="212"/>
      <c r="HED26" s="212"/>
      <c r="HEE26" s="212"/>
      <c r="HEF26" s="212"/>
      <c r="HEG26" s="212"/>
      <c r="HEH26" s="212"/>
      <c r="HEI26" s="212"/>
      <c r="HEJ26" s="212"/>
      <c r="HEK26" s="212"/>
      <c r="HEL26" s="212"/>
      <c r="HEM26" s="212"/>
      <c r="HEN26" s="212"/>
      <c r="HEO26" s="212"/>
      <c r="HEP26" s="212"/>
      <c r="HEQ26" s="212"/>
      <c r="HER26" s="212"/>
      <c r="HES26" s="212"/>
      <c r="HET26" s="212"/>
      <c r="HEU26" s="212"/>
      <c r="HEV26" s="212"/>
      <c r="HEW26" s="212"/>
      <c r="HEX26" s="212"/>
      <c r="HEY26" s="212"/>
      <c r="HEZ26" s="212"/>
      <c r="HFA26" s="212"/>
      <c r="HFB26" s="212"/>
      <c r="HFC26" s="212"/>
      <c r="HFD26" s="212"/>
      <c r="HFE26" s="212"/>
      <c r="HFF26" s="212"/>
      <c r="HFG26" s="212"/>
      <c r="HFH26" s="212"/>
      <c r="HFI26" s="212"/>
      <c r="HFJ26" s="212"/>
      <c r="HFK26" s="212"/>
      <c r="HFL26" s="212"/>
      <c r="HFM26" s="212"/>
      <c r="HFN26" s="212"/>
      <c r="HFO26" s="212"/>
      <c r="HFP26" s="212"/>
      <c r="HFQ26" s="212"/>
      <c r="HFR26" s="212"/>
      <c r="HFS26" s="212"/>
      <c r="HFT26" s="212"/>
      <c r="HFU26" s="212"/>
      <c r="HFV26" s="212"/>
      <c r="HFW26" s="212"/>
      <c r="HFX26" s="212"/>
      <c r="HFY26" s="212"/>
      <c r="HFZ26" s="212"/>
      <c r="HGA26" s="212"/>
      <c r="HGB26" s="212"/>
      <c r="HGC26" s="212"/>
      <c r="HGD26" s="212"/>
      <c r="HGE26" s="212"/>
      <c r="HGF26" s="212"/>
      <c r="HGG26" s="212"/>
      <c r="HGH26" s="212"/>
      <c r="HGI26" s="212"/>
      <c r="HGJ26" s="212"/>
      <c r="HGK26" s="212"/>
      <c r="HGL26" s="212"/>
      <c r="HGM26" s="212"/>
      <c r="HGN26" s="212"/>
      <c r="HGO26" s="212"/>
      <c r="HGP26" s="212"/>
      <c r="HGQ26" s="212"/>
      <c r="HGR26" s="212"/>
      <c r="HGS26" s="212"/>
      <c r="HGT26" s="212"/>
      <c r="HGU26" s="212"/>
      <c r="HGV26" s="212"/>
      <c r="HGW26" s="212"/>
      <c r="HGX26" s="212"/>
      <c r="HGY26" s="212"/>
      <c r="HGZ26" s="212"/>
      <c r="HHA26" s="212"/>
      <c r="HHB26" s="212"/>
      <c r="HHC26" s="212"/>
      <c r="HHD26" s="212"/>
      <c r="HHE26" s="212"/>
      <c r="HHF26" s="212"/>
      <c r="HHG26" s="212"/>
      <c r="HHH26" s="212"/>
      <c r="HHI26" s="212"/>
      <c r="HHJ26" s="212"/>
      <c r="HHK26" s="212"/>
      <c r="HHL26" s="212"/>
      <c r="HHM26" s="212"/>
      <c r="HHN26" s="212"/>
      <c r="HHO26" s="212"/>
      <c r="HHP26" s="212"/>
      <c r="HHQ26" s="212"/>
      <c r="HHR26" s="212"/>
      <c r="HHS26" s="212"/>
      <c r="HHT26" s="212"/>
      <c r="HHU26" s="212"/>
      <c r="HHV26" s="212"/>
      <c r="HHW26" s="212"/>
      <c r="HHX26" s="212"/>
      <c r="HHY26" s="212"/>
      <c r="HHZ26" s="212"/>
      <c r="HIA26" s="212"/>
      <c r="HIB26" s="212"/>
      <c r="HIC26" s="212"/>
      <c r="HID26" s="212"/>
      <c r="HIE26" s="212"/>
      <c r="HIF26" s="212"/>
      <c r="HIG26" s="212"/>
      <c r="HIH26" s="212"/>
      <c r="HII26" s="212"/>
      <c r="HIJ26" s="212"/>
      <c r="HIK26" s="212"/>
      <c r="HIL26" s="212"/>
      <c r="HIM26" s="212"/>
      <c r="HIN26" s="212"/>
      <c r="HIO26" s="212"/>
      <c r="HIP26" s="212"/>
      <c r="HIQ26" s="212"/>
      <c r="HIR26" s="212"/>
      <c r="HIS26" s="212"/>
      <c r="HIT26" s="212"/>
      <c r="HIU26" s="212"/>
      <c r="HIV26" s="212"/>
      <c r="HIW26" s="212"/>
      <c r="HIX26" s="212"/>
      <c r="HIY26" s="212"/>
      <c r="HIZ26" s="212"/>
      <c r="HJA26" s="212"/>
      <c r="HJB26" s="212"/>
      <c r="HJC26" s="212"/>
      <c r="HJD26" s="212"/>
      <c r="HJE26" s="212"/>
      <c r="HJF26" s="212"/>
      <c r="HJG26" s="212"/>
      <c r="HJH26" s="212"/>
      <c r="HJI26" s="212"/>
      <c r="HJJ26" s="212"/>
      <c r="HJK26" s="212"/>
      <c r="HJL26" s="212"/>
      <c r="HJM26" s="212"/>
      <c r="HJN26" s="212"/>
      <c r="HJO26" s="212"/>
      <c r="HJP26" s="212"/>
      <c r="HJQ26" s="212"/>
      <c r="HJR26" s="212"/>
      <c r="HJS26" s="212"/>
      <c r="HJT26" s="212"/>
      <c r="HJU26" s="212"/>
      <c r="HJV26" s="212"/>
      <c r="HJW26" s="212"/>
      <c r="HJX26" s="212"/>
      <c r="HJY26" s="212"/>
      <c r="HJZ26" s="212"/>
      <c r="HKA26" s="212"/>
      <c r="HKB26" s="212"/>
      <c r="HKC26" s="212"/>
      <c r="HKD26" s="212"/>
      <c r="HKE26" s="212"/>
      <c r="HKF26" s="212"/>
      <c r="HKG26" s="212"/>
      <c r="HKH26" s="212"/>
      <c r="HKI26" s="212"/>
      <c r="HKJ26" s="212"/>
      <c r="HKK26" s="212"/>
      <c r="HKL26" s="212"/>
      <c r="HKM26" s="212"/>
      <c r="HKN26" s="212"/>
      <c r="HKO26" s="212"/>
      <c r="HKP26" s="212"/>
      <c r="HKQ26" s="212"/>
      <c r="HKR26" s="212"/>
      <c r="HKS26" s="212"/>
      <c r="HKT26" s="212"/>
      <c r="HKU26" s="212"/>
      <c r="HKV26" s="212"/>
      <c r="HKW26" s="212"/>
      <c r="HKX26" s="212"/>
      <c r="HKY26" s="212"/>
      <c r="HKZ26" s="212"/>
      <c r="HLA26" s="212"/>
      <c r="HLB26" s="212"/>
      <c r="HLC26" s="212"/>
      <c r="HLD26" s="212"/>
      <c r="HLE26" s="212"/>
      <c r="HLF26" s="212"/>
      <c r="HLG26" s="212"/>
      <c r="HLH26" s="212"/>
      <c r="HLI26" s="212"/>
      <c r="HLJ26" s="212"/>
      <c r="HLK26" s="212"/>
      <c r="HLL26" s="212"/>
      <c r="HLM26" s="212"/>
      <c r="HLN26" s="212"/>
      <c r="HLO26" s="212"/>
      <c r="HLP26" s="212"/>
      <c r="HLQ26" s="212"/>
      <c r="HLR26" s="212"/>
      <c r="HLS26" s="212"/>
      <c r="HLT26" s="212"/>
      <c r="HLU26" s="212"/>
      <c r="HLV26" s="212"/>
      <c r="HLW26" s="212"/>
      <c r="HLX26" s="212"/>
      <c r="HLY26" s="212"/>
      <c r="HLZ26" s="212"/>
      <c r="HMA26" s="212"/>
      <c r="HMB26" s="212"/>
      <c r="HMC26" s="212"/>
      <c r="HMD26" s="212"/>
      <c r="HME26" s="212"/>
      <c r="HMF26" s="212"/>
      <c r="HMG26" s="212"/>
      <c r="HMH26" s="212"/>
      <c r="HMI26" s="212"/>
      <c r="HMJ26" s="212"/>
      <c r="HMK26" s="212"/>
      <c r="HML26" s="212"/>
      <c r="HMM26" s="212"/>
      <c r="HMN26" s="212"/>
      <c r="HMO26" s="212"/>
      <c r="HMP26" s="212"/>
      <c r="HMQ26" s="212"/>
      <c r="HMR26" s="212"/>
      <c r="HMS26" s="212"/>
      <c r="HMT26" s="212"/>
      <c r="HMU26" s="212"/>
      <c r="HMV26" s="212"/>
      <c r="HMW26" s="212"/>
      <c r="HMX26" s="212"/>
      <c r="HMY26" s="212"/>
      <c r="HMZ26" s="212"/>
      <c r="HNA26" s="212"/>
      <c r="HNB26" s="212"/>
      <c r="HNC26" s="212"/>
      <c r="HND26" s="212"/>
      <c r="HNE26" s="212"/>
      <c r="HNF26" s="212"/>
      <c r="HNG26" s="212"/>
      <c r="HNH26" s="212"/>
      <c r="HNI26" s="212"/>
      <c r="HNJ26" s="212"/>
      <c r="HNK26" s="212"/>
      <c r="HNL26" s="212"/>
      <c r="HNM26" s="212"/>
      <c r="HNN26" s="212"/>
      <c r="HNO26" s="212"/>
      <c r="HNP26" s="212"/>
      <c r="HNQ26" s="212"/>
      <c r="HNR26" s="212"/>
      <c r="HNS26" s="212"/>
      <c r="HNT26" s="212"/>
      <c r="HNU26" s="212"/>
      <c r="HNV26" s="212"/>
      <c r="HNW26" s="212"/>
      <c r="HNX26" s="212"/>
      <c r="HNY26" s="212"/>
      <c r="HNZ26" s="212"/>
      <c r="HOA26" s="212"/>
      <c r="HOB26" s="212"/>
      <c r="HOC26" s="212"/>
      <c r="HOD26" s="212"/>
      <c r="HOE26" s="212"/>
      <c r="HOF26" s="212"/>
      <c r="HOG26" s="212"/>
      <c r="HOH26" s="212"/>
      <c r="HOI26" s="212"/>
      <c r="HOJ26" s="212"/>
      <c r="HOK26" s="212"/>
      <c r="HOL26" s="212"/>
      <c r="HOM26" s="212"/>
      <c r="HON26" s="212"/>
      <c r="HOO26" s="212"/>
      <c r="HOP26" s="212"/>
      <c r="HOQ26" s="212"/>
      <c r="HOR26" s="212"/>
      <c r="HOS26" s="212"/>
      <c r="HOT26" s="212"/>
      <c r="HOU26" s="212"/>
      <c r="HOV26" s="212"/>
      <c r="HOW26" s="212"/>
      <c r="HOX26" s="212"/>
      <c r="HOY26" s="212"/>
      <c r="HOZ26" s="212"/>
      <c r="HPA26" s="212"/>
      <c r="HPB26" s="212"/>
      <c r="HPC26" s="212"/>
      <c r="HPD26" s="212"/>
      <c r="HPE26" s="212"/>
      <c r="HPF26" s="212"/>
      <c r="HPG26" s="212"/>
      <c r="HPH26" s="212"/>
      <c r="HPI26" s="212"/>
      <c r="HPJ26" s="212"/>
      <c r="HPK26" s="212"/>
      <c r="HPL26" s="212"/>
      <c r="HPM26" s="212"/>
      <c r="HPN26" s="212"/>
      <c r="HPO26" s="212"/>
      <c r="HPP26" s="212"/>
      <c r="HPQ26" s="212"/>
      <c r="HPR26" s="212"/>
      <c r="HPS26" s="212"/>
      <c r="HPT26" s="212"/>
      <c r="HPU26" s="212"/>
      <c r="HPV26" s="212"/>
      <c r="HPW26" s="212"/>
      <c r="HPX26" s="212"/>
      <c r="HPY26" s="212"/>
      <c r="HPZ26" s="212"/>
      <c r="HQA26" s="212"/>
      <c r="HQB26" s="212"/>
      <c r="HQC26" s="212"/>
      <c r="HQD26" s="212"/>
      <c r="HQE26" s="212"/>
      <c r="HQF26" s="212"/>
      <c r="HQG26" s="212"/>
      <c r="HQH26" s="212"/>
      <c r="HQI26" s="212"/>
      <c r="HQJ26" s="212"/>
      <c r="HQK26" s="212"/>
      <c r="HQL26" s="212"/>
      <c r="HQM26" s="212"/>
      <c r="HQN26" s="212"/>
      <c r="HQO26" s="212"/>
      <c r="HQP26" s="212"/>
      <c r="HQQ26" s="212"/>
      <c r="HQR26" s="212"/>
      <c r="HQS26" s="212"/>
      <c r="HQT26" s="212"/>
      <c r="HQU26" s="212"/>
      <c r="HQV26" s="212"/>
      <c r="HQW26" s="212"/>
      <c r="HQX26" s="212"/>
      <c r="HQY26" s="212"/>
      <c r="HQZ26" s="212"/>
      <c r="HRA26" s="212"/>
      <c r="HRB26" s="212"/>
      <c r="HRC26" s="212"/>
      <c r="HRD26" s="212"/>
      <c r="HRE26" s="212"/>
      <c r="HRF26" s="212"/>
      <c r="HRG26" s="212"/>
      <c r="HRH26" s="212"/>
      <c r="HRI26" s="212"/>
      <c r="HRJ26" s="212"/>
      <c r="HRK26" s="212"/>
      <c r="HRL26" s="212"/>
      <c r="HRM26" s="212"/>
      <c r="HRN26" s="212"/>
      <c r="HRO26" s="212"/>
      <c r="HRP26" s="212"/>
      <c r="HRQ26" s="212"/>
      <c r="HRR26" s="212"/>
      <c r="HRS26" s="212"/>
      <c r="HRT26" s="212"/>
      <c r="HRU26" s="212"/>
      <c r="HRV26" s="212"/>
      <c r="HRW26" s="212"/>
      <c r="HRX26" s="212"/>
      <c r="HRY26" s="212"/>
      <c r="HRZ26" s="212"/>
      <c r="HSA26" s="212"/>
      <c r="HSB26" s="212"/>
      <c r="HSC26" s="212"/>
      <c r="HSD26" s="212"/>
      <c r="HSE26" s="212"/>
      <c r="HSF26" s="212"/>
      <c r="HSG26" s="212"/>
      <c r="HSH26" s="212"/>
      <c r="HSI26" s="212"/>
      <c r="HSJ26" s="212"/>
      <c r="HSK26" s="212"/>
      <c r="HSL26" s="212"/>
      <c r="HSM26" s="212"/>
      <c r="HSN26" s="212"/>
      <c r="HSO26" s="212"/>
      <c r="HSP26" s="212"/>
      <c r="HSQ26" s="212"/>
      <c r="HSR26" s="212"/>
      <c r="HSS26" s="212"/>
      <c r="HST26" s="212"/>
      <c r="HSU26" s="212"/>
      <c r="HSV26" s="212"/>
      <c r="HSW26" s="212"/>
      <c r="HSX26" s="212"/>
      <c r="HSY26" s="212"/>
      <c r="HSZ26" s="212"/>
      <c r="HTA26" s="212"/>
      <c r="HTB26" s="212"/>
      <c r="HTC26" s="212"/>
      <c r="HTD26" s="212"/>
      <c r="HTE26" s="212"/>
      <c r="HTF26" s="212"/>
      <c r="HTG26" s="212"/>
      <c r="HTH26" s="212"/>
      <c r="HTI26" s="212"/>
      <c r="HTJ26" s="212"/>
      <c r="HTK26" s="212"/>
      <c r="HTL26" s="212"/>
      <c r="HTM26" s="212"/>
      <c r="HTN26" s="212"/>
      <c r="HTO26" s="212"/>
      <c r="HTP26" s="212"/>
      <c r="HTQ26" s="212"/>
      <c r="HTR26" s="212"/>
      <c r="HTS26" s="212"/>
      <c r="HTT26" s="212"/>
      <c r="HTU26" s="212"/>
      <c r="HTV26" s="212"/>
      <c r="HTW26" s="212"/>
      <c r="HTX26" s="212"/>
      <c r="HTY26" s="212"/>
      <c r="HTZ26" s="212"/>
      <c r="HUA26" s="212"/>
      <c r="HUB26" s="212"/>
      <c r="HUC26" s="212"/>
      <c r="HUD26" s="212"/>
      <c r="HUE26" s="212"/>
      <c r="HUF26" s="212"/>
      <c r="HUG26" s="212"/>
      <c r="HUH26" s="212"/>
      <c r="HUI26" s="212"/>
      <c r="HUJ26" s="212"/>
      <c r="HUK26" s="212"/>
      <c r="HUL26" s="212"/>
      <c r="HUM26" s="212"/>
      <c r="HUN26" s="212"/>
      <c r="HUO26" s="212"/>
      <c r="HUP26" s="212"/>
      <c r="HUQ26" s="212"/>
      <c r="HUR26" s="212"/>
      <c r="HUS26" s="212"/>
      <c r="HUT26" s="212"/>
      <c r="HUU26" s="212"/>
      <c r="HUV26" s="212"/>
      <c r="HUW26" s="212"/>
      <c r="HUX26" s="212"/>
      <c r="HUY26" s="212"/>
      <c r="HUZ26" s="212"/>
      <c r="HVA26" s="212"/>
      <c r="HVB26" s="212"/>
      <c r="HVC26" s="212"/>
      <c r="HVD26" s="212"/>
      <c r="HVE26" s="212"/>
      <c r="HVF26" s="212"/>
      <c r="HVG26" s="212"/>
      <c r="HVH26" s="212"/>
      <c r="HVI26" s="212"/>
      <c r="HVJ26" s="212"/>
      <c r="HVK26" s="212"/>
      <c r="HVL26" s="212"/>
      <c r="HVM26" s="212"/>
      <c r="HVN26" s="212"/>
      <c r="HVO26" s="212"/>
      <c r="HVP26" s="212"/>
      <c r="HVQ26" s="212"/>
      <c r="HVR26" s="212"/>
      <c r="HVS26" s="212"/>
      <c r="HVT26" s="212"/>
      <c r="HVU26" s="212"/>
      <c r="HVV26" s="212"/>
      <c r="HVW26" s="212"/>
      <c r="HVX26" s="212"/>
      <c r="HVY26" s="212"/>
      <c r="HVZ26" s="212"/>
      <c r="HWA26" s="212"/>
      <c r="HWB26" s="212"/>
      <c r="HWC26" s="212"/>
      <c r="HWD26" s="212"/>
      <c r="HWE26" s="212"/>
      <c r="HWF26" s="212"/>
      <c r="HWG26" s="212"/>
      <c r="HWH26" s="212"/>
      <c r="HWI26" s="212"/>
      <c r="HWJ26" s="212"/>
      <c r="HWK26" s="212"/>
      <c r="HWL26" s="212"/>
      <c r="HWM26" s="212"/>
      <c r="HWN26" s="212"/>
      <c r="HWO26" s="212"/>
      <c r="HWP26" s="212"/>
      <c r="HWQ26" s="212"/>
      <c r="HWR26" s="212"/>
      <c r="HWS26" s="212"/>
      <c r="HWT26" s="212"/>
      <c r="HWU26" s="212"/>
      <c r="HWV26" s="212"/>
      <c r="HWW26" s="212"/>
      <c r="HWX26" s="212"/>
      <c r="HWY26" s="212"/>
      <c r="HWZ26" s="212"/>
      <c r="HXA26" s="212"/>
      <c r="HXB26" s="212"/>
      <c r="HXC26" s="212"/>
      <c r="HXD26" s="212"/>
      <c r="HXE26" s="212"/>
      <c r="HXF26" s="212"/>
      <c r="HXG26" s="212"/>
      <c r="HXH26" s="212"/>
      <c r="HXI26" s="212"/>
      <c r="HXJ26" s="212"/>
      <c r="HXK26" s="212"/>
      <c r="HXL26" s="212"/>
      <c r="HXM26" s="212"/>
      <c r="HXN26" s="212"/>
      <c r="HXO26" s="212"/>
      <c r="HXP26" s="212"/>
      <c r="HXQ26" s="212"/>
      <c r="HXR26" s="212"/>
      <c r="HXS26" s="212"/>
      <c r="HXT26" s="212"/>
      <c r="HXU26" s="212"/>
      <c r="HXV26" s="212"/>
      <c r="HXW26" s="212"/>
      <c r="HXX26" s="212"/>
      <c r="HXY26" s="212"/>
      <c r="HXZ26" s="212"/>
      <c r="HYA26" s="212"/>
      <c r="HYB26" s="212"/>
      <c r="HYC26" s="212"/>
      <c r="HYD26" s="212"/>
      <c r="HYE26" s="212"/>
      <c r="HYF26" s="212"/>
      <c r="HYG26" s="212"/>
      <c r="HYH26" s="212"/>
      <c r="HYI26" s="212"/>
      <c r="HYJ26" s="212"/>
      <c r="HYK26" s="212"/>
      <c r="HYL26" s="212"/>
      <c r="HYM26" s="212"/>
      <c r="HYN26" s="212"/>
      <c r="HYO26" s="212"/>
      <c r="HYP26" s="212"/>
      <c r="HYQ26" s="212"/>
      <c r="HYR26" s="212"/>
      <c r="HYS26" s="212"/>
      <c r="HYT26" s="212"/>
      <c r="HYU26" s="212"/>
      <c r="HYV26" s="212"/>
      <c r="HYW26" s="212"/>
      <c r="HYX26" s="212"/>
      <c r="HYY26" s="212"/>
      <c r="HYZ26" s="212"/>
      <c r="HZA26" s="212"/>
      <c r="HZB26" s="212"/>
      <c r="HZC26" s="212"/>
      <c r="HZD26" s="212"/>
      <c r="HZE26" s="212"/>
      <c r="HZF26" s="212"/>
      <c r="HZG26" s="212"/>
      <c r="HZH26" s="212"/>
      <c r="HZI26" s="212"/>
      <c r="HZJ26" s="212"/>
      <c r="HZK26" s="212"/>
      <c r="HZL26" s="212"/>
      <c r="HZM26" s="212"/>
      <c r="HZN26" s="212"/>
      <c r="HZO26" s="212"/>
      <c r="HZP26" s="212"/>
      <c r="HZQ26" s="212"/>
      <c r="HZR26" s="212"/>
      <c r="HZS26" s="212"/>
      <c r="HZT26" s="212"/>
      <c r="HZU26" s="212"/>
      <c r="HZV26" s="212"/>
      <c r="HZW26" s="212"/>
      <c r="HZX26" s="212"/>
      <c r="HZY26" s="212"/>
      <c r="HZZ26" s="212"/>
      <c r="IAA26" s="212"/>
      <c r="IAB26" s="212"/>
      <c r="IAC26" s="212"/>
      <c r="IAD26" s="212"/>
      <c r="IAE26" s="212"/>
      <c r="IAF26" s="212"/>
      <c r="IAG26" s="212"/>
      <c r="IAH26" s="212"/>
      <c r="IAI26" s="212"/>
      <c r="IAJ26" s="212"/>
      <c r="IAK26" s="212"/>
      <c r="IAL26" s="212"/>
      <c r="IAM26" s="212"/>
      <c r="IAN26" s="212"/>
      <c r="IAO26" s="212"/>
      <c r="IAP26" s="212"/>
      <c r="IAQ26" s="212"/>
      <c r="IAR26" s="212"/>
      <c r="IAS26" s="212"/>
      <c r="IAT26" s="212"/>
      <c r="IAU26" s="212"/>
      <c r="IAV26" s="212"/>
      <c r="IAW26" s="212"/>
      <c r="IAX26" s="212"/>
      <c r="IAY26" s="212"/>
      <c r="IAZ26" s="212"/>
      <c r="IBA26" s="212"/>
      <c r="IBB26" s="212"/>
      <c r="IBC26" s="212"/>
      <c r="IBD26" s="212"/>
      <c r="IBE26" s="212"/>
      <c r="IBF26" s="212"/>
      <c r="IBG26" s="212"/>
      <c r="IBH26" s="212"/>
      <c r="IBI26" s="212"/>
      <c r="IBJ26" s="212"/>
      <c r="IBK26" s="212"/>
      <c r="IBL26" s="212"/>
      <c r="IBM26" s="212"/>
      <c r="IBN26" s="212"/>
      <c r="IBO26" s="212"/>
      <c r="IBP26" s="212"/>
      <c r="IBQ26" s="212"/>
      <c r="IBR26" s="212"/>
      <c r="IBS26" s="212"/>
      <c r="IBT26" s="212"/>
      <c r="IBU26" s="212"/>
      <c r="IBV26" s="212"/>
      <c r="IBW26" s="212"/>
      <c r="IBX26" s="212"/>
      <c r="IBY26" s="212"/>
      <c r="IBZ26" s="212"/>
      <c r="ICA26" s="212"/>
      <c r="ICB26" s="212"/>
      <c r="ICC26" s="212"/>
      <c r="ICD26" s="212"/>
      <c r="ICE26" s="212"/>
      <c r="ICF26" s="212"/>
      <c r="ICG26" s="212"/>
      <c r="ICH26" s="212"/>
      <c r="ICI26" s="212"/>
      <c r="ICJ26" s="212"/>
      <c r="ICK26" s="212"/>
      <c r="ICL26" s="212"/>
      <c r="ICM26" s="212"/>
      <c r="ICN26" s="212"/>
      <c r="ICO26" s="212"/>
      <c r="ICP26" s="212"/>
      <c r="ICQ26" s="212"/>
      <c r="ICR26" s="212"/>
      <c r="ICS26" s="212"/>
      <c r="ICT26" s="212"/>
      <c r="ICU26" s="212"/>
      <c r="ICV26" s="212"/>
      <c r="ICW26" s="212"/>
      <c r="ICX26" s="212"/>
      <c r="ICY26" s="212"/>
      <c r="ICZ26" s="212"/>
      <c r="IDA26" s="212"/>
      <c r="IDB26" s="212"/>
      <c r="IDC26" s="212"/>
      <c r="IDD26" s="212"/>
      <c r="IDE26" s="212"/>
      <c r="IDF26" s="212"/>
      <c r="IDG26" s="212"/>
      <c r="IDH26" s="212"/>
      <c r="IDI26" s="212"/>
      <c r="IDJ26" s="212"/>
      <c r="IDK26" s="212"/>
      <c r="IDL26" s="212"/>
      <c r="IDM26" s="212"/>
      <c r="IDN26" s="212"/>
      <c r="IDO26" s="212"/>
      <c r="IDP26" s="212"/>
      <c r="IDQ26" s="212"/>
      <c r="IDR26" s="212"/>
      <c r="IDS26" s="212"/>
      <c r="IDT26" s="212"/>
      <c r="IDU26" s="212"/>
      <c r="IDV26" s="212"/>
      <c r="IDW26" s="212"/>
      <c r="IDX26" s="212"/>
      <c r="IDY26" s="212"/>
      <c r="IDZ26" s="212"/>
      <c r="IEA26" s="212"/>
      <c r="IEB26" s="212"/>
      <c r="IEC26" s="212"/>
      <c r="IED26" s="212"/>
      <c r="IEE26" s="212"/>
      <c r="IEF26" s="212"/>
      <c r="IEG26" s="212"/>
      <c r="IEH26" s="212"/>
      <c r="IEI26" s="212"/>
      <c r="IEJ26" s="212"/>
      <c r="IEK26" s="212"/>
      <c r="IEL26" s="212"/>
      <c r="IEM26" s="212"/>
      <c r="IEN26" s="212"/>
      <c r="IEO26" s="212"/>
      <c r="IEP26" s="212"/>
      <c r="IEQ26" s="212"/>
      <c r="IER26" s="212"/>
      <c r="IES26" s="212"/>
      <c r="IET26" s="212"/>
      <c r="IEU26" s="212"/>
      <c r="IEV26" s="212"/>
      <c r="IEW26" s="212"/>
      <c r="IEX26" s="212"/>
      <c r="IEY26" s="212"/>
      <c r="IEZ26" s="212"/>
      <c r="IFA26" s="212"/>
      <c r="IFB26" s="212"/>
      <c r="IFC26" s="212"/>
      <c r="IFD26" s="212"/>
      <c r="IFE26" s="212"/>
      <c r="IFF26" s="212"/>
      <c r="IFG26" s="212"/>
      <c r="IFH26" s="212"/>
      <c r="IFI26" s="212"/>
      <c r="IFJ26" s="212"/>
      <c r="IFK26" s="212"/>
      <c r="IFL26" s="212"/>
      <c r="IFM26" s="212"/>
      <c r="IFN26" s="212"/>
      <c r="IFO26" s="212"/>
      <c r="IFP26" s="212"/>
      <c r="IFQ26" s="212"/>
      <c r="IFR26" s="212"/>
      <c r="IFS26" s="212"/>
      <c r="IFT26" s="212"/>
      <c r="IFU26" s="212"/>
      <c r="IFV26" s="212"/>
      <c r="IFW26" s="212"/>
      <c r="IFX26" s="212"/>
      <c r="IFY26" s="212"/>
      <c r="IFZ26" s="212"/>
      <c r="IGA26" s="212"/>
      <c r="IGB26" s="212"/>
      <c r="IGC26" s="212"/>
      <c r="IGD26" s="212"/>
      <c r="IGE26" s="212"/>
      <c r="IGF26" s="212"/>
      <c r="IGG26" s="212"/>
      <c r="IGH26" s="212"/>
      <c r="IGI26" s="212"/>
      <c r="IGJ26" s="212"/>
      <c r="IGK26" s="212"/>
      <c r="IGL26" s="212"/>
      <c r="IGM26" s="212"/>
      <c r="IGN26" s="212"/>
      <c r="IGO26" s="212"/>
      <c r="IGP26" s="212"/>
      <c r="IGQ26" s="212"/>
      <c r="IGR26" s="212"/>
      <c r="IGS26" s="212"/>
      <c r="IGT26" s="212"/>
      <c r="IGU26" s="212"/>
      <c r="IGV26" s="212"/>
      <c r="IGW26" s="212"/>
      <c r="IGX26" s="212"/>
      <c r="IGY26" s="212"/>
      <c r="IGZ26" s="212"/>
      <c r="IHA26" s="212"/>
      <c r="IHB26" s="212"/>
      <c r="IHC26" s="212"/>
      <c r="IHD26" s="212"/>
      <c r="IHE26" s="212"/>
      <c r="IHF26" s="212"/>
      <c r="IHG26" s="212"/>
      <c r="IHH26" s="212"/>
      <c r="IHI26" s="212"/>
      <c r="IHJ26" s="212"/>
      <c r="IHK26" s="212"/>
      <c r="IHL26" s="212"/>
      <c r="IHM26" s="212"/>
      <c r="IHN26" s="212"/>
      <c r="IHO26" s="212"/>
      <c r="IHP26" s="212"/>
      <c r="IHQ26" s="212"/>
      <c r="IHR26" s="212"/>
      <c r="IHS26" s="212"/>
      <c r="IHT26" s="212"/>
      <c r="IHU26" s="212"/>
      <c r="IHV26" s="212"/>
      <c r="IHW26" s="212"/>
      <c r="IHX26" s="212"/>
      <c r="IHY26" s="212"/>
      <c r="IHZ26" s="212"/>
      <c r="IIA26" s="212"/>
      <c r="IIB26" s="212"/>
      <c r="IIC26" s="212"/>
      <c r="IID26" s="212"/>
      <c r="IIE26" s="212"/>
      <c r="IIF26" s="212"/>
      <c r="IIG26" s="212"/>
      <c r="IIH26" s="212"/>
      <c r="III26" s="212"/>
      <c r="IIJ26" s="212"/>
      <c r="IIK26" s="212"/>
      <c r="IIL26" s="212"/>
      <c r="IIM26" s="212"/>
      <c r="IIN26" s="212"/>
      <c r="IIO26" s="212"/>
      <c r="IIP26" s="212"/>
      <c r="IIQ26" s="212"/>
      <c r="IIR26" s="212"/>
      <c r="IIS26" s="212"/>
      <c r="IIT26" s="212"/>
      <c r="IIU26" s="212"/>
      <c r="IIV26" s="212"/>
      <c r="IIW26" s="212"/>
      <c r="IIX26" s="212"/>
      <c r="IIY26" s="212"/>
      <c r="IIZ26" s="212"/>
      <c r="IJA26" s="212"/>
      <c r="IJB26" s="212"/>
      <c r="IJC26" s="212"/>
      <c r="IJD26" s="212"/>
      <c r="IJE26" s="212"/>
      <c r="IJF26" s="212"/>
      <c r="IJG26" s="212"/>
      <c r="IJH26" s="212"/>
      <c r="IJI26" s="212"/>
      <c r="IJJ26" s="212"/>
      <c r="IJK26" s="212"/>
      <c r="IJL26" s="212"/>
      <c r="IJM26" s="212"/>
      <c r="IJN26" s="212"/>
      <c r="IJO26" s="212"/>
      <c r="IJP26" s="212"/>
      <c r="IJQ26" s="212"/>
      <c r="IJR26" s="212"/>
      <c r="IJS26" s="212"/>
      <c r="IJT26" s="212"/>
      <c r="IJU26" s="212"/>
      <c r="IJV26" s="212"/>
      <c r="IJW26" s="212"/>
      <c r="IJX26" s="212"/>
      <c r="IJY26" s="212"/>
      <c r="IJZ26" s="212"/>
      <c r="IKA26" s="212"/>
      <c r="IKB26" s="212"/>
      <c r="IKC26" s="212"/>
      <c r="IKD26" s="212"/>
      <c r="IKE26" s="212"/>
      <c r="IKF26" s="212"/>
      <c r="IKG26" s="212"/>
      <c r="IKH26" s="212"/>
      <c r="IKI26" s="212"/>
      <c r="IKJ26" s="212"/>
      <c r="IKK26" s="212"/>
      <c r="IKL26" s="212"/>
      <c r="IKM26" s="212"/>
      <c r="IKN26" s="212"/>
      <c r="IKO26" s="212"/>
      <c r="IKP26" s="212"/>
      <c r="IKQ26" s="212"/>
      <c r="IKR26" s="212"/>
      <c r="IKS26" s="212"/>
      <c r="IKT26" s="212"/>
      <c r="IKU26" s="212"/>
      <c r="IKV26" s="212"/>
      <c r="IKW26" s="212"/>
      <c r="IKX26" s="212"/>
      <c r="IKY26" s="212"/>
      <c r="IKZ26" s="212"/>
      <c r="ILA26" s="212"/>
      <c r="ILB26" s="212"/>
      <c r="ILC26" s="212"/>
      <c r="ILD26" s="212"/>
      <c r="ILE26" s="212"/>
      <c r="ILF26" s="212"/>
      <c r="ILG26" s="212"/>
      <c r="ILH26" s="212"/>
      <c r="ILI26" s="212"/>
      <c r="ILJ26" s="212"/>
      <c r="ILK26" s="212"/>
      <c r="ILL26" s="212"/>
      <c r="ILM26" s="212"/>
      <c r="ILN26" s="212"/>
      <c r="ILO26" s="212"/>
      <c r="ILP26" s="212"/>
      <c r="ILQ26" s="212"/>
      <c r="ILR26" s="212"/>
      <c r="ILS26" s="212"/>
      <c r="ILT26" s="212"/>
      <c r="ILU26" s="212"/>
      <c r="ILV26" s="212"/>
      <c r="ILW26" s="212"/>
      <c r="ILX26" s="212"/>
      <c r="ILY26" s="212"/>
      <c r="ILZ26" s="212"/>
      <c r="IMA26" s="212"/>
      <c r="IMB26" s="212"/>
      <c r="IMC26" s="212"/>
      <c r="IMD26" s="212"/>
      <c r="IME26" s="212"/>
      <c r="IMF26" s="212"/>
      <c r="IMG26" s="212"/>
      <c r="IMH26" s="212"/>
      <c r="IMI26" s="212"/>
      <c r="IMJ26" s="212"/>
      <c r="IMK26" s="212"/>
      <c r="IML26" s="212"/>
      <c r="IMM26" s="212"/>
      <c r="IMN26" s="212"/>
      <c r="IMO26" s="212"/>
      <c r="IMP26" s="212"/>
      <c r="IMQ26" s="212"/>
      <c r="IMR26" s="212"/>
      <c r="IMS26" s="212"/>
      <c r="IMT26" s="212"/>
      <c r="IMU26" s="212"/>
      <c r="IMV26" s="212"/>
      <c r="IMW26" s="212"/>
      <c r="IMX26" s="212"/>
      <c r="IMY26" s="212"/>
      <c r="IMZ26" s="212"/>
      <c r="INA26" s="212"/>
      <c r="INB26" s="212"/>
      <c r="INC26" s="212"/>
      <c r="IND26" s="212"/>
      <c r="INE26" s="212"/>
      <c r="INF26" s="212"/>
      <c r="ING26" s="212"/>
      <c r="INH26" s="212"/>
      <c r="INI26" s="212"/>
      <c r="INJ26" s="212"/>
      <c r="INK26" s="212"/>
      <c r="INL26" s="212"/>
      <c r="INM26" s="212"/>
      <c r="INN26" s="212"/>
      <c r="INO26" s="212"/>
      <c r="INP26" s="212"/>
      <c r="INQ26" s="212"/>
      <c r="INR26" s="212"/>
      <c r="INS26" s="212"/>
      <c r="INT26" s="212"/>
      <c r="INU26" s="212"/>
      <c r="INV26" s="212"/>
      <c r="INW26" s="212"/>
      <c r="INX26" s="212"/>
      <c r="INY26" s="212"/>
      <c r="INZ26" s="212"/>
      <c r="IOA26" s="212"/>
      <c r="IOB26" s="212"/>
      <c r="IOC26" s="212"/>
      <c r="IOD26" s="212"/>
      <c r="IOE26" s="212"/>
      <c r="IOF26" s="212"/>
      <c r="IOG26" s="212"/>
      <c r="IOH26" s="212"/>
      <c r="IOI26" s="212"/>
      <c r="IOJ26" s="212"/>
      <c r="IOK26" s="212"/>
      <c r="IOL26" s="212"/>
      <c r="IOM26" s="212"/>
      <c r="ION26" s="212"/>
      <c r="IOO26" s="212"/>
      <c r="IOP26" s="212"/>
      <c r="IOQ26" s="212"/>
      <c r="IOR26" s="212"/>
      <c r="IOS26" s="212"/>
      <c r="IOT26" s="212"/>
      <c r="IOU26" s="212"/>
      <c r="IOV26" s="212"/>
      <c r="IOW26" s="212"/>
      <c r="IOX26" s="212"/>
      <c r="IOY26" s="212"/>
      <c r="IOZ26" s="212"/>
      <c r="IPA26" s="212"/>
      <c r="IPB26" s="212"/>
      <c r="IPC26" s="212"/>
      <c r="IPD26" s="212"/>
      <c r="IPE26" s="212"/>
      <c r="IPF26" s="212"/>
      <c r="IPG26" s="212"/>
      <c r="IPH26" s="212"/>
      <c r="IPI26" s="212"/>
      <c r="IPJ26" s="212"/>
      <c r="IPK26" s="212"/>
      <c r="IPL26" s="212"/>
      <c r="IPM26" s="212"/>
      <c r="IPN26" s="212"/>
      <c r="IPO26" s="212"/>
      <c r="IPP26" s="212"/>
      <c r="IPQ26" s="212"/>
      <c r="IPR26" s="212"/>
      <c r="IPS26" s="212"/>
      <c r="IPT26" s="212"/>
      <c r="IPU26" s="212"/>
      <c r="IPV26" s="212"/>
      <c r="IPW26" s="212"/>
      <c r="IPX26" s="212"/>
      <c r="IPY26" s="212"/>
      <c r="IPZ26" s="212"/>
      <c r="IQA26" s="212"/>
      <c r="IQB26" s="212"/>
      <c r="IQC26" s="212"/>
      <c r="IQD26" s="212"/>
      <c r="IQE26" s="212"/>
      <c r="IQF26" s="212"/>
      <c r="IQG26" s="212"/>
      <c r="IQH26" s="212"/>
      <c r="IQI26" s="212"/>
      <c r="IQJ26" s="212"/>
      <c r="IQK26" s="212"/>
      <c r="IQL26" s="212"/>
      <c r="IQM26" s="212"/>
      <c r="IQN26" s="212"/>
      <c r="IQO26" s="212"/>
      <c r="IQP26" s="212"/>
      <c r="IQQ26" s="212"/>
      <c r="IQR26" s="212"/>
      <c r="IQS26" s="212"/>
      <c r="IQT26" s="212"/>
      <c r="IQU26" s="212"/>
      <c r="IQV26" s="212"/>
      <c r="IQW26" s="212"/>
      <c r="IQX26" s="212"/>
      <c r="IQY26" s="212"/>
      <c r="IQZ26" s="212"/>
      <c r="IRA26" s="212"/>
      <c r="IRB26" s="212"/>
      <c r="IRC26" s="212"/>
      <c r="IRD26" s="212"/>
      <c r="IRE26" s="212"/>
      <c r="IRF26" s="212"/>
      <c r="IRG26" s="212"/>
      <c r="IRH26" s="212"/>
      <c r="IRI26" s="212"/>
      <c r="IRJ26" s="212"/>
      <c r="IRK26" s="212"/>
      <c r="IRL26" s="212"/>
      <c r="IRM26" s="212"/>
      <c r="IRN26" s="212"/>
      <c r="IRO26" s="212"/>
      <c r="IRP26" s="212"/>
      <c r="IRQ26" s="212"/>
      <c r="IRR26" s="212"/>
      <c r="IRS26" s="212"/>
      <c r="IRT26" s="212"/>
      <c r="IRU26" s="212"/>
      <c r="IRV26" s="212"/>
      <c r="IRW26" s="212"/>
      <c r="IRX26" s="212"/>
      <c r="IRY26" s="212"/>
      <c r="IRZ26" s="212"/>
      <c r="ISA26" s="212"/>
      <c r="ISB26" s="212"/>
      <c r="ISC26" s="212"/>
      <c r="ISD26" s="212"/>
      <c r="ISE26" s="212"/>
      <c r="ISF26" s="212"/>
      <c r="ISG26" s="212"/>
      <c r="ISH26" s="212"/>
      <c r="ISI26" s="212"/>
      <c r="ISJ26" s="212"/>
      <c r="ISK26" s="212"/>
      <c r="ISL26" s="212"/>
      <c r="ISM26" s="212"/>
      <c r="ISN26" s="212"/>
      <c r="ISO26" s="212"/>
      <c r="ISP26" s="212"/>
      <c r="ISQ26" s="212"/>
      <c r="ISR26" s="212"/>
      <c r="ISS26" s="212"/>
      <c r="IST26" s="212"/>
      <c r="ISU26" s="212"/>
      <c r="ISV26" s="212"/>
      <c r="ISW26" s="212"/>
      <c r="ISX26" s="212"/>
      <c r="ISY26" s="212"/>
      <c r="ISZ26" s="212"/>
      <c r="ITA26" s="212"/>
      <c r="ITB26" s="212"/>
      <c r="ITC26" s="212"/>
      <c r="ITD26" s="212"/>
      <c r="ITE26" s="212"/>
      <c r="ITF26" s="212"/>
      <c r="ITG26" s="212"/>
      <c r="ITH26" s="212"/>
      <c r="ITI26" s="212"/>
      <c r="ITJ26" s="212"/>
      <c r="ITK26" s="212"/>
      <c r="ITL26" s="212"/>
      <c r="ITM26" s="212"/>
      <c r="ITN26" s="212"/>
      <c r="ITO26" s="212"/>
      <c r="ITP26" s="212"/>
      <c r="ITQ26" s="212"/>
      <c r="ITR26" s="212"/>
      <c r="ITS26" s="212"/>
      <c r="ITT26" s="212"/>
      <c r="ITU26" s="212"/>
      <c r="ITV26" s="212"/>
      <c r="ITW26" s="212"/>
      <c r="ITX26" s="212"/>
      <c r="ITY26" s="212"/>
      <c r="ITZ26" s="212"/>
      <c r="IUA26" s="212"/>
      <c r="IUB26" s="212"/>
      <c r="IUC26" s="212"/>
      <c r="IUD26" s="212"/>
      <c r="IUE26" s="212"/>
      <c r="IUF26" s="212"/>
      <c r="IUG26" s="212"/>
      <c r="IUH26" s="212"/>
      <c r="IUI26" s="212"/>
      <c r="IUJ26" s="212"/>
      <c r="IUK26" s="212"/>
      <c r="IUL26" s="212"/>
      <c r="IUM26" s="212"/>
      <c r="IUN26" s="212"/>
      <c r="IUO26" s="212"/>
      <c r="IUP26" s="212"/>
      <c r="IUQ26" s="212"/>
      <c r="IUR26" s="212"/>
      <c r="IUS26" s="212"/>
      <c r="IUT26" s="212"/>
      <c r="IUU26" s="212"/>
      <c r="IUV26" s="212"/>
      <c r="IUW26" s="212"/>
      <c r="IUX26" s="212"/>
      <c r="IUY26" s="212"/>
      <c r="IUZ26" s="212"/>
      <c r="IVA26" s="212"/>
      <c r="IVB26" s="212"/>
      <c r="IVC26" s="212"/>
      <c r="IVD26" s="212"/>
      <c r="IVE26" s="212"/>
      <c r="IVF26" s="212"/>
      <c r="IVG26" s="212"/>
      <c r="IVH26" s="212"/>
      <c r="IVI26" s="212"/>
      <c r="IVJ26" s="212"/>
      <c r="IVK26" s="212"/>
      <c r="IVL26" s="212"/>
      <c r="IVM26" s="212"/>
      <c r="IVN26" s="212"/>
      <c r="IVO26" s="212"/>
      <c r="IVP26" s="212"/>
      <c r="IVQ26" s="212"/>
      <c r="IVR26" s="212"/>
      <c r="IVS26" s="212"/>
      <c r="IVT26" s="212"/>
      <c r="IVU26" s="212"/>
      <c r="IVV26" s="212"/>
      <c r="IVW26" s="212"/>
      <c r="IVX26" s="212"/>
      <c r="IVY26" s="212"/>
      <c r="IVZ26" s="212"/>
      <c r="IWA26" s="212"/>
      <c r="IWB26" s="212"/>
      <c r="IWC26" s="212"/>
      <c r="IWD26" s="212"/>
      <c r="IWE26" s="212"/>
      <c r="IWF26" s="212"/>
      <c r="IWG26" s="212"/>
      <c r="IWH26" s="212"/>
      <c r="IWI26" s="212"/>
      <c r="IWJ26" s="212"/>
      <c r="IWK26" s="212"/>
      <c r="IWL26" s="212"/>
      <c r="IWM26" s="212"/>
      <c r="IWN26" s="212"/>
      <c r="IWO26" s="212"/>
      <c r="IWP26" s="212"/>
      <c r="IWQ26" s="212"/>
      <c r="IWR26" s="212"/>
      <c r="IWS26" s="212"/>
      <c r="IWT26" s="212"/>
      <c r="IWU26" s="212"/>
      <c r="IWV26" s="212"/>
      <c r="IWW26" s="212"/>
      <c r="IWX26" s="212"/>
      <c r="IWY26" s="212"/>
      <c r="IWZ26" s="212"/>
      <c r="IXA26" s="212"/>
      <c r="IXB26" s="212"/>
      <c r="IXC26" s="212"/>
      <c r="IXD26" s="212"/>
      <c r="IXE26" s="212"/>
      <c r="IXF26" s="212"/>
      <c r="IXG26" s="212"/>
      <c r="IXH26" s="212"/>
      <c r="IXI26" s="212"/>
      <c r="IXJ26" s="212"/>
      <c r="IXK26" s="212"/>
      <c r="IXL26" s="212"/>
      <c r="IXM26" s="212"/>
      <c r="IXN26" s="212"/>
      <c r="IXO26" s="212"/>
      <c r="IXP26" s="212"/>
      <c r="IXQ26" s="212"/>
      <c r="IXR26" s="212"/>
      <c r="IXS26" s="212"/>
      <c r="IXT26" s="212"/>
      <c r="IXU26" s="212"/>
      <c r="IXV26" s="212"/>
      <c r="IXW26" s="212"/>
      <c r="IXX26" s="212"/>
      <c r="IXY26" s="212"/>
      <c r="IXZ26" s="212"/>
      <c r="IYA26" s="212"/>
      <c r="IYB26" s="212"/>
      <c r="IYC26" s="212"/>
      <c r="IYD26" s="212"/>
      <c r="IYE26" s="212"/>
      <c r="IYF26" s="212"/>
      <c r="IYG26" s="212"/>
      <c r="IYH26" s="212"/>
      <c r="IYI26" s="212"/>
      <c r="IYJ26" s="212"/>
      <c r="IYK26" s="212"/>
      <c r="IYL26" s="212"/>
      <c r="IYM26" s="212"/>
      <c r="IYN26" s="212"/>
      <c r="IYO26" s="212"/>
      <c r="IYP26" s="212"/>
      <c r="IYQ26" s="212"/>
      <c r="IYR26" s="212"/>
      <c r="IYS26" s="212"/>
      <c r="IYT26" s="212"/>
      <c r="IYU26" s="212"/>
      <c r="IYV26" s="212"/>
      <c r="IYW26" s="212"/>
      <c r="IYX26" s="212"/>
      <c r="IYY26" s="212"/>
      <c r="IYZ26" s="212"/>
      <c r="IZA26" s="212"/>
      <c r="IZB26" s="212"/>
      <c r="IZC26" s="212"/>
      <c r="IZD26" s="212"/>
      <c r="IZE26" s="212"/>
      <c r="IZF26" s="212"/>
      <c r="IZG26" s="212"/>
      <c r="IZH26" s="212"/>
      <c r="IZI26" s="212"/>
      <c r="IZJ26" s="212"/>
      <c r="IZK26" s="212"/>
      <c r="IZL26" s="212"/>
      <c r="IZM26" s="212"/>
      <c r="IZN26" s="212"/>
      <c r="IZO26" s="212"/>
      <c r="IZP26" s="212"/>
      <c r="IZQ26" s="212"/>
      <c r="IZR26" s="212"/>
      <c r="IZS26" s="212"/>
      <c r="IZT26" s="212"/>
      <c r="IZU26" s="212"/>
      <c r="IZV26" s="212"/>
      <c r="IZW26" s="212"/>
      <c r="IZX26" s="212"/>
      <c r="IZY26" s="212"/>
      <c r="IZZ26" s="212"/>
      <c r="JAA26" s="212"/>
      <c r="JAB26" s="212"/>
      <c r="JAC26" s="212"/>
      <c r="JAD26" s="212"/>
      <c r="JAE26" s="212"/>
      <c r="JAF26" s="212"/>
      <c r="JAG26" s="212"/>
      <c r="JAH26" s="212"/>
      <c r="JAI26" s="212"/>
      <c r="JAJ26" s="212"/>
      <c r="JAK26" s="212"/>
      <c r="JAL26" s="212"/>
      <c r="JAM26" s="212"/>
      <c r="JAN26" s="212"/>
      <c r="JAO26" s="212"/>
      <c r="JAP26" s="212"/>
      <c r="JAQ26" s="212"/>
      <c r="JAR26" s="212"/>
      <c r="JAS26" s="212"/>
      <c r="JAT26" s="212"/>
      <c r="JAU26" s="212"/>
      <c r="JAV26" s="212"/>
      <c r="JAW26" s="212"/>
      <c r="JAX26" s="212"/>
      <c r="JAY26" s="212"/>
      <c r="JAZ26" s="212"/>
      <c r="JBA26" s="212"/>
      <c r="JBB26" s="212"/>
      <c r="JBC26" s="212"/>
      <c r="JBD26" s="212"/>
      <c r="JBE26" s="212"/>
      <c r="JBF26" s="212"/>
      <c r="JBG26" s="212"/>
      <c r="JBH26" s="212"/>
      <c r="JBI26" s="212"/>
      <c r="JBJ26" s="212"/>
      <c r="JBK26" s="212"/>
      <c r="JBL26" s="212"/>
      <c r="JBM26" s="212"/>
      <c r="JBN26" s="212"/>
      <c r="JBO26" s="212"/>
      <c r="JBP26" s="212"/>
      <c r="JBQ26" s="212"/>
      <c r="JBR26" s="212"/>
      <c r="JBS26" s="212"/>
      <c r="JBT26" s="212"/>
      <c r="JBU26" s="212"/>
      <c r="JBV26" s="212"/>
      <c r="JBW26" s="212"/>
      <c r="JBX26" s="212"/>
      <c r="JBY26" s="212"/>
      <c r="JBZ26" s="212"/>
      <c r="JCA26" s="212"/>
      <c r="JCB26" s="212"/>
      <c r="JCC26" s="212"/>
      <c r="JCD26" s="212"/>
      <c r="JCE26" s="212"/>
      <c r="JCF26" s="212"/>
      <c r="JCG26" s="212"/>
      <c r="JCH26" s="212"/>
      <c r="JCI26" s="212"/>
      <c r="JCJ26" s="212"/>
      <c r="JCK26" s="212"/>
      <c r="JCL26" s="212"/>
      <c r="JCM26" s="212"/>
      <c r="JCN26" s="212"/>
      <c r="JCO26" s="212"/>
      <c r="JCP26" s="212"/>
      <c r="JCQ26" s="212"/>
      <c r="JCR26" s="212"/>
      <c r="JCS26" s="212"/>
      <c r="JCT26" s="212"/>
      <c r="JCU26" s="212"/>
      <c r="JCV26" s="212"/>
      <c r="JCW26" s="212"/>
      <c r="JCX26" s="212"/>
      <c r="JCY26" s="212"/>
      <c r="JCZ26" s="212"/>
      <c r="JDA26" s="212"/>
      <c r="JDB26" s="212"/>
      <c r="JDC26" s="212"/>
      <c r="JDD26" s="212"/>
      <c r="JDE26" s="212"/>
      <c r="JDF26" s="212"/>
      <c r="JDG26" s="212"/>
      <c r="JDH26" s="212"/>
      <c r="JDI26" s="212"/>
      <c r="JDJ26" s="212"/>
      <c r="JDK26" s="212"/>
      <c r="JDL26" s="212"/>
      <c r="JDM26" s="212"/>
      <c r="JDN26" s="212"/>
      <c r="JDO26" s="212"/>
      <c r="JDP26" s="212"/>
      <c r="JDQ26" s="212"/>
      <c r="JDR26" s="212"/>
      <c r="JDS26" s="212"/>
      <c r="JDT26" s="212"/>
      <c r="JDU26" s="212"/>
      <c r="JDV26" s="212"/>
      <c r="JDW26" s="212"/>
      <c r="JDX26" s="212"/>
      <c r="JDY26" s="212"/>
      <c r="JDZ26" s="212"/>
      <c r="JEA26" s="212"/>
      <c r="JEB26" s="212"/>
      <c r="JEC26" s="212"/>
      <c r="JED26" s="212"/>
      <c r="JEE26" s="212"/>
      <c r="JEF26" s="212"/>
      <c r="JEG26" s="212"/>
      <c r="JEH26" s="212"/>
      <c r="JEI26" s="212"/>
      <c r="JEJ26" s="212"/>
      <c r="JEK26" s="212"/>
      <c r="JEL26" s="212"/>
      <c r="JEM26" s="212"/>
      <c r="JEN26" s="212"/>
      <c r="JEO26" s="212"/>
      <c r="JEP26" s="212"/>
      <c r="JEQ26" s="212"/>
      <c r="JER26" s="212"/>
      <c r="JES26" s="212"/>
      <c r="JET26" s="212"/>
      <c r="JEU26" s="212"/>
      <c r="JEV26" s="212"/>
      <c r="JEW26" s="212"/>
      <c r="JEX26" s="212"/>
      <c r="JEY26" s="212"/>
      <c r="JEZ26" s="212"/>
      <c r="JFA26" s="212"/>
      <c r="JFB26" s="212"/>
      <c r="JFC26" s="212"/>
      <c r="JFD26" s="212"/>
      <c r="JFE26" s="212"/>
      <c r="JFF26" s="212"/>
      <c r="JFG26" s="212"/>
      <c r="JFH26" s="212"/>
      <c r="JFI26" s="212"/>
      <c r="JFJ26" s="212"/>
      <c r="JFK26" s="212"/>
      <c r="JFL26" s="212"/>
      <c r="JFM26" s="212"/>
      <c r="JFN26" s="212"/>
      <c r="JFO26" s="212"/>
      <c r="JFP26" s="212"/>
      <c r="JFQ26" s="212"/>
      <c r="JFR26" s="212"/>
      <c r="JFS26" s="212"/>
      <c r="JFT26" s="212"/>
      <c r="JFU26" s="212"/>
      <c r="JFV26" s="212"/>
      <c r="JFW26" s="212"/>
      <c r="JFX26" s="212"/>
      <c r="JFY26" s="212"/>
      <c r="JFZ26" s="212"/>
      <c r="JGA26" s="212"/>
      <c r="JGB26" s="212"/>
      <c r="JGC26" s="212"/>
      <c r="JGD26" s="212"/>
      <c r="JGE26" s="212"/>
      <c r="JGF26" s="212"/>
      <c r="JGG26" s="212"/>
      <c r="JGH26" s="212"/>
      <c r="JGI26" s="212"/>
      <c r="JGJ26" s="212"/>
      <c r="JGK26" s="212"/>
      <c r="JGL26" s="212"/>
      <c r="JGM26" s="212"/>
      <c r="JGN26" s="212"/>
      <c r="JGO26" s="212"/>
      <c r="JGP26" s="212"/>
      <c r="JGQ26" s="212"/>
      <c r="JGR26" s="212"/>
      <c r="JGS26" s="212"/>
      <c r="JGT26" s="212"/>
      <c r="JGU26" s="212"/>
      <c r="JGV26" s="212"/>
      <c r="JGW26" s="212"/>
      <c r="JGX26" s="212"/>
      <c r="JGY26" s="212"/>
      <c r="JGZ26" s="212"/>
      <c r="JHA26" s="212"/>
      <c r="JHB26" s="212"/>
      <c r="JHC26" s="212"/>
      <c r="JHD26" s="212"/>
      <c r="JHE26" s="212"/>
      <c r="JHF26" s="212"/>
      <c r="JHG26" s="212"/>
      <c r="JHH26" s="212"/>
      <c r="JHI26" s="212"/>
      <c r="JHJ26" s="212"/>
      <c r="JHK26" s="212"/>
      <c r="JHL26" s="212"/>
      <c r="JHM26" s="212"/>
      <c r="JHN26" s="212"/>
      <c r="JHO26" s="212"/>
      <c r="JHP26" s="212"/>
      <c r="JHQ26" s="212"/>
      <c r="JHR26" s="212"/>
      <c r="JHS26" s="212"/>
      <c r="JHT26" s="212"/>
      <c r="JHU26" s="212"/>
      <c r="JHV26" s="212"/>
      <c r="JHW26" s="212"/>
      <c r="JHX26" s="212"/>
      <c r="JHY26" s="212"/>
      <c r="JHZ26" s="212"/>
      <c r="JIA26" s="212"/>
      <c r="JIB26" s="212"/>
      <c r="JIC26" s="212"/>
      <c r="JID26" s="212"/>
      <c r="JIE26" s="212"/>
      <c r="JIF26" s="212"/>
      <c r="JIG26" s="212"/>
      <c r="JIH26" s="212"/>
      <c r="JII26" s="212"/>
      <c r="JIJ26" s="212"/>
      <c r="JIK26" s="212"/>
      <c r="JIL26" s="212"/>
      <c r="JIM26" s="212"/>
      <c r="JIN26" s="212"/>
      <c r="JIO26" s="212"/>
      <c r="JIP26" s="212"/>
      <c r="JIQ26" s="212"/>
      <c r="JIR26" s="212"/>
      <c r="JIS26" s="212"/>
      <c r="JIT26" s="212"/>
      <c r="JIU26" s="212"/>
      <c r="JIV26" s="212"/>
      <c r="JIW26" s="212"/>
      <c r="JIX26" s="212"/>
      <c r="JIY26" s="212"/>
      <c r="JIZ26" s="212"/>
      <c r="JJA26" s="212"/>
      <c r="JJB26" s="212"/>
      <c r="JJC26" s="212"/>
      <c r="JJD26" s="212"/>
      <c r="JJE26" s="212"/>
      <c r="JJF26" s="212"/>
      <c r="JJG26" s="212"/>
      <c r="JJH26" s="212"/>
      <c r="JJI26" s="212"/>
      <c r="JJJ26" s="212"/>
      <c r="JJK26" s="212"/>
      <c r="JJL26" s="212"/>
      <c r="JJM26" s="212"/>
      <c r="JJN26" s="212"/>
      <c r="JJO26" s="212"/>
      <c r="JJP26" s="212"/>
      <c r="JJQ26" s="212"/>
      <c r="JJR26" s="212"/>
      <c r="JJS26" s="212"/>
      <c r="JJT26" s="212"/>
      <c r="JJU26" s="212"/>
      <c r="JJV26" s="212"/>
      <c r="JJW26" s="212"/>
      <c r="JJX26" s="212"/>
      <c r="JJY26" s="212"/>
      <c r="JJZ26" s="212"/>
      <c r="JKA26" s="212"/>
      <c r="JKB26" s="212"/>
      <c r="JKC26" s="212"/>
      <c r="JKD26" s="212"/>
      <c r="JKE26" s="212"/>
      <c r="JKF26" s="212"/>
      <c r="JKG26" s="212"/>
      <c r="JKH26" s="212"/>
      <c r="JKI26" s="212"/>
      <c r="JKJ26" s="212"/>
      <c r="JKK26" s="212"/>
      <c r="JKL26" s="212"/>
      <c r="JKM26" s="212"/>
      <c r="JKN26" s="212"/>
      <c r="JKO26" s="212"/>
      <c r="JKP26" s="212"/>
      <c r="JKQ26" s="212"/>
      <c r="JKR26" s="212"/>
      <c r="JKS26" s="212"/>
      <c r="JKT26" s="212"/>
      <c r="JKU26" s="212"/>
      <c r="JKV26" s="212"/>
      <c r="JKW26" s="212"/>
      <c r="JKX26" s="212"/>
      <c r="JKY26" s="212"/>
      <c r="JKZ26" s="212"/>
      <c r="JLA26" s="212"/>
      <c r="JLB26" s="212"/>
      <c r="JLC26" s="212"/>
      <c r="JLD26" s="212"/>
      <c r="JLE26" s="212"/>
      <c r="JLF26" s="212"/>
      <c r="JLG26" s="212"/>
      <c r="JLH26" s="212"/>
      <c r="JLI26" s="212"/>
      <c r="JLJ26" s="212"/>
      <c r="JLK26" s="212"/>
      <c r="JLL26" s="212"/>
      <c r="JLM26" s="212"/>
      <c r="JLN26" s="212"/>
      <c r="JLO26" s="212"/>
      <c r="JLP26" s="212"/>
      <c r="JLQ26" s="212"/>
      <c r="JLR26" s="212"/>
      <c r="JLS26" s="212"/>
      <c r="JLT26" s="212"/>
      <c r="JLU26" s="212"/>
      <c r="JLV26" s="212"/>
      <c r="JLW26" s="212"/>
      <c r="JLX26" s="212"/>
      <c r="JLY26" s="212"/>
      <c r="JLZ26" s="212"/>
      <c r="JMA26" s="212"/>
      <c r="JMB26" s="212"/>
      <c r="JMC26" s="212"/>
      <c r="JMD26" s="212"/>
      <c r="JME26" s="212"/>
      <c r="JMF26" s="212"/>
      <c r="JMG26" s="212"/>
      <c r="JMH26" s="212"/>
      <c r="JMI26" s="212"/>
      <c r="JMJ26" s="212"/>
      <c r="JMK26" s="212"/>
      <c r="JML26" s="212"/>
      <c r="JMM26" s="212"/>
      <c r="JMN26" s="212"/>
      <c r="JMO26" s="212"/>
      <c r="JMP26" s="212"/>
      <c r="JMQ26" s="212"/>
      <c r="JMR26" s="212"/>
      <c r="JMS26" s="212"/>
      <c r="JMT26" s="212"/>
      <c r="JMU26" s="212"/>
      <c r="JMV26" s="212"/>
      <c r="JMW26" s="212"/>
      <c r="JMX26" s="212"/>
      <c r="JMY26" s="212"/>
      <c r="JMZ26" s="212"/>
      <c r="JNA26" s="212"/>
      <c r="JNB26" s="212"/>
      <c r="JNC26" s="212"/>
      <c r="JND26" s="212"/>
      <c r="JNE26" s="212"/>
      <c r="JNF26" s="212"/>
      <c r="JNG26" s="212"/>
      <c r="JNH26" s="212"/>
      <c r="JNI26" s="212"/>
      <c r="JNJ26" s="212"/>
      <c r="JNK26" s="212"/>
      <c r="JNL26" s="212"/>
      <c r="JNM26" s="212"/>
      <c r="JNN26" s="212"/>
      <c r="JNO26" s="212"/>
      <c r="JNP26" s="212"/>
      <c r="JNQ26" s="212"/>
      <c r="JNR26" s="212"/>
      <c r="JNS26" s="212"/>
      <c r="JNT26" s="212"/>
      <c r="JNU26" s="212"/>
      <c r="JNV26" s="212"/>
      <c r="JNW26" s="212"/>
      <c r="JNX26" s="212"/>
      <c r="JNY26" s="212"/>
      <c r="JNZ26" s="212"/>
      <c r="JOA26" s="212"/>
      <c r="JOB26" s="212"/>
      <c r="JOC26" s="212"/>
      <c r="JOD26" s="212"/>
      <c r="JOE26" s="212"/>
      <c r="JOF26" s="212"/>
      <c r="JOG26" s="212"/>
      <c r="JOH26" s="212"/>
      <c r="JOI26" s="212"/>
      <c r="JOJ26" s="212"/>
      <c r="JOK26" s="212"/>
      <c r="JOL26" s="212"/>
      <c r="JOM26" s="212"/>
      <c r="JON26" s="212"/>
      <c r="JOO26" s="212"/>
      <c r="JOP26" s="212"/>
      <c r="JOQ26" s="212"/>
      <c r="JOR26" s="212"/>
      <c r="JOS26" s="212"/>
      <c r="JOT26" s="212"/>
      <c r="JOU26" s="212"/>
      <c r="JOV26" s="212"/>
      <c r="JOW26" s="212"/>
      <c r="JOX26" s="212"/>
      <c r="JOY26" s="212"/>
      <c r="JOZ26" s="212"/>
      <c r="JPA26" s="212"/>
      <c r="JPB26" s="212"/>
      <c r="JPC26" s="212"/>
      <c r="JPD26" s="212"/>
      <c r="JPE26" s="212"/>
      <c r="JPF26" s="212"/>
      <c r="JPG26" s="212"/>
      <c r="JPH26" s="212"/>
      <c r="JPI26" s="212"/>
      <c r="JPJ26" s="212"/>
      <c r="JPK26" s="212"/>
      <c r="JPL26" s="212"/>
      <c r="JPM26" s="212"/>
      <c r="JPN26" s="212"/>
      <c r="JPO26" s="212"/>
      <c r="JPP26" s="212"/>
      <c r="JPQ26" s="212"/>
      <c r="JPR26" s="212"/>
      <c r="JPS26" s="212"/>
      <c r="JPT26" s="212"/>
      <c r="JPU26" s="212"/>
      <c r="JPV26" s="212"/>
      <c r="JPW26" s="212"/>
      <c r="JPX26" s="212"/>
      <c r="JPY26" s="212"/>
      <c r="JPZ26" s="212"/>
      <c r="JQA26" s="212"/>
      <c r="JQB26" s="212"/>
      <c r="JQC26" s="212"/>
      <c r="JQD26" s="212"/>
      <c r="JQE26" s="212"/>
      <c r="JQF26" s="212"/>
      <c r="JQG26" s="212"/>
      <c r="JQH26" s="212"/>
      <c r="JQI26" s="212"/>
      <c r="JQJ26" s="212"/>
      <c r="JQK26" s="212"/>
      <c r="JQL26" s="212"/>
      <c r="JQM26" s="212"/>
      <c r="JQN26" s="212"/>
      <c r="JQO26" s="212"/>
      <c r="JQP26" s="212"/>
      <c r="JQQ26" s="212"/>
      <c r="JQR26" s="212"/>
      <c r="JQS26" s="212"/>
      <c r="JQT26" s="212"/>
      <c r="JQU26" s="212"/>
      <c r="JQV26" s="212"/>
      <c r="JQW26" s="212"/>
      <c r="JQX26" s="212"/>
      <c r="JQY26" s="212"/>
      <c r="JQZ26" s="212"/>
      <c r="JRA26" s="212"/>
      <c r="JRB26" s="212"/>
      <c r="JRC26" s="212"/>
      <c r="JRD26" s="212"/>
      <c r="JRE26" s="212"/>
      <c r="JRF26" s="212"/>
      <c r="JRG26" s="212"/>
      <c r="JRH26" s="212"/>
      <c r="JRI26" s="212"/>
      <c r="JRJ26" s="212"/>
      <c r="JRK26" s="212"/>
      <c r="JRL26" s="212"/>
      <c r="JRM26" s="212"/>
      <c r="JRN26" s="212"/>
      <c r="JRO26" s="212"/>
      <c r="JRP26" s="212"/>
      <c r="JRQ26" s="212"/>
      <c r="JRR26" s="212"/>
      <c r="JRS26" s="212"/>
      <c r="JRT26" s="212"/>
      <c r="JRU26" s="212"/>
      <c r="JRV26" s="212"/>
      <c r="JRW26" s="212"/>
      <c r="JRX26" s="212"/>
      <c r="JRY26" s="212"/>
      <c r="JRZ26" s="212"/>
      <c r="JSA26" s="212"/>
      <c r="JSB26" s="212"/>
      <c r="JSC26" s="212"/>
      <c r="JSD26" s="212"/>
      <c r="JSE26" s="212"/>
      <c r="JSF26" s="212"/>
      <c r="JSG26" s="212"/>
      <c r="JSH26" s="212"/>
      <c r="JSI26" s="212"/>
      <c r="JSJ26" s="212"/>
      <c r="JSK26" s="212"/>
      <c r="JSL26" s="212"/>
      <c r="JSM26" s="212"/>
      <c r="JSN26" s="212"/>
      <c r="JSO26" s="212"/>
      <c r="JSP26" s="212"/>
      <c r="JSQ26" s="212"/>
      <c r="JSR26" s="212"/>
      <c r="JSS26" s="212"/>
      <c r="JST26" s="212"/>
      <c r="JSU26" s="212"/>
      <c r="JSV26" s="212"/>
      <c r="JSW26" s="212"/>
      <c r="JSX26" s="212"/>
      <c r="JSY26" s="212"/>
      <c r="JSZ26" s="212"/>
      <c r="JTA26" s="212"/>
      <c r="JTB26" s="212"/>
      <c r="JTC26" s="212"/>
      <c r="JTD26" s="212"/>
      <c r="JTE26" s="212"/>
      <c r="JTF26" s="212"/>
      <c r="JTG26" s="212"/>
      <c r="JTH26" s="212"/>
      <c r="JTI26" s="212"/>
      <c r="JTJ26" s="212"/>
      <c r="JTK26" s="212"/>
      <c r="JTL26" s="212"/>
      <c r="JTM26" s="212"/>
      <c r="JTN26" s="212"/>
      <c r="JTO26" s="212"/>
      <c r="JTP26" s="212"/>
      <c r="JTQ26" s="212"/>
      <c r="JTR26" s="212"/>
      <c r="JTS26" s="212"/>
      <c r="JTT26" s="212"/>
      <c r="JTU26" s="212"/>
      <c r="JTV26" s="212"/>
      <c r="JTW26" s="212"/>
      <c r="JTX26" s="212"/>
      <c r="JTY26" s="212"/>
      <c r="JTZ26" s="212"/>
      <c r="JUA26" s="212"/>
      <c r="JUB26" s="212"/>
      <c r="JUC26" s="212"/>
      <c r="JUD26" s="212"/>
      <c r="JUE26" s="212"/>
      <c r="JUF26" s="212"/>
      <c r="JUG26" s="212"/>
      <c r="JUH26" s="212"/>
      <c r="JUI26" s="212"/>
      <c r="JUJ26" s="212"/>
      <c r="JUK26" s="212"/>
      <c r="JUL26" s="212"/>
      <c r="JUM26" s="212"/>
      <c r="JUN26" s="212"/>
      <c r="JUO26" s="212"/>
      <c r="JUP26" s="212"/>
      <c r="JUQ26" s="212"/>
      <c r="JUR26" s="212"/>
      <c r="JUS26" s="212"/>
      <c r="JUT26" s="212"/>
      <c r="JUU26" s="212"/>
      <c r="JUV26" s="212"/>
      <c r="JUW26" s="212"/>
      <c r="JUX26" s="212"/>
      <c r="JUY26" s="212"/>
      <c r="JUZ26" s="212"/>
      <c r="JVA26" s="212"/>
      <c r="JVB26" s="212"/>
      <c r="JVC26" s="212"/>
      <c r="JVD26" s="212"/>
      <c r="JVE26" s="212"/>
      <c r="JVF26" s="212"/>
      <c r="JVG26" s="212"/>
      <c r="JVH26" s="212"/>
      <c r="JVI26" s="212"/>
      <c r="JVJ26" s="212"/>
      <c r="JVK26" s="212"/>
      <c r="JVL26" s="212"/>
      <c r="JVM26" s="212"/>
      <c r="JVN26" s="212"/>
      <c r="JVO26" s="212"/>
      <c r="JVP26" s="212"/>
      <c r="JVQ26" s="212"/>
      <c r="JVR26" s="212"/>
      <c r="JVS26" s="212"/>
      <c r="JVT26" s="212"/>
      <c r="JVU26" s="212"/>
      <c r="JVV26" s="212"/>
      <c r="JVW26" s="212"/>
      <c r="JVX26" s="212"/>
      <c r="JVY26" s="212"/>
      <c r="JVZ26" s="212"/>
      <c r="JWA26" s="212"/>
      <c r="JWB26" s="212"/>
      <c r="JWC26" s="212"/>
      <c r="JWD26" s="212"/>
      <c r="JWE26" s="212"/>
      <c r="JWF26" s="212"/>
      <c r="JWG26" s="212"/>
      <c r="JWH26" s="212"/>
      <c r="JWI26" s="212"/>
      <c r="JWJ26" s="212"/>
      <c r="JWK26" s="212"/>
      <c r="JWL26" s="212"/>
      <c r="JWM26" s="212"/>
      <c r="JWN26" s="212"/>
      <c r="JWO26" s="212"/>
      <c r="JWP26" s="212"/>
      <c r="JWQ26" s="212"/>
      <c r="JWR26" s="212"/>
      <c r="JWS26" s="212"/>
      <c r="JWT26" s="212"/>
      <c r="JWU26" s="212"/>
      <c r="JWV26" s="212"/>
      <c r="JWW26" s="212"/>
      <c r="JWX26" s="212"/>
      <c r="JWY26" s="212"/>
      <c r="JWZ26" s="212"/>
      <c r="JXA26" s="212"/>
      <c r="JXB26" s="212"/>
      <c r="JXC26" s="212"/>
      <c r="JXD26" s="212"/>
      <c r="JXE26" s="212"/>
      <c r="JXF26" s="212"/>
      <c r="JXG26" s="212"/>
      <c r="JXH26" s="212"/>
      <c r="JXI26" s="212"/>
      <c r="JXJ26" s="212"/>
      <c r="JXK26" s="212"/>
      <c r="JXL26" s="212"/>
      <c r="JXM26" s="212"/>
      <c r="JXN26" s="212"/>
      <c r="JXO26" s="212"/>
      <c r="JXP26" s="212"/>
      <c r="JXQ26" s="212"/>
      <c r="JXR26" s="212"/>
      <c r="JXS26" s="212"/>
      <c r="JXT26" s="212"/>
      <c r="JXU26" s="212"/>
      <c r="JXV26" s="212"/>
      <c r="JXW26" s="212"/>
      <c r="JXX26" s="212"/>
      <c r="JXY26" s="212"/>
      <c r="JXZ26" s="212"/>
      <c r="JYA26" s="212"/>
      <c r="JYB26" s="212"/>
      <c r="JYC26" s="212"/>
      <c r="JYD26" s="212"/>
      <c r="JYE26" s="212"/>
      <c r="JYF26" s="212"/>
      <c r="JYG26" s="212"/>
      <c r="JYH26" s="212"/>
      <c r="JYI26" s="212"/>
      <c r="JYJ26" s="212"/>
      <c r="JYK26" s="212"/>
      <c r="JYL26" s="212"/>
      <c r="JYM26" s="212"/>
      <c r="JYN26" s="212"/>
      <c r="JYO26" s="212"/>
      <c r="JYP26" s="212"/>
      <c r="JYQ26" s="212"/>
      <c r="JYR26" s="212"/>
      <c r="JYS26" s="212"/>
      <c r="JYT26" s="212"/>
      <c r="JYU26" s="212"/>
      <c r="JYV26" s="212"/>
      <c r="JYW26" s="212"/>
      <c r="JYX26" s="212"/>
      <c r="JYY26" s="212"/>
      <c r="JYZ26" s="212"/>
      <c r="JZA26" s="212"/>
      <c r="JZB26" s="212"/>
      <c r="JZC26" s="212"/>
      <c r="JZD26" s="212"/>
      <c r="JZE26" s="212"/>
      <c r="JZF26" s="212"/>
      <c r="JZG26" s="212"/>
      <c r="JZH26" s="212"/>
      <c r="JZI26" s="212"/>
      <c r="JZJ26" s="212"/>
      <c r="JZK26" s="212"/>
      <c r="JZL26" s="212"/>
      <c r="JZM26" s="212"/>
      <c r="JZN26" s="212"/>
      <c r="JZO26" s="212"/>
      <c r="JZP26" s="212"/>
      <c r="JZQ26" s="212"/>
      <c r="JZR26" s="212"/>
      <c r="JZS26" s="212"/>
      <c r="JZT26" s="212"/>
      <c r="JZU26" s="212"/>
      <c r="JZV26" s="212"/>
      <c r="JZW26" s="212"/>
      <c r="JZX26" s="212"/>
      <c r="JZY26" s="212"/>
      <c r="JZZ26" s="212"/>
      <c r="KAA26" s="212"/>
      <c r="KAB26" s="212"/>
      <c r="KAC26" s="212"/>
      <c r="KAD26" s="212"/>
      <c r="KAE26" s="212"/>
      <c r="KAF26" s="212"/>
      <c r="KAG26" s="212"/>
      <c r="KAH26" s="212"/>
      <c r="KAI26" s="212"/>
      <c r="KAJ26" s="212"/>
      <c r="KAK26" s="212"/>
      <c r="KAL26" s="212"/>
      <c r="KAM26" s="212"/>
      <c r="KAN26" s="212"/>
      <c r="KAO26" s="212"/>
      <c r="KAP26" s="212"/>
      <c r="KAQ26" s="212"/>
      <c r="KAR26" s="212"/>
      <c r="KAS26" s="212"/>
      <c r="KAT26" s="212"/>
      <c r="KAU26" s="212"/>
      <c r="KAV26" s="212"/>
      <c r="KAW26" s="212"/>
      <c r="KAX26" s="212"/>
      <c r="KAY26" s="212"/>
      <c r="KAZ26" s="212"/>
      <c r="KBA26" s="212"/>
      <c r="KBB26" s="212"/>
      <c r="KBC26" s="212"/>
      <c r="KBD26" s="212"/>
      <c r="KBE26" s="212"/>
      <c r="KBF26" s="212"/>
      <c r="KBG26" s="212"/>
      <c r="KBH26" s="212"/>
      <c r="KBI26" s="212"/>
      <c r="KBJ26" s="212"/>
      <c r="KBK26" s="212"/>
      <c r="KBL26" s="212"/>
      <c r="KBM26" s="212"/>
      <c r="KBN26" s="212"/>
      <c r="KBO26" s="212"/>
      <c r="KBP26" s="212"/>
      <c r="KBQ26" s="212"/>
      <c r="KBR26" s="212"/>
      <c r="KBS26" s="212"/>
      <c r="KBT26" s="212"/>
      <c r="KBU26" s="212"/>
      <c r="KBV26" s="212"/>
      <c r="KBW26" s="212"/>
      <c r="KBX26" s="212"/>
      <c r="KBY26" s="212"/>
      <c r="KBZ26" s="212"/>
      <c r="KCA26" s="212"/>
      <c r="KCB26" s="212"/>
      <c r="KCC26" s="212"/>
      <c r="KCD26" s="212"/>
      <c r="KCE26" s="212"/>
      <c r="KCF26" s="212"/>
      <c r="KCG26" s="212"/>
      <c r="KCH26" s="212"/>
      <c r="KCI26" s="212"/>
      <c r="KCJ26" s="212"/>
      <c r="KCK26" s="212"/>
      <c r="KCL26" s="212"/>
      <c r="KCM26" s="212"/>
      <c r="KCN26" s="212"/>
      <c r="KCO26" s="212"/>
      <c r="KCP26" s="212"/>
      <c r="KCQ26" s="212"/>
      <c r="KCR26" s="212"/>
      <c r="KCS26" s="212"/>
      <c r="KCT26" s="212"/>
      <c r="KCU26" s="212"/>
      <c r="KCV26" s="212"/>
      <c r="KCW26" s="212"/>
      <c r="KCX26" s="212"/>
      <c r="KCY26" s="212"/>
      <c r="KCZ26" s="212"/>
      <c r="KDA26" s="212"/>
      <c r="KDB26" s="212"/>
      <c r="KDC26" s="212"/>
      <c r="KDD26" s="212"/>
      <c r="KDE26" s="212"/>
      <c r="KDF26" s="212"/>
      <c r="KDG26" s="212"/>
      <c r="KDH26" s="212"/>
      <c r="KDI26" s="212"/>
      <c r="KDJ26" s="212"/>
      <c r="KDK26" s="212"/>
      <c r="KDL26" s="212"/>
      <c r="KDM26" s="212"/>
      <c r="KDN26" s="212"/>
      <c r="KDO26" s="212"/>
      <c r="KDP26" s="212"/>
      <c r="KDQ26" s="212"/>
      <c r="KDR26" s="212"/>
      <c r="KDS26" s="212"/>
      <c r="KDT26" s="212"/>
      <c r="KDU26" s="212"/>
      <c r="KDV26" s="212"/>
      <c r="KDW26" s="212"/>
      <c r="KDX26" s="212"/>
      <c r="KDY26" s="212"/>
      <c r="KDZ26" s="212"/>
      <c r="KEA26" s="212"/>
      <c r="KEB26" s="212"/>
      <c r="KEC26" s="212"/>
      <c r="KED26" s="212"/>
      <c r="KEE26" s="212"/>
      <c r="KEF26" s="212"/>
      <c r="KEG26" s="212"/>
      <c r="KEH26" s="212"/>
      <c r="KEI26" s="212"/>
      <c r="KEJ26" s="212"/>
      <c r="KEK26" s="212"/>
      <c r="KEL26" s="212"/>
      <c r="KEM26" s="212"/>
      <c r="KEN26" s="212"/>
      <c r="KEO26" s="212"/>
      <c r="KEP26" s="212"/>
      <c r="KEQ26" s="212"/>
      <c r="KER26" s="212"/>
      <c r="KES26" s="212"/>
      <c r="KET26" s="212"/>
      <c r="KEU26" s="212"/>
      <c r="KEV26" s="212"/>
      <c r="KEW26" s="212"/>
      <c r="KEX26" s="212"/>
      <c r="KEY26" s="212"/>
      <c r="KEZ26" s="212"/>
      <c r="KFA26" s="212"/>
      <c r="KFB26" s="212"/>
      <c r="KFC26" s="212"/>
      <c r="KFD26" s="212"/>
      <c r="KFE26" s="212"/>
      <c r="KFF26" s="212"/>
      <c r="KFG26" s="212"/>
      <c r="KFH26" s="212"/>
      <c r="KFI26" s="212"/>
      <c r="KFJ26" s="212"/>
      <c r="KFK26" s="212"/>
      <c r="KFL26" s="212"/>
      <c r="KFM26" s="212"/>
      <c r="KFN26" s="212"/>
      <c r="KFO26" s="212"/>
      <c r="KFP26" s="212"/>
      <c r="KFQ26" s="212"/>
      <c r="KFR26" s="212"/>
      <c r="KFS26" s="212"/>
      <c r="KFT26" s="212"/>
      <c r="KFU26" s="212"/>
      <c r="KFV26" s="212"/>
      <c r="KFW26" s="212"/>
      <c r="KFX26" s="212"/>
      <c r="KFY26" s="212"/>
      <c r="KFZ26" s="212"/>
      <c r="KGA26" s="212"/>
      <c r="KGB26" s="212"/>
      <c r="KGC26" s="212"/>
      <c r="KGD26" s="212"/>
      <c r="KGE26" s="212"/>
      <c r="KGF26" s="212"/>
      <c r="KGG26" s="212"/>
      <c r="KGH26" s="212"/>
      <c r="KGI26" s="212"/>
      <c r="KGJ26" s="212"/>
      <c r="KGK26" s="212"/>
      <c r="KGL26" s="212"/>
      <c r="KGM26" s="212"/>
      <c r="KGN26" s="212"/>
      <c r="KGO26" s="212"/>
      <c r="KGP26" s="212"/>
      <c r="KGQ26" s="212"/>
      <c r="KGR26" s="212"/>
      <c r="KGS26" s="212"/>
      <c r="KGT26" s="212"/>
      <c r="KGU26" s="212"/>
      <c r="KGV26" s="212"/>
      <c r="KGW26" s="212"/>
      <c r="KGX26" s="212"/>
      <c r="KGY26" s="212"/>
      <c r="KGZ26" s="212"/>
      <c r="KHA26" s="212"/>
      <c r="KHB26" s="212"/>
      <c r="KHC26" s="212"/>
      <c r="KHD26" s="212"/>
      <c r="KHE26" s="212"/>
      <c r="KHF26" s="212"/>
      <c r="KHG26" s="212"/>
      <c r="KHH26" s="212"/>
      <c r="KHI26" s="212"/>
      <c r="KHJ26" s="212"/>
      <c r="KHK26" s="212"/>
      <c r="KHL26" s="212"/>
      <c r="KHM26" s="212"/>
      <c r="KHN26" s="212"/>
      <c r="KHO26" s="212"/>
      <c r="KHP26" s="212"/>
      <c r="KHQ26" s="212"/>
      <c r="KHR26" s="212"/>
      <c r="KHS26" s="212"/>
      <c r="KHT26" s="212"/>
      <c r="KHU26" s="212"/>
      <c r="KHV26" s="212"/>
      <c r="KHW26" s="212"/>
      <c r="KHX26" s="212"/>
      <c r="KHY26" s="212"/>
      <c r="KHZ26" s="212"/>
      <c r="KIA26" s="212"/>
      <c r="KIB26" s="212"/>
      <c r="KIC26" s="212"/>
      <c r="KID26" s="212"/>
      <c r="KIE26" s="212"/>
      <c r="KIF26" s="212"/>
      <c r="KIG26" s="212"/>
      <c r="KIH26" s="212"/>
      <c r="KII26" s="212"/>
      <c r="KIJ26" s="212"/>
      <c r="KIK26" s="212"/>
      <c r="KIL26" s="212"/>
      <c r="KIM26" s="212"/>
      <c r="KIN26" s="212"/>
      <c r="KIO26" s="212"/>
      <c r="KIP26" s="212"/>
      <c r="KIQ26" s="212"/>
      <c r="KIR26" s="212"/>
      <c r="KIS26" s="212"/>
      <c r="KIT26" s="212"/>
      <c r="KIU26" s="212"/>
      <c r="KIV26" s="212"/>
      <c r="KIW26" s="212"/>
      <c r="KIX26" s="212"/>
      <c r="KIY26" s="212"/>
      <c r="KIZ26" s="212"/>
      <c r="KJA26" s="212"/>
      <c r="KJB26" s="212"/>
      <c r="KJC26" s="212"/>
      <c r="KJD26" s="212"/>
      <c r="KJE26" s="212"/>
      <c r="KJF26" s="212"/>
      <c r="KJG26" s="212"/>
      <c r="KJH26" s="212"/>
      <c r="KJI26" s="212"/>
      <c r="KJJ26" s="212"/>
      <c r="KJK26" s="212"/>
      <c r="KJL26" s="212"/>
      <c r="KJM26" s="212"/>
      <c r="KJN26" s="212"/>
      <c r="KJO26" s="212"/>
      <c r="KJP26" s="212"/>
      <c r="KJQ26" s="212"/>
      <c r="KJR26" s="212"/>
      <c r="KJS26" s="212"/>
      <c r="KJT26" s="212"/>
      <c r="KJU26" s="212"/>
      <c r="KJV26" s="212"/>
      <c r="KJW26" s="212"/>
      <c r="KJX26" s="212"/>
      <c r="KJY26" s="212"/>
      <c r="KJZ26" s="212"/>
      <c r="KKA26" s="212"/>
      <c r="KKB26" s="212"/>
      <c r="KKC26" s="212"/>
      <c r="KKD26" s="212"/>
      <c r="KKE26" s="212"/>
      <c r="KKF26" s="212"/>
      <c r="KKG26" s="212"/>
      <c r="KKH26" s="212"/>
      <c r="KKI26" s="212"/>
      <c r="KKJ26" s="212"/>
      <c r="KKK26" s="212"/>
      <c r="KKL26" s="212"/>
      <c r="KKM26" s="212"/>
      <c r="KKN26" s="212"/>
      <c r="KKO26" s="212"/>
      <c r="KKP26" s="212"/>
      <c r="KKQ26" s="212"/>
      <c r="KKR26" s="212"/>
      <c r="KKS26" s="212"/>
      <c r="KKT26" s="212"/>
      <c r="KKU26" s="212"/>
      <c r="KKV26" s="212"/>
      <c r="KKW26" s="212"/>
      <c r="KKX26" s="212"/>
      <c r="KKY26" s="212"/>
      <c r="KKZ26" s="212"/>
      <c r="KLA26" s="212"/>
      <c r="KLB26" s="212"/>
      <c r="KLC26" s="212"/>
      <c r="KLD26" s="212"/>
      <c r="KLE26" s="212"/>
      <c r="KLF26" s="212"/>
      <c r="KLG26" s="212"/>
      <c r="KLH26" s="212"/>
      <c r="KLI26" s="212"/>
      <c r="KLJ26" s="212"/>
      <c r="KLK26" s="212"/>
      <c r="KLL26" s="212"/>
      <c r="KLM26" s="212"/>
      <c r="KLN26" s="212"/>
      <c r="KLO26" s="212"/>
      <c r="KLP26" s="212"/>
      <c r="KLQ26" s="212"/>
      <c r="KLR26" s="212"/>
      <c r="KLS26" s="212"/>
      <c r="KLT26" s="212"/>
      <c r="KLU26" s="212"/>
      <c r="KLV26" s="212"/>
      <c r="KLW26" s="212"/>
      <c r="KLX26" s="212"/>
      <c r="KLY26" s="212"/>
      <c r="KLZ26" s="212"/>
      <c r="KMA26" s="212"/>
      <c r="KMB26" s="212"/>
      <c r="KMC26" s="212"/>
      <c r="KMD26" s="212"/>
      <c r="KME26" s="212"/>
      <c r="KMF26" s="212"/>
      <c r="KMG26" s="212"/>
      <c r="KMH26" s="212"/>
      <c r="KMI26" s="212"/>
      <c r="KMJ26" s="212"/>
      <c r="KMK26" s="212"/>
      <c r="KML26" s="212"/>
      <c r="KMM26" s="212"/>
      <c r="KMN26" s="212"/>
      <c r="KMO26" s="212"/>
      <c r="KMP26" s="212"/>
      <c r="KMQ26" s="212"/>
      <c r="KMR26" s="212"/>
      <c r="KMS26" s="212"/>
      <c r="KMT26" s="212"/>
      <c r="KMU26" s="212"/>
      <c r="KMV26" s="212"/>
      <c r="KMW26" s="212"/>
      <c r="KMX26" s="212"/>
      <c r="KMY26" s="212"/>
      <c r="KMZ26" s="212"/>
      <c r="KNA26" s="212"/>
      <c r="KNB26" s="212"/>
      <c r="KNC26" s="212"/>
      <c r="KND26" s="212"/>
      <c r="KNE26" s="212"/>
      <c r="KNF26" s="212"/>
      <c r="KNG26" s="212"/>
      <c r="KNH26" s="212"/>
      <c r="KNI26" s="212"/>
      <c r="KNJ26" s="212"/>
      <c r="KNK26" s="212"/>
      <c r="KNL26" s="212"/>
      <c r="KNM26" s="212"/>
      <c r="KNN26" s="212"/>
      <c r="KNO26" s="212"/>
      <c r="KNP26" s="212"/>
      <c r="KNQ26" s="212"/>
      <c r="KNR26" s="212"/>
      <c r="KNS26" s="212"/>
      <c r="KNT26" s="212"/>
      <c r="KNU26" s="212"/>
      <c r="KNV26" s="212"/>
      <c r="KNW26" s="212"/>
      <c r="KNX26" s="212"/>
      <c r="KNY26" s="212"/>
      <c r="KNZ26" s="212"/>
      <c r="KOA26" s="212"/>
      <c r="KOB26" s="212"/>
      <c r="KOC26" s="212"/>
      <c r="KOD26" s="212"/>
      <c r="KOE26" s="212"/>
      <c r="KOF26" s="212"/>
      <c r="KOG26" s="212"/>
      <c r="KOH26" s="212"/>
      <c r="KOI26" s="212"/>
      <c r="KOJ26" s="212"/>
      <c r="KOK26" s="212"/>
      <c r="KOL26" s="212"/>
      <c r="KOM26" s="212"/>
      <c r="KON26" s="212"/>
      <c r="KOO26" s="212"/>
      <c r="KOP26" s="212"/>
      <c r="KOQ26" s="212"/>
      <c r="KOR26" s="212"/>
      <c r="KOS26" s="212"/>
      <c r="KOT26" s="212"/>
      <c r="KOU26" s="212"/>
      <c r="KOV26" s="212"/>
      <c r="KOW26" s="212"/>
      <c r="KOX26" s="212"/>
      <c r="KOY26" s="212"/>
      <c r="KOZ26" s="212"/>
      <c r="KPA26" s="212"/>
      <c r="KPB26" s="212"/>
      <c r="KPC26" s="212"/>
      <c r="KPD26" s="212"/>
      <c r="KPE26" s="212"/>
      <c r="KPF26" s="212"/>
      <c r="KPG26" s="212"/>
      <c r="KPH26" s="212"/>
      <c r="KPI26" s="212"/>
      <c r="KPJ26" s="212"/>
      <c r="KPK26" s="212"/>
      <c r="KPL26" s="212"/>
      <c r="KPM26" s="212"/>
      <c r="KPN26" s="212"/>
      <c r="KPO26" s="212"/>
      <c r="KPP26" s="212"/>
      <c r="KPQ26" s="212"/>
      <c r="KPR26" s="212"/>
      <c r="KPS26" s="212"/>
      <c r="KPT26" s="212"/>
      <c r="KPU26" s="212"/>
      <c r="KPV26" s="212"/>
      <c r="KPW26" s="212"/>
      <c r="KPX26" s="212"/>
      <c r="KPY26" s="212"/>
      <c r="KPZ26" s="212"/>
      <c r="KQA26" s="212"/>
      <c r="KQB26" s="212"/>
      <c r="KQC26" s="212"/>
      <c r="KQD26" s="212"/>
      <c r="KQE26" s="212"/>
      <c r="KQF26" s="212"/>
      <c r="KQG26" s="212"/>
      <c r="KQH26" s="212"/>
      <c r="KQI26" s="212"/>
      <c r="KQJ26" s="212"/>
      <c r="KQK26" s="212"/>
      <c r="KQL26" s="212"/>
      <c r="KQM26" s="212"/>
      <c r="KQN26" s="212"/>
      <c r="KQO26" s="212"/>
      <c r="KQP26" s="212"/>
      <c r="KQQ26" s="212"/>
      <c r="KQR26" s="212"/>
      <c r="KQS26" s="212"/>
      <c r="KQT26" s="212"/>
      <c r="KQU26" s="212"/>
      <c r="KQV26" s="212"/>
      <c r="KQW26" s="212"/>
      <c r="KQX26" s="212"/>
      <c r="KQY26" s="212"/>
      <c r="KQZ26" s="212"/>
      <c r="KRA26" s="212"/>
      <c r="KRB26" s="212"/>
      <c r="KRC26" s="212"/>
      <c r="KRD26" s="212"/>
      <c r="KRE26" s="212"/>
      <c r="KRF26" s="212"/>
      <c r="KRG26" s="212"/>
      <c r="KRH26" s="212"/>
      <c r="KRI26" s="212"/>
      <c r="KRJ26" s="212"/>
      <c r="KRK26" s="212"/>
      <c r="KRL26" s="212"/>
      <c r="KRM26" s="212"/>
      <c r="KRN26" s="212"/>
      <c r="KRO26" s="212"/>
      <c r="KRP26" s="212"/>
      <c r="KRQ26" s="212"/>
      <c r="KRR26" s="212"/>
      <c r="KRS26" s="212"/>
      <c r="KRT26" s="212"/>
      <c r="KRU26" s="212"/>
      <c r="KRV26" s="212"/>
      <c r="KRW26" s="212"/>
      <c r="KRX26" s="212"/>
      <c r="KRY26" s="212"/>
      <c r="KRZ26" s="212"/>
      <c r="KSA26" s="212"/>
      <c r="KSB26" s="212"/>
      <c r="KSC26" s="212"/>
      <c r="KSD26" s="212"/>
      <c r="KSE26" s="212"/>
      <c r="KSF26" s="212"/>
      <c r="KSG26" s="212"/>
      <c r="KSH26" s="212"/>
      <c r="KSI26" s="212"/>
      <c r="KSJ26" s="212"/>
      <c r="KSK26" s="212"/>
      <c r="KSL26" s="212"/>
      <c r="KSM26" s="212"/>
      <c r="KSN26" s="212"/>
      <c r="KSO26" s="212"/>
      <c r="KSP26" s="212"/>
      <c r="KSQ26" s="212"/>
      <c r="KSR26" s="212"/>
      <c r="KSS26" s="212"/>
      <c r="KST26" s="212"/>
      <c r="KSU26" s="212"/>
      <c r="KSV26" s="212"/>
      <c r="KSW26" s="212"/>
      <c r="KSX26" s="212"/>
      <c r="KSY26" s="212"/>
      <c r="KSZ26" s="212"/>
      <c r="KTA26" s="212"/>
      <c r="KTB26" s="212"/>
      <c r="KTC26" s="212"/>
      <c r="KTD26" s="212"/>
      <c r="KTE26" s="212"/>
      <c r="KTF26" s="212"/>
      <c r="KTG26" s="212"/>
      <c r="KTH26" s="212"/>
      <c r="KTI26" s="212"/>
      <c r="KTJ26" s="212"/>
      <c r="KTK26" s="212"/>
      <c r="KTL26" s="212"/>
      <c r="KTM26" s="212"/>
      <c r="KTN26" s="212"/>
      <c r="KTO26" s="212"/>
      <c r="KTP26" s="212"/>
      <c r="KTQ26" s="212"/>
      <c r="KTR26" s="212"/>
      <c r="KTS26" s="212"/>
      <c r="KTT26" s="212"/>
      <c r="KTU26" s="212"/>
      <c r="KTV26" s="212"/>
      <c r="KTW26" s="212"/>
      <c r="KTX26" s="212"/>
      <c r="KTY26" s="212"/>
      <c r="KTZ26" s="212"/>
      <c r="KUA26" s="212"/>
      <c r="KUB26" s="212"/>
      <c r="KUC26" s="212"/>
      <c r="KUD26" s="212"/>
      <c r="KUE26" s="212"/>
      <c r="KUF26" s="212"/>
      <c r="KUG26" s="212"/>
      <c r="KUH26" s="212"/>
      <c r="KUI26" s="212"/>
      <c r="KUJ26" s="212"/>
      <c r="KUK26" s="212"/>
      <c r="KUL26" s="212"/>
      <c r="KUM26" s="212"/>
      <c r="KUN26" s="212"/>
      <c r="KUO26" s="212"/>
      <c r="KUP26" s="212"/>
      <c r="KUQ26" s="212"/>
      <c r="KUR26" s="212"/>
      <c r="KUS26" s="212"/>
      <c r="KUT26" s="212"/>
      <c r="KUU26" s="212"/>
      <c r="KUV26" s="212"/>
      <c r="KUW26" s="212"/>
      <c r="KUX26" s="212"/>
      <c r="KUY26" s="212"/>
      <c r="KUZ26" s="212"/>
      <c r="KVA26" s="212"/>
      <c r="KVB26" s="212"/>
      <c r="KVC26" s="212"/>
      <c r="KVD26" s="212"/>
      <c r="KVE26" s="212"/>
      <c r="KVF26" s="212"/>
      <c r="KVG26" s="212"/>
      <c r="KVH26" s="212"/>
      <c r="KVI26" s="212"/>
      <c r="KVJ26" s="212"/>
      <c r="KVK26" s="212"/>
      <c r="KVL26" s="212"/>
      <c r="KVM26" s="212"/>
      <c r="KVN26" s="212"/>
      <c r="KVO26" s="212"/>
      <c r="KVP26" s="212"/>
      <c r="KVQ26" s="212"/>
      <c r="KVR26" s="212"/>
      <c r="KVS26" s="212"/>
      <c r="KVT26" s="212"/>
      <c r="KVU26" s="212"/>
      <c r="KVV26" s="212"/>
      <c r="KVW26" s="212"/>
      <c r="KVX26" s="212"/>
      <c r="KVY26" s="212"/>
      <c r="KVZ26" s="212"/>
      <c r="KWA26" s="212"/>
      <c r="KWB26" s="212"/>
      <c r="KWC26" s="212"/>
      <c r="KWD26" s="212"/>
      <c r="KWE26" s="212"/>
      <c r="KWF26" s="212"/>
      <c r="KWG26" s="212"/>
      <c r="KWH26" s="212"/>
      <c r="KWI26" s="212"/>
      <c r="KWJ26" s="212"/>
      <c r="KWK26" s="212"/>
      <c r="KWL26" s="212"/>
      <c r="KWM26" s="212"/>
      <c r="KWN26" s="212"/>
      <c r="KWO26" s="212"/>
      <c r="KWP26" s="212"/>
      <c r="KWQ26" s="212"/>
      <c r="KWR26" s="212"/>
      <c r="KWS26" s="212"/>
      <c r="KWT26" s="212"/>
      <c r="KWU26" s="212"/>
      <c r="KWV26" s="212"/>
      <c r="KWW26" s="212"/>
      <c r="KWX26" s="212"/>
      <c r="KWY26" s="212"/>
      <c r="KWZ26" s="212"/>
      <c r="KXA26" s="212"/>
      <c r="KXB26" s="212"/>
      <c r="KXC26" s="212"/>
      <c r="KXD26" s="212"/>
      <c r="KXE26" s="212"/>
      <c r="KXF26" s="212"/>
      <c r="KXG26" s="212"/>
      <c r="KXH26" s="212"/>
      <c r="KXI26" s="212"/>
      <c r="KXJ26" s="212"/>
      <c r="KXK26" s="212"/>
      <c r="KXL26" s="212"/>
      <c r="KXM26" s="212"/>
      <c r="KXN26" s="212"/>
      <c r="KXO26" s="212"/>
      <c r="KXP26" s="212"/>
      <c r="KXQ26" s="212"/>
      <c r="KXR26" s="212"/>
      <c r="KXS26" s="212"/>
      <c r="KXT26" s="212"/>
      <c r="KXU26" s="212"/>
      <c r="KXV26" s="212"/>
      <c r="KXW26" s="212"/>
      <c r="KXX26" s="212"/>
      <c r="KXY26" s="212"/>
      <c r="KXZ26" s="212"/>
      <c r="KYA26" s="212"/>
      <c r="KYB26" s="212"/>
      <c r="KYC26" s="212"/>
      <c r="KYD26" s="212"/>
      <c r="KYE26" s="212"/>
      <c r="KYF26" s="212"/>
      <c r="KYG26" s="212"/>
      <c r="KYH26" s="212"/>
      <c r="KYI26" s="212"/>
      <c r="KYJ26" s="212"/>
      <c r="KYK26" s="212"/>
      <c r="KYL26" s="212"/>
      <c r="KYM26" s="212"/>
      <c r="KYN26" s="212"/>
      <c r="KYO26" s="212"/>
      <c r="KYP26" s="212"/>
      <c r="KYQ26" s="212"/>
      <c r="KYR26" s="212"/>
      <c r="KYS26" s="212"/>
      <c r="KYT26" s="212"/>
      <c r="KYU26" s="212"/>
      <c r="KYV26" s="212"/>
      <c r="KYW26" s="212"/>
      <c r="KYX26" s="212"/>
      <c r="KYY26" s="212"/>
      <c r="KYZ26" s="212"/>
      <c r="KZA26" s="212"/>
      <c r="KZB26" s="212"/>
      <c r="KZC26" s="212"/>
      <c r="KZD26" s="212"/>
      <c r="KZE26" s="212"/>
      <c r="KZF26" s="212"/>
      <c r="KZG26" s="212"/>
      <c r="KZH26" s="212"/>
      <c r="KZI26" s="212"/>
      <c r="KZJ26" s="212"/>
      <c r="KZK26" s="212"/>
      <c r="KZL26" s="212"/>
      <c r="KZM26" s="212"/>
      <c r="KZN26" s="212"/>
      <c r="KZO26" s="212"/>
      <c r="KZP26" s="212"/>
      <c r="KZQ26" s="212"/>
      <c r="KZR26" s="212"/>
      <c r="KZS26" s="212"/>
      <c r="KZT26" s="212"/>
      <c r="KZU26" s="212"/>
      <c r="KZV26" s="212"/>
      <c r="KZW26" s="212"/>
      <c r="KZX26" s="212"/>
      <c r="KZY26" s="212"/>
      <c r="KZZ26" s="212"/>
      <c r="LAA26" s="212"/>
      <c r="LAB26" s="212"/>
      <c r="LAC26" s="212"/>
      <c r="LAD26" s="212"/>
      <c r="LAE26" s="212"/>
      <c r="LAF26" s="212"/>
      <c r="LAG26" s="212"/>
      <c r="LAH26" s="212"/>
      <c r="LAI26" s="212"/>
      <c r="LAJ26" s="212"/>
      <c r="LAK26" s="212"/>
      <c r="LAL26" s="212"/>
      <c r="LAM26" s="212"/>
      <c r="LAN26" s="212"/>
      <c r="LAO26" s="212"/>
      <c r="LAP26" s="212"/>
      <c r="LAQ26" s="212"/>
      <c r="LAR26" s="212"/>
      <c r="LAS26" s="212"/>
      <c r="LAT26" s="212"/>
      <c r="LAU26" s="212"/>
      <c r="LAV26" s="212"/>
      <c r="LAW26" s="212"/>
      <c r="LAX26" s="212"/>
      <c r="LAY26" s="212"/>
      <c r="LAZ26" s="212"/>
      <c r="LBA26" s="212"/>
      <c r="LBB26" s="212"/>
      <c r="LBC26" s="212"/>
      <c r="LBD26" s="212"/>
      <c r="LBE26" s="212"/>
      <c r="LBF26" s="212"/>
      <c r="LBG26" s="212"/>
      <c r="LBH26" s="212"/>
      <c r="LBI26" s="212"/>
      <c r="LBJ26" s="212"/>
      <c r="LBK26" s="212"/>
      <c r="LBL26" s="212"/>
      <c r="LBM26" s="212"/>
      <c r="LBN26" s="212"/>
      <c r="LBO26" s="212"/>
      <c r="LBP26" s="212"/>
      <c r="LBQ26" s="212"/>
      <c r="LBR26" s="212"/>
      <c r="LBS26" s="212"/>
      <c r="LBT26" s="212"/>
      <c r="LBU26" s="212"/>
      <c r="LBV26" s="212"/>
      <c r="LBW26" s="212"/>
      <c r="LBX26" s="212"/>
      <c r="LBY26" s="212"/>
      <c r="LBZ26" s="212"/>
      <c r="LCA26" s="212"/>
      <c r="LCB26" s="212"/>
      <c r="LCC26" s="212"/>
      <c r="LCD26" s="212"/>
      <c r="LCE26" s="212"/>
      <c r="LCF26" s="212"/>
      <c r="LCG26" s="212"/>
      <c r="LCH26" s="212"/>
      <c r="LCI26" s="212"/>
      <c r="LCJ26" s="212"/>
      <c r="LCK26" s="212"/>
      <c r="LCL26" s="212"/>
      <c r="LCM26" s="212"/>
      <c r="LCN26" s="212"/>
      <c r="LCO26" s="212"/>
      <c r="LCP26" s="212"/>
      <c r="LCQ26" s="212"/>
      <c r="LCR26" s="212"/>
      <c r="LCS26" s="212"/>
      <c r="LCT26" s="212"/>
      <c r="LCU26" s="212"/>
      <c r="LCV26" s="212"/>
      <c r="LCW26" s="212"/>
      <c r="LCX26" s="212"/>
      <c r="LCY26" s="212"/>
      <c r="LCZ26" s="212"/>
      <c r="LDA26" s="212"/>
      <c r="LDB26" s="212"/>
      <c r="LDC26" s="212"/>
      <c r="LDD26" s="212"/>
      <c r="LDE26" s="212"/>
      <c r="LDF26" s="212"/>
      <c r="LDG26" s="212"/>
      <c r="LDH26" s="212"/>
      <c r="LDI26" s="212"/>
      <c r="LDJ26" s="212"/>
      <c r="LDK26" s="212"/>
      <c r="LDL26" s="212"/>
      <c r="LDM26" s="212"/>
      <c r="LDN26" s="212"/>
      <c r="LDO26" s="212"/>
      <c r="LDP26" s="212"/>
      <c r="LDQ26" s="212"/>
      <c r="LDR26" s="212"/>
      <c r="LDS26" s="212"/>
      <c r="LDT26" s="212"/>
      <c r="LDU26" s="212"/>
      <c r="LDV26" s="212"/>
      <c r="LDW26" s="212"/>
      <c r="LDX26" s="212"/>
      <c r="LDY26" s="212"/>
      <c r="LDZ26" s="212"/>
      <c r="LEA26" s="212"/>
      <c r="LEB26" s="212"/>
      <c r="LEC26" s="212"/>
      <c r="LED26" s="212"/>
      <c r="LEE26" s="212"/>
      <c r="LEF26" s="212"/>
      <c r="LEG26" s="212"/>
      <c r="LEH26" s="212"/>
      <c r="LEI26" s="212"/>
      <c r="LEJ26" s="212"/>
      <c r="LEK26" s="212"/>
      <c r="LEL26" s="212"/>
      <c r="LEM26" s="212"/>
      <c r="LEN26" s="212"/>
      <c r="LEO26" s="212"/>
      <c r="LEP26" s="212"/>
      <c r="LEQ26" s="212"/>
      <c r="LER26" s="212"/>
      <c r="LES26" s="212"/>
      <c r="LET26" s="212"/>
      <c r="LEU26" s="212"/>
      <c r="LEV26" s="212"/>
      <c r="LEW26" s="212"/>
      <c r="LEX26" s="212"/>
      <c r="LEY26" s="212"/>
      <c r="LEZ26" s="212"/>
      <c r="LFA26" s="212"/>
      <c r="LFB26" s="212"/>
      <c r="LFC26" s="212"/>
      <c r="LFD26" s="212"/>
      <c r="LFE26" s="212"/>
      <c r="LFF26" s="212"/>
      <c r="LFG26" s="212"/>
      <c r="LFH26" s="212"/>
      <c r="LFI26" s="212"/>
      <c r="LFJ26" s="212"/>
      <c r="LFK26" s="212"/>
      <c r="LFL26" s="212"/>
      <c r="LFM26" s="212"/>
      <c r="LFN26" s="212"/>
      <c r="LFO26" s="212"/>
      <c r="LFP26" s="212"/>
      <c r="LFQ26" s="212"/>
      <c r="LFR26" s="212"/>
      <c r="LFS26" s="212"/>
      <c r="LFT26" s="212"/>
      <c r="LFU26" s="212"/>
      <c r="LFV26" s="212"/>
      <c r="LFW26" s="212"/>
      <c r="LFX26" s="212"/>
      <c r="LFY26" s="212"/>
      <c r="LFZ26" s="212"/>
      <c r="LGA26" s="212"/>
      <c r="LGB26" s="212"/>
      <c r="LGC26" s="212"/>
      <c r="LGD26" s="212"/>
      <c r="LGE26" s="212"/>
      <c r="LGF26" s="212"/>
      <c r="LGG26" s="212"/>
      <c r="LGH26" s="212"/>
      <c r="LGI26" s="212"/>
      <c r="LGJ26" s="212"/>
      <c r="LGK26" s="212"/>
      <c r="LGL26" s="212"/>
      <c r="LGM26" s="212"/>
      <c r="LGN26" s="212"/>
      <c r="LGO26" s="212"/>
      <c r="LGP26" s="212"/>
      <c r="LGQ26" s="212"/>
      <c r="LGR26" s="212"/>
      <c r="LGS26" s="212"/>
      <c r="LGT26" s="212"/>
      <c r="LGU26" s="212"/>
      <c r="LGV26" s="212"/>
      <c r="LGW26" s="212"/>
      <c r="LGX26" s="212"/>
      <c r="LGY26" s="212"/>
      <c r="LGZ26" s="212"/>
      <c r="LHA26" s="212"/>
      <c r="LHB26" s="212"/>
      <c r="LHC26" s="212"/>
      <c r="LHD26" s="212"/>
      <c r="LHE26" s="212"/>
      <c r="LHF26" s="212"/>
      <c r="LHG26" s="212"/>
      <c r="LHH26" s="212"/>
      <c r="LHI26" s="212"/>
      <c r="LHJ26" s="212"/>
      <c r="LHK26" s="212"/>
      <c r="LHL26" s="212"/>
      <c r="LHM26" s="212"/>
      <c r="LHN26" s="212"/>
      <c r="LHO26" s="212"/>
      <c r="LHP26" s="212"/>
      <c r="LHQ26" s="212"/>
      <c r="LHR26" s="212"/>
      <c r="LHS26" s="212"/>
      <c r="LHT26" s="212"/>
      <c r="LHU26" s="212"/>
      <c r="LHV26" s="212"/>
      <c r="LHW26" s="212"/>
      <c r="LHX26" s="212"/>
      <c r="LHY26" s="212"/>
      <c r="LHZ26" s="212"/>
      <c r="LIA26" s="212"/>
      <c r="LIB26" s="212"/>
      <c r="LIC26" s="212"/>
      <c r="LID26" s="212"/>
      <c r="LIE26" s="212"/>
      <c r="LIF26" s="212"/>
      <c r="LIG26" s="212"/>
      <c r="LIH26" s="212"/>
      <c r="LII26" s="212"/>
      <c r="LIJ26" s="212"/>
      <c r="LIK26" s="212"/>
      <c r="LIL26" s="212"/>
      <c r="LIM26" s="212"/>
      <c r="LIN26" s="212"/>
      <c r="LIO26" s="212"/>
      <c r="LIP26" s="212"/>
      <c r="LIQ26" s="212"/>
      <c r="LIR26" s="212"/>
      <c r="LIS26" s="212"/>
      <c r="LIT26" s="212"/>
      <c r="LIU26" s="212"/>
      <c r="LIV26" s="212"/>
      <c r="LIW26" s="212"/>
      <c r="LIX26" s="212"/>
      <c r="LIY26" s="212"/>
      <c r="LIZ26" s="212"/>
      <c r="LJA26" s="212"/>
      <c r="LJB26" s="212"/>
      <c r="LJC26" s="212"/>
      <c r="LJD26" s="212"/>
      <c r="LJE26" s="212"/>
      <c r="LJF26" s="212"/>
      <c r="LJG26" s="212"/>
      <c r="LJH26" s="212"/>
      <c r="LJI26" s="212"/>
      <c r="LJJ26" s="212"/>
      <c r="LJK26" s="212"/>
      <c r="LJL26" s="212"/>
      <c r="LJM26" s="212"/>
      <c r="LJN26" s="212"/>
      <c r="LJO26" s="212"/>
      <c r="LJP26" s="212"/>
      <c r="LJQ26" s="212"/>
      <c r="LJR26" s="212"/>
      <c r="LJS26" s="212"/>
      <c r="LJT26" s="212"/>
      <c r="LJU26" s="212"/>
      <c r="LJV26" s="212"/>
      <c r="LJW26" s="212"/>
      <c r="LJX26" s="212"/>
      <c r="LJY26" s="212"/>
      <c r="LJZ26" s="212"/>
      <c r="LKA26" s="212"/>
      <c r="LKB26" s="212"/>
      <c r="LKC26" s="212"/>
      <c r="LKD26" s="212"/>
      <c r="LKE26" s="212"/>
      <c r="LKF26" s="212"/>
      <c r="LKG26" s="212"/>
      <c r="LKH26" s="212"/>
      <c r="LKI26" s="212"/>
      <c r="LKJ26" s="212"/>
      <c r="LKK26" s="212"/>
      <c r="LKL26" s="212"/>
      <c r="LKM26" s="212"/>
      <c r="LKN26" s="212"/>
      <c r="LKO26" s="212"/>
      <c r="LKP26" s="212"/>
      <c r="LKQ26" s="212"/>
      <c r="LKR26" s="212"/>
      <c r="LKS26" s="212"/>
      <c r="LKT26" s="212"/>
      <c r="LKU26" s="212"/>
      <c r="LKV26" s="212"/>
      <c r="LKW26" s="212"/>
      <c r="LKX26" s="212"/>
      <c r="LKY26" s="212"/>
      <c r="LKZ26" s="212"/>
      <c r="LLA26" s="212"/>
      <c r="LLB26" s="212"/>
      <c r="LLC26" s="212"/>
      <c r="LLD26" s="212"/>
      <c r="LLE26" s="212"/>
      <c r="LLF26" s="212"/>
      <c r="LLG26" s="212"/>
      <c r="LLH26" s="212"/>
      <c r="LLI26" s="212"/>
      <c r="LLJ26" s="212"/>
      <c r="LLK26" s="212"/>
      <c r="LLL26" s="212"/>
      <c r="LLM26" s="212"/>
      <c r="LLN26" s="212"/>
      <c r="LLO26" s="212"/>
      <c r="LLP26" s="212"/>
      <c r="LLQ26" s="212"/>
      <c r="LLR26" s="212"/>
      <c r="LLS26" s="212"/>
      <c r="LLT26" s="212"/>
      <c r="LLU26" s="212"/>
      <c r="LLV26" s="212"/>
      <c r="LLW26" s="212"/>
      <c r="LLX26" s="212"/>
      <c r="LLY26" s="212"/>
      <c r="LLZ26" s="212"/>
      <c r="LMA26" s="212"/>
      <c r="LMB26" s="212"/>
      <c r="LMC26" s="212"/>
      <c r="LMD26" s="212"/>
      <c r="LME26" s="212"/>
      <c r="LMF26" s="212"/>
      <c r="LMG26" s="212"/>
      <c r="LMH26" s="212"/>
      <c r="LMI26" s="212"/>
      <c r="LMJ26" s="212"/>
      <c r="LMK26" s="212"/>
      <c r="LML26" s="212"/>
      <c r="LMM26" s="212"/>
      <c r="LMN26" s="212"/>
      <c r="LMO26" s="212"/>
      <c r="LMP26" s="212"/>
      <c r="LMQ26" s="212"/>
      <c r="LMR26" s="212"/>
      <c r="LMS26" s="212"/>
      <c r="LMT26" s="212"/>
      <c r="LMU26" s="212"/>
      <c r="LMV26" s="212"/>
      <c r="LMW26" s="212"/>
      <c r="LMX26" s="212"/>
      <c r="LMY26" s="212"/>
      <c r="LMZ26" s="212"/>
      <c r="LNA26" s="212"/>
      <c r="LNB26" s="212"/>
      <c r="LNC26" s="212"/>
      <c r="LND26" s="212"/>
      <c r="LNE26" s="212"/>
      <c r="LNF26" s="212"/>
      <c r="LNG26" s="212"/>
      <c r="LNH26" s="212"/>
      <c r="LNI26" s="212"/>
      <c r="LNJ26" s="212"/>
      <c r="LNK26" s="212"/>
      <c r="LNL26" s="212"/>
      <c r="LNM26" s="212"/>
      <c r="LNN26" s="212"/>
      <c r="LNO26" s="212"/>
      <c r="LNP26" s="212"/>
      <c r="LNQ26" s="212"/>
      <c r="LNR26" s="212"/>
      <c r="LNS26" s="212"/>
      <c r="LNT26" s="212"/>
      <c r="LNU26" s="212"/>
      <c r="LNV26" s="212"/>
      <c r="LNW26" s="212"/>
      <c r="LNX26" s="212"/>
      <c r="LNY26" s="212"/>
      <c r="LNZ26" s="212"/>
      <c r="LOA26" s="212"/>
      <c r="LOB26" s="212"/>
      <c r="LOC26" s="212"/>
      <c r="LOD26" s="212"/>
      <c r="LOE26" s="212"/>
      <c r="LOF26" s="212"/>
      <c r="LOG26" s="212"/>
      <c r="LOH26" s="212"/>
      <c r="LOI26" s="212"/>
      <c r="LOJ26" s="212"/>
      <c r="LOK26" s="212"/>
      <c r="LOL26" s="212"/>
      <c r="LOM26" s="212"/>
      <c r="LON26" s="212"/>
      <c r="LOO26" s="212"/>
      <c r="LOP26" s="212"/>
      <c r="LOQ26" s="212"/>
      <c r="LOR26" s="212"/>
      <c r="LOS26" s="212"/>
      <c r="LOT26" s="212"/>
      <c r="LOU26" s="212"/>
      <c r="LOV26" s="212"/>
      <c r="LOW26" s="212"/>
      <c r="LOX26" s="212"/>
      <c r="LOY26" s="212"/>
      <c r="LOZ26" s="212"/>
      <c r="LPA26" s="212"/>
      <c r="LPB26" s="212"/>
      <c r="LPC26" s="212"/>
      <c r="LPD26" s="212"/>
      <c r="LPE26" s="212"/>
      <c r="LPF26" s="212"/>
      <c r="LPG26" s="212"/>
      <c r="LPH26" s="212"/>
      <c r="LPI26" s="212"/>
      <c r="LPJ26" s="212"/>
      <c r="LPK26" s="212"/>
      <c r="LPL26" s="212"/>
      <c r="LPM26" s="212"/>
      <c r="LPN26" s="212"/>
      <c r="LPO26" s="212"/>
      <c r="LPP26" s="212"/>
      <c r="LPQ26" s="212"/>
      <c r="LPR26" s="212"/>
      <c r="LPS26" s="212"/>
      <c r="LPT26" s="212"/>
      <c r="LPU26" s="212"/>
      <c r="LPV26" s="212"/>
      <c r="LPW26" s="212"/>
      <c r="LPX26" s="212"/>
      <c r="LPY26" s="212"/>
      <c r="LPZ26" s="212"/>
      <c r="LQA26" s="212"/>
      <c r="LQB26" s="212"/>
      <c r="LQC26" s="212"/>
      <c r="LQD26" s="212"/>
      <c r="LQE26" s="212"/>
      <c r="LQF26" s="212"/>
      <c r="LQG26" s="212"/>
      <c r="LQH26" s="212"/>
      <c r="LQI26" s="212"/>
      <c r="LQJ26" s="212"/>
      <c r="LQK26" s="212"/>
      <c r="LQL26" s="212"/>
      <c r="LQM26" s="212"/>
      <c r="LQN26" s="212"/>
      <c r="LQO26" s="212"/>
      <c r="LQP26" s="212"/>
      <c r="LQQ26" s="212"/>
      <c r="LQR26" s="212"/>
      <c r="LQS26" s="212"/>
      <c r="LQT26" s="212"/>
      <c r="LQU26" s="212"/>
      <c r="LQV26" s="212"/>
      <c r="LQW26" s="212"/>
      <c r="LQX26" s="212"/>
      <c r="LQY26" s="212"/>
      <c r="LQZ26" s="212"/>
      <c r="LRA26" s="212"/>
      <c r="LRB26" s="212"/>
      <c r="LRC26" s="212"/>
      <c r="LRD26" s="212"/>
      <c r="LRE26" s="212"/>
      <c r="LRF26" s="212"/>
      <c r="LRG26" s="212"/>
      <c r="LRH26" s="212"/>
      <c r="LRI26" s="212"/>
      <c r="LRJ26" s="212"/>
      <c r="LRK26" s="212"/>
      <c r="LRL26" s="212"/>
      <c r="LRM26" s="212"/>
      <c r="LRN26" s="212"/>
      <c r="LRO26" s="212"/>
      <c r="LRP26" s="212"/>
      <c r="LRQ26" s="212"/>
      <c r="LRR26" s="212"/>
      <c r="LRS26" s="212"/>
      <c r="LRT26" s="212"/>
      <c r="LRU26" s="212"/>
      <c r="LRV26" s="212"/>
      <c r="LRW26" s="212"/>
      <c r="LRX26" s="212"/>
      <c r="LRY26" s="212"/>
      <c r="LRZ26" s="212"/>
      <c r="LSA26" s="212"/>
      <c r="LSB26" s="212"/>
      <c r="LSC26" s="212"/>
      <c r="LSD26" s="212"/>
      <c r="LSE26" s="212"/>
      <c r="LSF26" s="212"/>
      <c r="LSG26" s="212"/>
      <c r="LSH26" s="212"/>
      <c r="LSI26" s="212"/>
      <c r="LSJ26" s="212"/>
      <c r="LSK26" s="212"/>
      <c r="LSL26" s="212"/>
      <c r="LSM26" s="212"/>
      <c r="LSN26" s="212"/>
      <c r="LSO26" s="212"/>
      <c r="LSP26" s="212"/>
      <c r="LSQ26" s="212"/>
      <c r="LSR26" s="212"/>
      <c r="LSS26" s="212"/>
      <c r="LST26" s="212"/>
      <c r="LSU26" s="212"/>
      <c r="LSV26" s="212"/>
      <c r="LSW26" s="212"/>
      <c r="LSX26" s="212"/>
      <c r="LSY26" s="212"/>
      <c r="LSZ26" s="212"/>
      <c r="LTA26" s="212"/>
      <c r="LTB26" s="212"/>
      <c r="LTC26" s="212"/>
      <c r="LTD26" s="212"/>
      <c r="LTE26" s="212"/>
      <c r="LTF26" s="212"/>
      <c r="LTG26" s="212"/>
      <c r="LTH26" s="212"/>
      <c r="LTI26" s="212"/>
      <c r="LTJ26" s="212"/>
      <c r="LTK26" s="212"/>
      <c r="LTL26" s="212"/>
      <c r="LTM26" s="212"/>
      <c r="LTN26" s="212"/>
      <c r="LTO26" s="212"/>
      <c r="LTP26" s="212"/>
      <c r="LTQ26" s="212"/>
      <c r="LTR26" s="212"/>
      <c r="LTS26" s="212"/>
      <c r="LTT26" s="212"/>
      <c r="LTU26" s="212"/>
      <c r="LTV26" s="212"/>
      <c r="LTW26" s="212"/>
      <c r="LTX26" s="212"/>
      <c r="LTY26" s="212"/>
      <c r="LTZ26" s="212"/>
      <c r="LUA26" s="212"/>
      <c r="LUB26" s="212"/>
      <c r="LUC26" s="212"/>
      <c r="LUD26" s="212"/>
      <c r="LUE26" s="212"/>
      <c r="LUF26" s="212"/>
      <c r="LUG26" s="212"/>
      <c r="LUH26" s="212"/>
      <c r="LUI26" s="212"/>
      <c r="LUJ26" s="212"/>
      <c r="LUK26" s="212"/>
      <c r="LUL26" s="212"/>
      <c r="LUM26" s="212"/>
      <c r="LUN26" s="212"/>
      <c r="LUO26" s="212"/>
      <c r="LUP26" s="212"/>
      <c r="LUQ26" s="212"/>
      <c r="LUR26" s="212"/>
      <c r="LUS26" s="212"/>
      <c r="LUT26" s="212"/>
      <c r="LUU26" s="212"/>
      <c r="LUV26" s="212"/>
      <c r="LUW26" s="212"/>
      <c r="LUX26" s="212"/>
      <c r="LUY26" s="212"/>
      <c r="LUZ26" s="212"/>
      <c r="LVA26" s="212"/>
      <c r="LVB26" s="212"/>
      <c r="LVC26" s="212"/>
      <c r="LVD26" s="212"/>
      <c r="LVE26" s="212"/>
      <c r="LVF26" s="212"/>
      <c r="LVG26" s="212"/>
      <c r="LVH26" s="212"/>
      <c r="LVI26" s="212"/>
      <c r="LVJ26" s="212"/>
      <c r="LVK26" s="212"/>
      <c r="LVL26" s="212"/>
      <c r="LVM26" s="212"/>
      <c r="LVN26" s="212"/>
      <c r="LVO26" s="212"/>
      <c r="LVP26" s="212"/>
      <c r="LVQ26" s="212"/>
      <c r="LVR26" s="212"/>
      <c r="LVS26" s="212"/>
      <c r="LVT26" s="212"/>
      <c r="LVU26" s="212"/>
      <c r="LVV26" s="212"/>
      <c r="LVW26" s="212"/>
      <c r="LVX26" s="212"/>
      <c r="LVY26" s="212"/>
      <c r="LVZ26" s="212"/>
      <c r="LWA26" s="212"/>
      <c r="LWB26" s="212"/>
      <c r="LWC26" s="212"/>
      <c r="LWD26" s="212"/>
      <c r="LWE26" s="212"/>
      <c r="LWF26" s="212"/>
      <c r="LWG26" s="212"/>
      <c r="LWH26" s="212"/>
      <c r="LWI26" s="212"/>
      <c r="LWJ26" s="212"/>
      <c r="LWK26" s="212"/>
      <c r="LWL26" s="212"/>
      <c r="LWM26" s="212"/>
      <c r="LWN26" s="212"/>
      <c r="LWO26" s="212"/>
      <c r="LWP26" s="212"/>
      <c r="LWQ26" s="212"/>
      <c r="LWR26" s="212"/>
      <c r="LWS26" s="212"/>
      <c r="LWT26" s="212"/>
      <c r="LWU26" s="212"/>
      <c r="LWV26" s="212"/>
      <c r="LWW26" s="212"/>
      <c r="LWX26" s="212"/>
      <c r="LWY26" s="212"/>
      <c r="LWZ26" s="212"/>
      <c r="LXA26" s="212"/>
      <c r="LXB26" s="212"/>
      <c r="LXC26" s="212"/>
      <c r="LXD26" s="212"/>
      <c r="LXE26" s="212"/>
      <c r="LXF26" s="212"/>
      <c r="LXG26" s="212"/>
      <c r="LXH26" s="212"/>
      <c r="LXI26" s="212"/>
      <c r="LXJ26" s="212"/>
      <c r="LXK26" s="212"/>
      <c r="LXL26" s="212"/>
      <c r="LXM26" s="212"/>
      <c r="LXN26" s="212"/>
      <c r="LXO26" s="212"/>
      <c r="LXP26" s="212"/>
      <c r="LXQ26" s="212"/>
      <c r="LXR26" s="212"/>
      <c r="LXS26" s="212"/>
      <c r="LXT26" s="212"/>
      <c r="LXU26" s="212"/>
      <c r="LXV26" s="212"/>
      <c r="LXW26" s="212"/>
      <c r="LXX26" s="212"/>
      <c r="LXY26" s="212"/>
      <c r="LXZ26" s="212"/>
      <c r="LYA26" s="212"/>
      <c r="LYB26" s="212"/>
      <c r="LYC26" s="212"/>
      <c r="LYD26" s="212"/>
      <c r="LYE26" s="212"/>
      <c r="LYF26" s="212"/>
      <c r="LYG26" s="212"/>
      <c r="LYH26" s="212"/>
      <c r="LYI26" s="212"/>
      <c r="LYJ26" s="212"/>
      <c r="LYK26" s="212"/>
      <c r="LYL26" s="212"/>
      <c r="LYM26" s="212"/>
      <c r="LYN26" s="212"/>
      <c r="LYO26" s="212"/>
      <c r="LYP26" s="212"/>
      <c r="LYQ26" s="212"/>
      <c r="LYR26" s="212"/>
      <c r="LYS26" s="212"/>
      <c r="LYT26" s="212"/>
      <c r="LYU26" s="212"/>
      <c r="LYV26" s="212"/>
      <c r="LYW26" s="212"/>
      <c r="LYX26" s="212"/>
      <c r="LYY26" s="212"/>
      <c r="LYZ26" s="212"/>
      <c r="LZA26" s="212"/>
      <c r="LZB26" s="212"/>
      <c r="LZC26" s="212"/>
      <c r="LZD26" s="212"/>
      <c r="LZE26" s="212"/>
      <c r="LZF26" s="212"/>
      <c r="LZG26" s="212"/>
      <c r="LZH26" s="212"/>
      <c r="LZI26" s="212"/>
      <c r="LZJ26" s="212"/>
      <c r="LZK26" s="212"/>
      <c r="LZL26" s="212"/>
      <c r="LZM26" s="212"/>
      <c r="LZN26" s="212"/>
      <c r="LZO26" s="212"/>
      <c r="LZP26" s="212"/>
      <c r="LZQ26" s="212"/>
      <c r="LZR26" s="212"/>
      <c r="LZS26" s="212"/>
      <c r="LZT26" s="212"/>
      <c r="LZU26" s="212"/>
      <c r="LZV26" s="212"/>
      <c r="LZW26" s="212"/>
      <c r="LZX26" s="212"/>
      <c r="LZY26" s="212"/>
      <c r="LZZ26" s="212"/>
      <c r="MAA26" s="212"/>
      <c r="MAB26" s="212"/>
      <c r="MAC26" s="212"/>
      <c r="MAD26" s="212"/>
      <c r="MAE26" s="212"/>
      <c r="MAF26" s="212"/>
      <c r="MAG26" s="212"/>
      <c r="MAH26" s="212"/>
      <c r="MAI26" s="212"/>
      <c r="MAJ26" s="212"/>
      <c r="MAK26" s="212"/>
      <c r="MAL26" s="212"/>
      <c r="MAM26" s="212"/>
      <c r="MAN26" s="212"/>
      <c r="MAO26" s="212"/>
      <c r="MAP26" s="212"/>
      <c r="MAQ26" s="212"/>
      <c r="MAR26" s="212"/>
      <c r="MAS26" s="212"/>
      <c r="MAT26" s="212"/>
      <c r="MAU26" s="212"/>
      <c r="MAV26" s="212"/>
      <c r="MAW26" s="212"/>
      <c r="MAX26" s="212"/>
      <c r="MAY26" s="212"/>
      <c r="MAZ26" s="212"/>
      <c r="MBA26" s="212"/>
      <c r="MBB26" s="212"/>
      <c r="MBC26" s="212"/>
      <c r="MBD26" s="212"/>
      <c r="MBE26" s="212"/>
      <c r="MBF26" s="212"/>
      <c r="MBG26" s="212"/>
      <c r="MBH26" s="212"/>
      <c r="MBI26" s="212"/>
      <c r="MBJ26" s="212"/>
      <c r="MBK26" s="212"/>
      <c r="MBL26" s="212"/>
      <c r="MBM26" s="212"/>
      <c r="MBN26" s="212"/>
      <c r="MBO26" s="212"/>
      <c r="MBP26" s="212"/>
      <c r="MBQ26" s="212"/>
      <c r="MBR26" s="212"/>
      <c r="MBS26" s="212"/>
      <c r="MBT26" s="212"/>
      <c r="MBU26" s="212"/>
      <c r="MBV26" s="212"/>
      <c r="MBW26" s="212"/>
      <c r="MBX26" s="212"/>
      <c r="MBY26" s="212"/>
      <c r="MBZ26" s="212"/>
      <c r="MCA26" s="212"/>
      <c r="MCB26" s="212"/>
      <c r="MCC26" s="212"/>
      <c r="MCD26" s="212"/>
      <c r="MCE26" s="212"/>
      <c r="MCF26" s="212"/>
      <c r="MCG26" s="212"/>
      <c r="MCH26" s="212"/>
      <c r="MCI26" s="212"/>
      <c r="MCJ26" s="212"/>
      <c r="MCK26" s="212"/>
      <c r="MCL26" s="212"/>
      <c r="MCM26" s="212"/>
      <c r="MCN26" s="212"/>
      <c r="MCO26" s="212"/>
      <c r="MCP26" s="212"/>
      <c r="MCQ26" s="212"/>
      <c r="MCR26" s="212"/>
      <c r="MCS26" s="212"/>
      <c r="MCT26" s="212"/>
      <c r="MCU26" s="212"/>
      <c r="MCV26" s="212"/>
      <c r="MCW26" s="212"/>
      <c r="MCX26" s="212"/>
      <c r="MCY26" s="212"/>
      <c r="MCZ26" s="212"/>
      <c r="MDA26" s="212"/>
      <c r="MDB26" s="212"/>
      <c r="MDC26" s="212"/>
      <c r="MDD26" s="212"/>
      <c r="MDE26" s="212"/>
      <c r="MDF26" s="212"/>
      <c r="MDG26" s="212"/>
      <c r="MDH26" s="212"/>
      <c r="MDI26" s="212"/>
      <c r="MDJ26" s="212"/>
      <c r="MDK26" s="212"/>
      <c r="MDL26" s="212"/>
      <c r="MDM26" s="212"/>
      <c r="MDN26" s="212"/>
      <c r="MDO26" s="212"/>
      <c r="MDP26" s="212"/>
      <c r="MDQ26" s="212"/>
      <c r="MDR26" s="212"/>
      <c r="MDS26" s="212"/>
      <c r="MDT26" s="212"/>
      <c r="MDU26" s="212"/>
      <c r="MDV26" s="212"/>
      <c r="MDW26" s="212"/>
      <c r="MDX26" s="212"/>
      <c r="MDY26" s="212"/>
      <c r="MDZ26" s="212"/>
      <c r="MEA26" s="212"/>
      <c r="MEB26" s="212"/>
      <c r="MEC26" s="212"/>
      <c r="MED26" s="212"/>
      <c r="MEE26" s="212"/>
      <c r="MEF26" s="212"/>
      <c r="MEG26" s="212"/>
      <c r="MEH26" s="212"/>
      <c r="MEI26" s="212"/>
      <c r="MEJ26" s="212"/>
      <c r="MEK26" s="212"/>
      <c r="MEL26" s="212"/>
      <c r="MEM26" s="212"/>
      <c r="MEN26" s="212"/>
      <c r="MEO26" s="212"/>
      <c r="MEP26" s="212"/>
      <c r="MEQ26" s="212"/>
      <c r="MER26" s="212"/>
      <c r="MES26" s="212"/>
      <c r="MET26" s="212"/>
      <c r="MEU26" s="212"/>
      <c r="MEV26" s="212"/>
      <c r="MEW26" s="212"/>
      <c r="MEX26" s="212"/>
      <c r="MEY26" s="212"/>
      <c r="MEZ26" s="212"/>
      <c r="MFA26" s="212"/>
      <c r="MFB26" s="212"/>
      <c r="MFC26" s="212"/>
      <c r="MFD26" s="212"/>
      <c r="MFE26" s="212"/>
      <c r="MFF26" s="212"/>
      <c r="MFG26" s="212"/>
      <c r="MFH26" s="212"/>
      <c r="MFI26" s="212"/>
      <c r="MFJ26" s="212"/>
      <c r="MFK26" s="212"/>
      <c r="MFL26" s="212"/>
      <c r="MFM26" s="212"/>
      <c r="MFN26" s="212"/>
      <c r="MFO26" s="212"/>
      <c r="MFP26" s="212"/>
      <c r="MFQ26" s="212"/>
      <c r="MFR26" s="212"/>
      <c r="MFS26" s="212"/>
      <c r="MFT26" s="212"/>
      <c r="MFU26" s="212"/>
      <c r="MFV26" s="212"/>
      <c r="MFW26" s="212"/>
      <c r="MFX26" s="212"/>
      <c r="MFY26" s="212"/>
      <c r="MFZ26" s="212"/>
      <c r="MGA26" s="212"/>
      <c r="MGB26" s="212"/>
      <c r="MGC26" s="212"/>
      <c r="MGD26" s="212"/>
      <c r="MGE26" s="212"/>
      <c r="MGF26" s="212"/>
      <c r="MGG26" s="212"/>
      <c r="MGH26" s="212"/>
      <c r="MGI26" s="212"/>
      <c r="MGJ26" s="212"/>
      <c r="MGK26" s="212"/>
      <c r="MGL26" s="212"/>
      <c r="MGM26" s="212"/>
      <c r="MGN26" s="212"/>
      <c r="MGO26" s="212"/>
      <c r="MGP26" s="212"/>
      <c r="MGQ26" s="212"/>
      <c r="MGR26" s="212"/>
      <c r="MGS26" s="212"/>
      <c r="MGT26" s="212"/>
      <c r="MGU26" s="212"/>
      <c r="MGV26" s="212"/>
      <c r="MGW26" s="212"/>
      <c r="MGX26" s="212"/>
      <c r="MGY26" s="212"/>
      <c r="MGZ26" s="212"/>
      <c r="MHA26" s="212"/>
      <c r="MHB26" s="212"/>
      <c r="MHC26" s="212"/>
      <c r="MHD26" s="212"/>
      <c r="MHE26" s="212"/>
      <c r="MHF26" s="212"/>
      <c r="MHG26" s="212"/>
      <c r="MHH26" s="212"/>
      <c r="MHI26" s="212"/>
      <c r="MHJ26" s="212"/>
      <c r="MHK26" s="212"/>
      <c r="MHL26" s="212"/>
      <c r="MHM26" s="212"/>
      <c r="MHN26" s="212"/>
      <c r="MHO26" s="212"/>
      <c r="MHP26" s="212"/>
      <c r="MHQ26" s="212"/>
      <c r="MHR26" s="212"/>
      <c r="MHS26" s="212"/>
      <c r="MHT26" s="212"/>
      <c r="MHU26" s="212"/>
      <c r="MHV26" s="212"/>
      <c r="MHW26" s="212"/>
      <c r="MHX26" s="212"/>
      <c r="MHY26" s="212"/>
      <c r="MHZ26" s="212"/>
      <c r="MIA26" s="212"/>
      <c r="MIB26" s="212"/>
      <c r="MIC26" s="212"/>
      <c r="MID26" s="212"/>
      <c r="MIE26" s="212"/>
      <c r="MIF26" s="212"/>
      <c r="MIG26" s="212"/>
      <c r="MIH26" s="212"/>
      <c r="MII26" s="212"/>
      <c r="MIJ26" s="212"/>
      <c r="MIK26" s="212"/>
      <c r="MIL26" s="212"/>
      <c r="MIM26" s="212"/>
      <c r="MIN26" s="212"/>
      <c r="MIO26" s="212"/>
      <c r="MIP26" s="212"/>
      <c r="MIQ26" s="212"/>
      <c r="MIR26" s="212"/>
      <c r="MIS26" s="212"/>
      <c r="MIT26" s="212"/>
      <c r="MIU26" s="212"/>
      <c r="MIV26" s="212"/>
      <c r="MIW26" s="212"/>
      <c r="MIX26" s="212"/>
      <c r="MIY26" s="212"/>
      <c r="MIZ26" s="212"/>
      <c r="MJA26" s="212"/>
      <c r="MJB26" s="212"/>
      <c r="MJC26" s="212"/>
      <c r="MJD26" s="212"/>
      <c r="MJE26" s="212"/>
      <c r="MJF26" s="212"/>
      <c r="MJG26" s="212"/>
      <c r="MJH26" s="212"/>
      <c r="MJI26" s="212"/>
      <c r="MJJ26" s="212"/>
      <c r="MJK26" s="212"/>
      <c r="MJL26" s="212"/>
      <c r="MJM26" s="212"/>
      <c r="MJN26" s="212"/>
      <c r="MJO26" s="212"/>
      <c r="MJP26" s="212"/>
      <c r="MJQ26" s="212"/>
      <c r="MJR26" s="212"/>
      <c r="MJS26" s="212"/>
      <c r="MJT26" s="212"/>
      <c r="MJU26" s="212"/>
      <c r="MJV26" s="212"/>
      <c r="MJW26" s="212"/>
      <c r="MJX26" s="212"/>
      <c r="MJY26" s="212"/>
      <c r="MJZ26" s="212"/>
      <c r="MKA26" s="212"/>
      <c r="MKB26" s="212"/>
      <c r="MKC26" s="212"/>
      <c r="MKD26" s="212"/>
      <c r="MKE26" s="212"/>
      <c r="MKF26" s="212"/>
      <c r="MKG26" s="212"/>
      <c r="MKH26" s="212"/>
      <c r="MKI26" s="212"/>
      <c r="MKJ26" s="212"/>
      <c r="MKK26" s="212"/>
      <c r="MKL26" s="212"/>
      <c r="MKM26" s="212"/>
      <c r="MKN26" s="212"/>
      <c r="MKO26" s="212"/>
      <c r="MKP26" s="212"/>
      <c r="MKQ26" s="212"/>
      <c r="MKR26" s="212"/>
      <c r="MKS26" s="212"/>
      <c r="MKT26" s="212"/>
      <c r="MKU26" s="212"/>
      <c r="MKV26" s="212"/>
      <c r="MKW26" s="212"/>
      <c r="MKX26" s="212"/>
      <c r="MKY26" s="212"/>
      <c r="MKZ26" s="212"/>
      <c r="MLA26" s="212"/>
      <c r="MLB26" s="212"/>
      <c r="MLC26" s="212"/>
      <c r="MLD26" s="212"/>
      <c r="MLE26" s="212"/>
      <c r="MLF26" s="212"/>
      <c r="MLG26" s="212"/>
      <c r="MLH26" s="212"/>
      <c r="MLI26" s="212"/>
      <c r="MLJ26" s="212"/>
      <c r="MLK26" s="212"/>
      <c r="MLL26" s="212"/>
      <c r="MLM26" s="212"/>
      <c r="MLN26" s="212"/>
      <c r="MLO26" s="212"/>
      <c r="MLP26" s="212"/>
      <c r="MLQ26" s="212"/>
      <c r="MLR26" s="212"/>
      <c r="MLS26" s="212"/>
      <c r="MLT26" s="212"/>
      <c r="MLU26" s="212"/>
      <c r="MLV26" s="212"/>
      <c r="MLW26" s="212"/>
      <c r="MLX26" s="212"/>
      <c r="MLY26" s="212"/>
      <c r="MLZ26" s="212"/>
      <c r="MMA26" s="212"/>
      <c r="MMB26" s="212"/>
      <c r="MMC26" s="212"/>
      <c r="MMD26" s="212"/>
      <c r="MME26" s="212"/>
      <c r="MMF26" s="212"/>
      <c r="MMG26" s="212"/>
      <c r="MMH26" s="212"/>
      <c r="MMI26" s="212"/>
      <c r="MMJ26" s="212"/>
      <c r="MMK26" s="212"/>
      <c r="MML26" s="212"/>
      <c r="MMM26" s="212"/>
      <c r="MMN26" s="212"/>
      <c r="MMO26" s="212"/>
      <c r="MMP26" s="212"/>
      <c r="MMQ26" s="212"/>
      <c r="MMR26" s="212"/>
      <c r="MMS26" s="212"/>
      <c r="MMT26" s="212"/>
      <c r="MMU26" s="212"/>
      <c r="MMV26" s="212"/>
      <c r="MMW26" s="212"/>
      <c r="MMX26" s="212"/>
      <c r="MMY26" s="212"/>
      <c r="MMZ26" s="212"/>
      <c r="MNA26" s="212"/>
      <c r="MNB26" s="212"/>
      <c r="MNC26" s="212"/>
      <c r="MND26" s="212"/>
      <c r="MNE26" s="212"/>
      <c r="MNF26" s="212"/>
      <c r="MNG26" s="212"/>
      <c r="MNH26" s="212"/>
      <c r="MNI26" s="212"/>
      <c r="MNJ26" s="212"/>
      <c r="MNK26" s="212"/>
      <c r="MNL26" s="212"/>
      <c r="MNM26" s="212"/>
      <c r="MNN26" s="212"/>
      <c r="MNO26" s="212"/>
      <c r="MNP26" s="212"/>
      <c r="MNQ26" s="212"/>
      <c r="MNR26" s="212"/>
      <c r="MNS26" s="212"/>
      <c r="MNT26" s="212"/>
      <c r="MNU26" s="212"/>
      <c r="MNV26" s="212"/>
      <c r="MNW26" s="212"/>
      <c r="MNX26" s="212"/>
      <c r="MNY26" s="212"/>
      <c r="MNZ26" s="212"/>
      <c r="MOA26" s="212"/>
      <c r="MOB26" s="212"/>
      <c r="MOC26" s="212"/>
      <c r="MOD26" s="212"/>
      <c r="MOE26" s="212"/>
      <c r="MOF26" s="212"/>
      <c r="MOG26" s="212"/>
      <c r="MOH26" s="212"/>
      <c r="MOI26" s="212"/>
      <c r="MOJ26" s="212"/>
      <c r="MOK26" s="212"/>
      <c r="MOL26" s="212"/>
      <c r="MOM26" s="212"/>
      <c r="MON26" s="212"/>
      <c r="MOO26" s="212"/>
      <c r="MOP26" s="212"/>
      <c r="MOQ26" s="212"/>
      <c r="MOR26" s="212"/>
      <c r="MOS26" s="212"/>
      <c r="MOT26" s="212"/>
      <c r="MOU26" s="212"/>
      <c r="MOV26" s="212"/>
      <c r="MOW26" s="212"/>
      <c r="MOX26" s="212"/>
      <c r="MOY26" s="212"/>
      <c r="MOZ26" s="212"/>
      <c r="MPA26" s="212"/>
      <c r="MPB26" s="212"/>
      <c r="MPC26" s="212"/>
      <c r="MPD26" s="212"/>
      <c r="MPE26" s="212"/>
      <c r="MPF26" s="212"/>
      <c r="MPG26" s="212"/>
      <c r="MPH26" s="212"/>
      <c r="MPI26" s="212"/>
      <c r="MPJ26" s="212"/>
      <c r="MPK26" s="212"/>
      <c r="MPL26" s="212"/>
      <c r="MPM26" s="212"/>
      <c r="MPN26" s="212"/>
      <c r="MPO26" s="212"/>
      <c r="MPP26" s="212"/>
      <c r="MPQ26" s="212"/>
      <c r="MPR26" s="212"/>
      <c r="MPS26" s="212"/>
      <c r="MPT26" s="212"/>
      <c r="MPU26" s="212"/>
      <c r="MPV26" s="212"/>
      <c r="MPW26" s="212"/>
      <c r="MPX26" s="212"/>
      <c r="MPY26" s="212"/>
      <c r="MPZ26" s="212"/>
      <c r="MQA26" s="212"/>
      <c r="MQB26" s="212"/>
      <c r="MQC26" s="212"/>
      <c r="MQD26" s="212"/>
      <c r="MQE26" s="212"/>
      <c r="MQF26" s="212"/>
      <c r="MQG26" s="212"/>
      <c r="MQH26" s="212"/>
      <c r="MQI26" s="212"/>
      <c r="MQJ26" s="212"/>
      <c r="MQK26" s="212"/>
      <c r="MQL26" s="212"/>
      <c r="MQM26" s="212"/>
      <c r="MQN26" s="212"/>
      <c r="MQO26" s="212"/>
      <c r="MQP26" s="212"/>
      <c r="MQQ26" s="212"/>
      <c r="MQR26" s="212"/>
      <c r="MQS26" s="212"/>
      <c r="MQT26" s="212"/>
      <c r="MQU26" s="212"/>
      <c r="MQV26" s="212"/>
      <c r="MQW26" s="212"/>
      <c r="MQX26" s="212"/>
      <c r="MQY26" s="212"/>
      <c r="MQZ26" s="212"/>
      <c r="MRA26" s="212"/>
      <c r="MRB26" s="212"/>
      <c r="MRC26" s="212"/>
      <c r="MRD26" s="212"/>
      <c r="MRE26" s="212"/>
      <c r="MRF26" s="212"/>
      <c r="MRG26" s="212"/>
      <c r="MRH26" s="212"/>
      <c r="MRI26" s="212"/>
      <c r="MRJ26" s="212"/>
      <c r="MRK26" s="212"/>
      <c r="MRL26" s="212"/>
      <c r="MRM26" s="212"/>
      <c r="MRN26" s="212"/>
      <c r="MRO26" s="212"/>
      <c r="MRP26" s="212"/>
      <c r="MRQ26" s="212"/>
      <c r="MRR26" s="212"/>
      <c r="MRS26" s="212"/>
      <c r="MRT26" s="212"/>
      <c r="MRU26" s="212"/>
      <c r="MRV26" s="212"/>
      <c r="MRW26" s="212"/>
      <c r="MRX26" s="212"/>
      <c r="MRY26" s="212"/>
      <c r="MRZ26" s="212"/>
      <c r="MSA26" s="212"/>
      <c r="MSB26" s="212"/>
      <c r="MSC26" s="212"/>
      <c r="MSD26" s="212"/>
      <c r="MSE26" s="212"/>
      <c r="MSF26" s="212"/>
      <c r="MSG26" s="212"/>
      <c r="MSH26" s="212"/>
      <c r="MSI26" s="212"/>
      <c r="MSJ26" s="212"/>
      <c r="MSK26" s="212"/>
      <c r="MSL26" s="212"/>
      <c r="MSM26" s="212"/>
      <c r="MSN26" s="212"/>
      <c r="MSO26" s="212"/>
      <c r="MSP26" s="212"/>
      <c r="MSQ26" s="212"/>
      <c r="MSR26" s="212"/>
      <c r="MSS26" s="212"/>
      <c r="MST26" s="212"/>
      <c r="MSU26" s="212"/>
      <c r="MSV26" s="212"/>
      <c r="MSW26" s="212"/>
      <c r="MSX26" s="212"/>
      <c r="MSY26" s="212"/>
      <c r="MSZ26" s="212"/>
      <c r="MTA26" s="212"/>
      <c r="MTB26" s="212"/>
      <c r="MTC26" s="212"/>
      <c r="MTD26" s="212"/>
      <c r="MTE26" s="212"/>
      <c r="MTF26" s="212"/>
      <c r="MTG26" s="212"/>
      <c r="MTH26" s="212"/>
      <c r="MTI26" s="212"/>
      <c r="MTJ26" s="212"/>
      <c r="MTK26" s="212"/>
      <c r="MTL26" s="212"/>
      <c r="MTM26" s="212"/>
      <c r="MTN26" s="212"/>
      <c r="MTO26" s="212"/>
      <c r="MTP26" s="212"/>
      <c r="MTQ26" s="212"/>
      <c r="MTR26" s="212"/>
      <c r="MTS26" s="212"/>
      <c r="MTT26" s="212"/>
      <c r="MTU26" s="212"/>
      <c r="MTV26" s="212"/>
      <c r="MTW26" s="212"/>
      <c r="MTX26" s="212"/>
      <c r="MTY26" s="212"/>
      <c r="MTZ26" s="212"/>
      <c r="MUA26" s="212"/>
      <c r="MUB26" s="212"/>
      <c r="MUC26" s="212"/>
      <c r="MUD26" s="212"/>
      <c r="MUE26" s="212"/>
      <c r="MUF26" s="212"/>
      <c r="MUG26" s="212"/>
      <c r="MUH26" s="212"/>
      <c r="MUI26" s="212"/>
      <c r="MUJ26" s="212"/>
      <c r="MUK26" s="212"/>
      <c r="MUL26" s="212"/>
      <c r="MUM26" s="212"/>
      <c r="MUN26" s="212"/>
      <c r="MUO26" s="212"/>
      <c r="MUP26" s="212"/>
      <c r="MUQ26" s="212"/>
      <c r="MUR26" s="212"/>
      <c r="MUS26" s="212"/>
      <c r="MUT26" s="212"/>
      <c r="MUU26" s="212"/>
      <c r="MUV26" s="212"/>
      <c r="MUW26" s="212"/>
      <c r="MUX26" s="212"/>
      <c r="MUY26" s="212"/>
      <c r="MUZ26" s="212"/>
      <c r="MVA26" s="212"/>
      <c r="MVB26" s="212"/>
      <c r="MVC26" s="212"/>
      <c r="MVD26" s="212"/>
      <c r="MVE26" s="212"/>
      <c r="MVF26" s="212"/>
      <c r="MVG26" s="212"/>
      <c r="MVH26" s="212"/>
      <c r="MVI26" s="212"/>
      <c r="MVJ26" s="212"/>
      <c r="MVK26" s="212"/>
      <c r="MVL26" s="212"/>
      <c r="MVM26" s="212"/>
      <c r="MVN26" s="212"/>
      <c r="MVO26" s="212"/>
      <c r="MVP26" s="212"/>
      <c r="MVQ26" s="212"/>
      <c r="MVR26" s="212"/>
      <c r="MVS26" s="212"/>
      <c r="MVT26" s="212"/>
      <c r="MVU26" s="212"/>
      <c r="MVV26" s="212"/>
      <c r="MVW26" s="212"/>
      <c r="MVX26" s="212"/>
      <c r="MVY26" s="212"/>
      <c r="MVZ26" s="212"/>
      <c r="MWA26" s="212"/>
      <c r="MWB26" s="212"/>
      <c r="MWC26" s="212"/>
      <c r="MWD26" s="212"/>
      <c r="MWE26" s="212"/>
      <c r="MWF26" s="212"/>
      <c r="MWG26" s="212"/>
      <c r="MWH26" s="212"/>
      <c r="MWI26" s="212"/>
      <c r="MWJ26" s="212"/>
      <c r="MWK26" s="212"/>
      <c r="MWL26" s="212"/>
      <c r="MWM26" s="212"/>
      <c r="MWN26" s="212"/>
      <c r="MWO26" s="212"/>
      <c r="MWP26" s="212"/>
      <c r="MWQ26" s="212"/>
      <c r="MWR26" s="212"/>
      <c r="MWS26" s="212"/>
      <c r="MWT26" s="212"/>
      <c r="MWU26" s="212"/>
      <c r="MWV26" s="212"/>
      <c r="MWW26" s="212"/>
      <c r="MWX26" s="212"/>
      <c r="MWY26" s="212"/>
      <c r="MWZ26" s="212"/>
      <c r="MXA26" s="212"/>
      <c r="MXB26" s="212"/>
      <c r="MXC26" s="212"/>
      <c r="MXD26" s="212"/>
      <c r="MXE26" s="212"/>
      <c r="MXF26" s="212"/>
      <c r="MXG26" s="212"/>
      <c r="MXH26" s="212"/>
      <c r="MXI26" s="212"/>
      <c r="MXJ26" s="212"/>
      <c r="MXK26" s="212"/>
      <c r="MXL26" s="212"/>
      <c r="MXM26" s="212"/>
      <c r="MXN26" s="212"/>
      <c r="MXO26" s="212"/>
      <c r="MXP26" s="212"/>
      <c r="MXQ26" s="212"/>
      <c r="MXR26" s="212"/>
      <c r="MXS26" s="212"/>
      <c r="MXT26" s="212"/>
      <c r="MXU26" s="212"/>
      <c r="MXV26" s="212"/>
      <c r="MXW26" s="212"/>
      <c r="MXX26" s="212"/>
      <c r="MXY26" s="212"/>
      <c r="MXZ26" s="212"/>
      <c r="MYA26" s="212"/>
      <c r="MYB26" s="212"/>
      <c r="MYC26" s="212"/>
      <c r="MYD26" s="212"/>
      <c r="MYE26" s="212"/>
      <c r="MYF26" s="212"/>
      <c r="MYG26" s="212"/>
      <c r="MYH26" s="212"/>
      <c r="MYI26" s="212"/>
      <c r="MYJ26" s="212"/>
      <c r="MYK26" s="212"/>
      <c r="MYL26" s="212"/>
      <c r="MYM26" s="212"/>
      <c r="MYN26" s="212"/>
      <c r="MYO26" s="212"/>
      <c r="MYP26" s="212"/>
      <c r="MYQ26" s="212"/>
      <c r="MYR26" s="212"/>
      <c r="MYS26" s="212"/>
      <c r="MYT26" s="212"/>
      <c r="MYU26" s="212"/>
      <c r="MYV26" s="212"/>
      <c r="MYW26" s="212"/>
      <c r="MYX26" s="212"/>
      <c r="MYY26" s="212"/>
      <c r="MYZ26" s="212"/>
      <c r="MZA26" s="212"/>
      <c r="MZB26" s="212"/>
      <c r="MZC26" s="212"/>
      <c r="MZD26" s="212"/>
      <c r="MZE26" s="212"/>
      <c r="MZF26" s="212"/>
      <c r="MZG26" s="212"/>
      <c r="MZH26" s="212"/>
      <c r="MZI26" s="212"/>
      <c r="MZJ26" s="212"/>
      <c r="MZK26" s="212"/>
      <c r="MZL26" s="212"/>
      <c r="MZM26" s="212"/>
      <c r="MZN26" s="212"/>
      <c r="MZO26" s="212"/>
      <c r="MZP26" s="212"/>
      <c r="MZQ26" s="212"/>
      <c r="MZR26" s="212"/>
      <c r="MZS26" s="212"/>
      <c r="MZT26" s="212"/>
      <c r="MZU26" s="212"/>
      <c r="MZV26" s="212"/>
      <c r="MZW26" s="212"/>
      <c r="MZX26" s="212"/>
      <c r="MZY26" s="212"/>
      <c r="MZZ26" s="212"/>
      <c r="NAA26" s="212"/>
      <c r="NAB26" s="212"/>
      <c r="NAC26" s="212"/>
      <c r="NAD26" s="212"/>
      <c r="NAE26" s="212"/>
      <c r="NAF26" s="212"/>
      <c r="NAG26" s="212"/>
      <c r="NAH26" s="212"/>
      <c r="NAI26" s="212"/>
      <c r="NAJ26" s="212"/>
      <c r="NAK26" s="212"/>
      <c r="NAL26" s="212"/>
      <c r="NAM26" s="212"/>
      <c r="NAN26" s="212"/>
      <c r="NAO26" s="212"/>
      <c r="NAP26" s="212"/>
      <c r="NAQ26" s="212"/>
      <c r="NAR26" s="212"/>
      <c r="NAS26" s="212"/>
      <c r="NAT26" s="212"/>
      <c r="NAU26" s="212"/>
      <c r="NAV26" s="212"/>
      <c r="NAW26" s="212"/>
      <c r="NAX26" s="212"/>
      <c r="NAY26" s="212"/>
      <c r="NAZ26" s="212"/>
      <c r="NBA26" s="212"/>
      <c r="NBB26" s="212"/>
      <c r="NBC26" s="212"/>
      <c r="NBD26" s="212"/>
      <c r="NBE26" s="212"/>
      <c r="NBF26" s="212"/>
      <c r="NBG26" s="212"/>
      <c r="NBH26" s="212"/>
      <c r="NBI26" s="212"/>
      <c r="NBJ26" s="212"/>
      <c r="NBK26" s="212"/>
      <c r="NBL26" s="212"/>
      <c r="NBM26" s="212"/>
      <c r="NBN26" s="212"/>
      <c r="NBO26" s="212"/>
      <c r="NBP26" s="212"/>
      <c r="NBQ26" s="212"/>
      <c r="NBR26" s="212"/>
      <c r="NBS26" s="212"/>
      <c r="NBT26" s="212"/>
      <c r="NBU26" s="212"/>
      <c r="NBV26" s="212"/>
      <c r="NBW26" s="212"/>
      <c r="NBX26" s="212"/>
      <c r="NBY26" s="212"/>
      <c r="NBZ26" s="212"/>
      <c r="NCA26" s="212"/>
      <c r="NCB26" s="212"/>
      <c r="NCC26" s="212"/>
      <c r="NCD26" s="212"/>
      <c r="NCE26" s="212"/>
      <c r="NCF26" s="212"/>
      <c r="NCG26" s="212"/>
      <c r="NCH26" s="212"/>
      <c r="NCI26" s="212"/>
      <c r="NCJ26" s="212"/>
      <c r="NCK26" s="212"/>
      <c r="NCL26" s="212"/>
      <c r="NCM26" s="212"/>
      <c r="NCN26" s="212"/>
      <c r="NCO26" s="212"/>
      <c r="NCP26" s="212"/>
      <c r="NCQ26" s="212"/>
      <c r="NCR26" s="212"/>
      <c r="NCS26" s="212"/>
      <c r="NCT26" s="212"/>
      <c r="NCU26" s="212"/>
      <c r="NCV26" s="212"/>
      <c r="NCW26" s="212"/>
      <c r="NCX26" s="212"/>
      <c r="NCY26" s="212"/>
      <c r="NCZ26" s="212"/>
      <c r="NDA26" s="212"/>
      <c r="NDB26" s="212"/>
      <c r="NDC26" s="212"/>
      <c r="NDD26" s="212"/>
      <c r="NDE26" s="212"/>
      <c r="NDF26" s="212"/>
      <c r="NDG26" s="212"/>
      <c r="NDH26" s="212"/>
      <c r="NDI26" s="212"/>
      <c r="NDJ26" s="212"/>
      <c r="NDK26" s="212"/>
      <c r="NDL26" s="212"/>
      <c r="NDM26" s="212"/>
      <c r="NDN26" s="212"/>
      <c r="NDO26" s="212"/>
      <c r="NDP26" s="212"/>
      <c r="NDQ26" s="212"/>
      <c r="NDR26" s="212"/>
      <c r="NDS26" s="212"/>
      <c r="NDT26" s="212"/>
      <c r="NDU26" s="212"/>
      <c r="NDV26" s="212"/>
      <c r="NDW26" s="212"/>
      <c r="NDX26" s="212"/>
      <c r="NDY26" s="212"/>
      <c r="NDZ26" s="212"/>
      <c r="NEA26" s="212"/>
      <c r="NEB26" s="212"/>
      <c r="NEC26" s="212"/>
      <c r="NED26" s="212"/>
      <c r="NEE26" s="212"/>
      <c r="NEF26" s="212"/>
      <c r="NEG26" s="212"/>
      <c r="NEH26" s="212"/>
      <c r="NEI26" s="212"/>
      <c r="NEJ26" s="212"/>
      <c r="NEK26" s="212"/>
      <c r="NEL26" s="212"/>
      <c r="NEM26" s="212"/>
      <c r="NEN26" s="212"/>
      <c r="NEO26" s="212"/>
      <c r="NEP26" s="212"/>
      <c r="NEQ26" s="212"/>
      <c r="NER26" s="212"/>
      <c r="NES26" s="212"/>
      <c r="NET26" s="212"/>
      <c r="NEU26" s="212"/>
      <c r="NEV26" s="212"/>
      <c r="NEW26" s="212"/>
      <c r="NEX26" s="212"/>
      <c r="NEY26" s="212"/>
      <c r="NEZ26" s="212"/>
      <c r="NFA26" s="212"/>
      <c r="NFB26" s="212"/>
      <c r="NFC26" s="212"/>
      <c r="NFD26" s="212"/>
      <c r="NFE26" s="212"/>
      <c r="NFF26" s="212"/>
      <c r="NFG26" s="212"/>
      <c r="NFH26" s="212"/>
      <c r="NFI26" s="212"/>
      <c r="NFJ26" s="212"/>
      <c r="NFK26" s="212"/>
      <c r="NFL26" s="212"/>
      <c r="NFM26" s="212"/>
      <c r="NFN26" s="212"/>
      <c r="NFO26" s="212"/>
      <c r="NFP26" s="212"/>
      <c r="NFQ26" s="212"/>
      <c r="NFR26" s="212"/>
      <c r="NFS26" s="212"/>
      <c r="NFT26" s="212"/>
      <c r="NFU26" s="212"/>
      <c r="NFV26" s="212"/>
      <c r="NFW26" s="212"/>
      <c r="NFX26" s="212"/>
      <c r="NFY26" s="212"/>
      <c r="NFZ26" s="212"/>
      <c r="NGA26" s="212"/>
      <c r="NGB26" s="212"/>
      <c r="NGC26" s="212"/>
      <c r="NGD26" s="212"/>
      <c r="NGE26" s="212"/>
      <c r="NGF26" s="212"/>
      <c r="NGG26" s="212"/>
      <c r="NGH26" s="212"/>
      <c r="NGI26" s="212"/>
      <c r="NGJ26" s="212"/>
      <c r="NGK26" s="212"/>
      <c r="NGL26" s="212"/>
      <c r="NGM26" s="212"/>
      <c r="NGN26" s="212"/>
      <c r="NGO26" s="212"/>
      <c r="NGP26" s="212"/>
      <c r="NGQ26" s="212"/>
      <c r="NGR26" s="212"/>
      <c r="NGS26" s="212"/>
      <c r="NGT26" s="212"/>
      <c r="NGU26" s="212"/>
      <c r="NGV26" s="212"/>
      <c r="NGW26" s="212"/>
      <c r="NGX26" s="212"/>
      <c r="NGY26" s="212"/>
      <c r="NGZ26" s="212"/>
      <c r="NHA26" s="212"/>
      <c r="NHB26" s="212"/>
      <c r="NHC26" s="212"/>
      <c r="NHD26" s="212"/>
      <c r="NHE26" s="212"/>
      <c r="NHF26" s="212"/>
      <c r="NHG26" s="212"/>
      <c r="NHH26" s="212"/>
      <c r="NHI26" s="212"/>
      <c r="NHJ26" s="212"/>
      <c r="NHK26" s="212"/>
      <c r="NHL26" s="212"/>
      <c r="NHM26" s="212"/>
      <c r="NHN26" s="212"/>
      <c r="NHO26" s="212"/>
      <c r="NHP26" s="212"/>
      <c r="NHQ26" s="212"/>
      <c r="NHR26" s="212"/>
      <c r="NHS26" s="212"/>
      <c r="NHT26" s="212"/>
      <c r="NHU26" s="212"/>
      <c r="NHV26" s="212"/>
      <c r="NHW26" s="212"/>
      <c r="NHX26" s="212"/>
      <c r="NHY26" s="212"/>
      <c r="NHZ26" s="212"/>
      <c r="NIA26" s="212"/>
      <c r="NIB26" s="212"/>
      <c r="NIC26" s="212"/>
      <c r="NID26" s="212"/>
      <c r="NIE26" s="212"/>
      <c r="NIF26" s="212"/>
      <c r="NIG26" s="212"/>
      <c r="NIH26" s="212"/>
      <c r="NII26" s="212"/>
      <c r="NIJ26" s="212"/>
      <c r="NIK26" s="212"/>
      <c r="NIL26" s="212"/>
      <c r="NIM26" s="212"/>
      <c r="NIN26" s="212"/>
      <c r="NIO26" s="212"/>
      <c r="NIP26" s="212"/>
      <c r="NIQ26" s="212"/>
      <c r="NIR26" s="212"/>
      <c r="NIS26" s="212"/>
      <c r="NIT26" s="212"/>
      <c r="NIU26" s="212"/>
      <c r="NIV26" s="212"/>
      <c r="NIW26" s="212"/>
      <c r="NIX26" s="212"/>
      <c r="NIY26" s="212"/>
      <c r="NIZ26" s="212"/>
      <c r="NJA26" s="212"/>
      <c r="NJB26" s="212"/>
      <c r="NJC26" s="212"/>
      <c r="NJD26" s="212"/>
      <c r="NJE26" s="212"/>
      <c r="NJF26" s="212"/>
      <c r="NJG26" s="212"/>
      <c r="NJH26" s="212"/>
      <c r="NJI26" s="212"/>
      <c r="NJJ26" s="212"/>
      <c r="NJK26" s="212"/>
      <c r="NJL26" s="212"/>
      <c r="NJM26" s="212"/>
      <c r="NJN26" s="212"/>
      <c r="NJO26" s="212"/>
      <c r="NJP26" s="212"/>
      <c r="NJQ26" s="212"/>
      <c r="NJR26" s="212"/>
      <c r="NJS26" s="212"/>
      <c r="NJT26" s="212"/>
      <c r="NJU26" s="212"/>
      <c r="NJV26" s="212"/>
      <c r="NJW26" s="212"/>
      <c r="NJX26" s="212"/>
      <c r="NJY26" s="212"/>
      <c r="NJZ26" s="212"/>
      <c r="NKA26" s="212"/>
      <c r="NKB26" s="212"/>
      <c r="NKC26" s="212"/>
      <c r="NKD26" s="212"/>
      <c r="NKE26" s="212"/>
      <c r="NKF26" s="212"/>
      <c r="NKG26" s="212"/>
      <c r="NKH26" s="212"/>
      <c r="NKI26" s="212"/>
      <c r="NKJ26" s="212"/>
      <c r="NKK26" s="212"/>
      <c r="NKL26" s="212"/>
      <c r="NKM26" s="212"/>
      <c r="NKN26" s="212"/>
      <c r="NKO26" s="212"/>
      <c r="NKP26" s="212"/>
      <c r="NKQ26" s="212"/>
      <c r="NKR26" s="212"/>
      <c r="NKS26" s="212"/>
      <c r="NKT26" s="212"/>
      <c r="NKU26" s="212"/>
      <c r="NKV26" s="212"/>
      <c r="NKW26" s="212"/>
      <c r="NKX26" s="212"/>
      <c r="NKY26" s="212"/>
      <c r="NKZ26" s="212"/>
      <c r="NLA26" s="212"/>
      <c r="NLB26" s="212"/>
      <c r="NLC26" s="212"/>
      <c r="NLD26" s="212"/>
      <c r="NLE26" s="212"/>
      <c r="NLF26" s="212"/>
      <c r="NLG26" s="212"/>
      <c r="NLH26" s="212"/>
      <c r="NLI26" s="212"/>
      <c r="NLJ26" s="212"/>
      <c r="NLK26" s="212"/>
      <c r="NLL26" s="212"/>
      <c r="NLM26" s="212"/>
      <c r="NLN26" s="212"/>
      <c r="NLO26" s="212"/>
      <c r="NLP26" s="212"/>
      <c r="NLQ26" s="212"/>
      <c r="NLR26" s="212"/>
      <c r="NLS26" s="212"/>
      <c r="NLT26" s="212"/>
      <c r="NLU26" s="212"/>
      <c r="NLV26" s="212"/>
      <c r="NLW26" s="212"/>
      <c r="NLX26" s="212"/>
      <c r="NLY26" s="212"/>
      <c r="NLZ26" s="212"/>
      <c r="NMA26" s="212"/>
      <c r="NMB26" s="212"/>
      <c r="NMC26" s="212"/>
      <c r="NMD26" s="212"/>
      <c r="NME26" s="212"/>
      <c r="NMF26" s="212"/>
      <c r="NMG26" s="212"/>
      <c r="NMH26" s="212"/>
      <c r="NMI26" s="212"/>
      <c r="NMJ26" s="212"/>
      <c r="NMK26" s="212"/>
      <c r="NML26" s="212"/>
      <c r="NMM26" s="212"/>
      <c r="NMN26" s="212"/>
      <c r="NMO26" s="212"/>
      <c r="NMP26" s="212"/>
      <c r="NMQ26" s="212"/>
      <c r="NMR26" s="212"/>
      <c r="NMS26" s="212"/>
      <c r="NMT26" s="212"/>
      <c r="NMU26" s="212"/>
      <c r="NMV26" s="212"/>
      <c r="NMW26" s="212"/>
      <c r="NMX26" s="212"/>
      <c r="NMY26" s="212"/>
      <c r="NMZ26" s="212"/>
      <c r="NNA26" s="212"/>
      <c r="NNB26" s="212"/>
      <c r="NNC26" s="212"/>
      <c r="NND26" s="212"/>
      <c r="NNE26" s="212"/>
      <c r="NNF26" s="212"/>
      <c r="NNG26" s="212"/>
      <c r="NNH26" s="212"/>
      <c r="NNI26" s="212"/>
      <c r="NNJ26" s="212"/>
      <c r="NNK26" s="212"/>
      <c r="NNL26" s="212"/>
      <c r="NNM26" s="212"/>
      <c r="NNN26" s="212"/>
      <c r="NNO26" s="212"/>
      <c r="NNP26" s="212"/>
      <c r="NNQ26" s="212"/>
      <c r="NNR26" s="212"/>
      <c r="NNS26" s="212"/>
      <c r="NNT26" s="212"/>
      <c r="NNU26" s="212"/>
      <c r="NNV26" s="212"/>
      <c r="NNW26" s="212"/>
      <c r="NNX26" s="212"/>
      <c r="NNY26" s="212"/>
      <c r="NNZ26" s="212"/>
      <c r="NOA26" s="212"/>
      <c r="NOB26" s="212"/>
      <c r="NOC26" s="212"/>
      <c r="NOD26" s="212"/>
      <c r="NOE26" s="212"/>
      <c r="NOF26" s="212"/>
      <c r="NOG26" s="212"/>
      <c r="NOH26" s="212"/>
      <c r="NOI26" s="212"/>
      <c r="NOJ26" s="212"/>
      <c r="NOK26" s="212"/>
      <c r="NOL26" s="212"/>
      <c r="NOM26" s="212"/>
      <c r="NON26" s="212"/>
      <c r="NOO26" s="212"/>
      <c r="NOP26" s="212"/>
      <c r="NOQ26" s="212"/>
      <c r="NOR26" s="212"/>
      <c r="NOS26" s="212"/>
      <c r="NOT26" s="212"/>
      <c r="NOU26" s="212"/>
      <c r="NOV26" s="212"/>
      <c r="NOW26" s="212"/>
      <c r="NOX26" s="212"/>
      <c r="NOY26" s="212"/>
      <c r="NOZ26" s="212"/>
      <c r="NPA26" s="212"/>
      <c r="NPB26" s="212"/>
      <c r="NPC26" s="212"/>
      <c r="NPD26" s="212"/>
      <c r="NPE26" s="212"/>
      <c r="NPF26" s="212"/>
      <c r="NPG26" s="212"/>
      <c r="NPH26" s="212"/>
      <c r="NPI26" s="212"/>
      <c r="NPJ26" s="212"/>
      <c r="NPK26" s="212"/>
      <c r="NPL26" s="212"/>
      <c r="NPM26" s="212"/>
      <c r="NPN26" s="212"/>
      <c r="NPO26" s="212"/>
      <c r="NPP26" s="212"/>
      <c r="NPQ26" s="212"/>
      <c r="NPR26" s="212"/>
      <c r="NPS26" s="212"/>
      <c r="NPT26" s="212"/>
      <c r="NPU26" s="212"/>
      <c r="NPV26" s="212"/>
      <c r="NPW26" s="212"/>
      <c r="NPX26" s="212"/>
      <c r="NPY26" s="212"/>
      <c r="NPZ26" s="212"/>
      <c r="NQA26" s="212"/>
      <c r="NQB26" s="212"/>
      <c r="NQC26" s="212"/>
      <c r="NQD26" s="212"/>
      <c r="NQE26" s="212"/>
      <c r="NQF26" s="212"/>
      <c r="NQG26" s="212"/>
      <c r="NQH26" s="212"/>
      <c r="NQI26" s="212"/>
      <c r="NQJ26" s="212"/>
      <c r="NQK26" s="212"/>
      <c r="NQL26" s="212"/>
      <c r="NQM26" s="212"/>
      <c r="NQN26" s="212"/>
      <c r="NQO26" s="212"/>
      <c r="NQP26" s="212"/>
      <c r="NQQ26" s="212"/>
      <c r="NQR26" s="212"/>
      <c r="NQS26" s="212"/>
      <c r="NQT26" s="212"/>
      <c r="NQU26" s="212"/>
      <c r="NQV26" s="212"/>
      <c r="NQW26" s="212"/>
      <c r="NQX26" s="212"/>
      <c r="NQY26" s="212"/>
      <c r="NQZ26" s="212"/>
      <c r="NRA26" s="212"/>
      <c r="NRB26" s="212"/>
      <c r="NRC26" s="212"/>
      <c r="NRD26" s="212"/>
      <c r="NRE26" s="212"/>
      <c r="NRF26" s="212"/>
      <c r="NRG26" s="212"/>
      <c r="NRH26" s="212"/>
      <c r="NRI26" s="212"/>
      <c r="NRJ26" s="212"/>
      <c r="NRK26" s="212"/>
      <c r="NRL26" s="212"/>
      <c r="NRM26" s="212"/>
      <c r="NRN26" s="212"/>
      <c r="NRO26" s="212"/>
      <c r="NRP26" s="212"/>
      <c r="NRQ26" s="212"/>
      <c r="NRR26" s="212"/>
      <c r="NRS26" s="212"/>
      <c r="NRT26" s="212"/>
      <c r="NRU26" s="212"/>
      <c r="NRV26" s="212"/>
      <c r="NRW26" s="212"/>
      <c r="NRX26" s="212"/>
      <c r="NRY26" s="212"/>
      <c r="NRZ26" s="212"/>
      <c r="NSA26" s="212"/>
      <c r="NSB26" s="212"/>
      <c r="NSC26" s="212"/>
      <c r="NSD26" s="212"/>
      <c r="NSE26" s="212"/>
      <c r="NSF26" s="212"/>
      <c r="NSG26" s="212"/>
      <c r="NSH26" s="212"/>
      <c r="NSI26" s="212"/>
      <c r="NSJ26" s="212"/>
      <c r="NSK26" s="212"/>
      <c r="NSL26" s="212"/>
      <c r="NSM26" s="212"/>
      <c r="NSN26" s="212"/>
      <c r="NSO26" s="212"/>
      <c r="NSP26" s="212"/>
      <c r="NSQ26" s="212"/>
      <c r="NSR26" s="212"/>
      <c r="NSS26" s="212"/>
      <c r="NST26" s="212"/>
      <c r="NSU26" s="212"/>
      <c r="NSV26" s="212"/>
      <c r="NSW26" s="212"/>
      <c r="NSX26" s="212"/>
      <c r="NSY26" s="212"/>
      <c r="NSZ26" s="212"/>
      <c r="NTA26" s="212"/>
      <c r="NTB26" s="212"/>
      <c r="NTC26" s="212"/>
      <c r="NTD26" s="212"/>
      <c r="NTE26" s="212"/>
      <c r="NTF26" s="212"/>
      <c r="NTG26" s="212"/>
      <c r="NTH26" s="212"/>
      <c r="NTI26" s="212"/>
      <c r="NTJ26" s="212"/>
      <c r="NTK26" s="212"/>
      <c r="NTL26" s="212"/>
      <c r="NTM26" s="212"/>
      <c r="NTN26" s="212"/>
      <c r="NTO26" s="212"/>
      <c r="NTP26" s="212"/>
      <c r="NTQ26" s="212"/>
      <c r="NTR26" s="212"/>
      <c r="NTS26" s="212"/>
      <c r="NTT26" s="212"/>
      <c r="NTU26" s="212"/>
      <c r="NTV26" s="212"/>
      <c r="NTW26" s="212"/>
      <c r="NTX26" s="212"/>
      <c r="NTY26" s="212"/>
      <c r="NTZ26" s="212"/>
      <c r="NUA26" s="212"/>
      <c r="NUB26" s="212"/>
      <c r="NUC26" s="212"/>
      <c r="NUD26" s="212"/>
      <c r="NUE26" s="212"/>
      <c r="NUF26" s="212"/>
      <c r="NUG26" s="212"/>
      <c r="NUH26" s="212"/>
      <c r="NUI26" s="212"/>
      <c r="NUJ26" s="212"/>
      <c r="NUK26" s="212"/>
      <c r="NUL26" s="212"/>
      <c r="NUM26" s="212"/>
      <c r="NUN26" s="212"/>
      <c r="NUO26" s="212"/>
      <c r="NUP26" s="212"/>
      <c r="NUQ26" s="212"/>
      <c r="NUR26" s="212"/>
      <c r="NUS26" s="212"/>
      <c r="NUT26" s="212"/>
      <c r="NUU26" s="212"/>
      <c r="NUV26" s="212"/>
      <c r="NUW26" s="212"/>
      <c r="NUX26" s="212"/>
      <c r="NUY26" s="212"/>
      <c r="NUZ26" s="212"/>
      <c r="NVA26" s="212"/>
      <c r="NVB26" s="212"/>
      <c r="NVC26" s="212"/>
      <c r="NVD26" s="212"/>
      <c r="NVE26" s="212"/>
      <c r="NVF26" s="212"/>
      <c r="NVG26" s="212"/>
      <c r="NVH26" s="212"/>
      <c r="NVI26" s="212"/>
      <c r="NVJ26" s="212"/>
      <c r="NVK26" s="212"/>
      <c r="NVL26" s="212"/>
      <c r="NVM26" s="212"/>
      <c r="NVN26" s="212"/>
      <c r="NVO26" s="212"/>
      <c r="NVP26" s="212"/>
      <c r="NVQ26" s="212"/>
      <c r="NVR26" s="212"/>
      <c r="NVS26" s="212"/>
      <c r="NVT26" s="212"/>
      <c r="NVU26" s="212"/>
      <c r="NVV26" s="212"/>
      <c r="NVW26" s="212"/>
      <c r="NVX26" s="212"/>
      <c r="NVY26" s="212"/>
      <c r="NVZ26" s="212"/>
      <c r="NWA26" s="212"/>
      <c r="NWB26" s="212"/>
      <c r="NWC26" s="212"/>
      <c r="NWD26" s="212"/>
      <c r="NWE26" s="212"/>
      <c r="NWF26" s="212"/>
      <c r="NWG26" s="212"/>
      <c r="NWH26" s="212"/>
      <c r="NWI26" s="212"/>
      <c r="NWJ26" s="212"/>
      <c r="NWK26" s="212"/>
      <c r="NWL26" s="212"/>
      <c r="NWM26" s="212"/>
      <c r="NWN26" s="212"/>
      <c r="NWO26" s="212"/>
      <c r="NWP26" s="212"/>
      <c r="NWQ26" s="212"/>
      <c r="NWR26" s="212"/>
      <c r="NWS26" s="212"/>
      <c r="NWT26" s="212"/>
      <c r="NWU26" s="212"/>
      <c r="NWV26" s="212"/>
      <c r="NWW26" s="212"/>
      <c r="NWX26" s="212"/>
      <c r="NWY26" s="212"/>
      <c r="NWZ26" s="212"/>
      <c r="NXA26" s="212"/>
      <c r="NXB26" s="212"/>
      <c r="NXC26" s="212"/>
      <c r="NXD26" s="212"/>
      <c r="NXE26" s="212"/>
      <c r="NXF26" s="212"/>
      <c r="NXG26" s="212"/>
      <c r="NXH26" s="212"/>
      <c r="NXI26" s="212"/>
      <c r="NXJ26" s="212"/>
      <c r="NXK26" s="212"/>
      <c r="NXL26" s="212"/>
      <c r="NXM26" s="212"/>
      <c r="NXN26" s="212"/>
      <c r="NXO26" s="212"/>
      <c r="NXP26" s="212"/>
      <c r="NXQ26" s="212"/>
      <c r="NXR26" s="212"/>
      <c r="NXS26" s="212"/>
      <c r="NXT26" s="212"/>
      <c r="NXU26" s="212"/>
      <c r="NXV26" s="212"/>
      <c r="NXW26" s="212"/>
      <c r="NXX26" s="212"/>
      <c r="NXY26" s="212"/>
      <c r="NXZ26" s="212"/>
      <c r="NYA26" s="212"/>
      <c r="NYB26" s="212"/>
      <c r="NYC26" s="212"/>
      <c r="NYD26" s="212"/>
      <c r="NYE26" s="212"/>
      <c r="NYF26" s="212"/>
      <c r="NYG26" s="212"/>
      <c r="NYH26" s="212"/>
      <c r="NYI26" s="212"/>
      <c r="NYJ26" s="212"/>
      <c r="NYK26" s="212"/>
      <c r="NYL26" s="212"/>
      <c r="NYM26" s="212"/>
      <c r="NYN26" s="212"/>
      <c r="NYO26" s="212"/>
      <c r="NYP26" s="212"/>
      <c r="NYQ26" s="212"/>
      <c r="NYR26" s="212"/>
      <c r="NYS26" s="212"/>
      <c r="NYT26" s="212"/>
      <c r="NYU26" s="212"/>
      <c r="NYV26" s="212"/>
      <c r="NYW26" s="212"/>
      <c r="NYX26" s="212"/>
      <c r="NYY26" s="212"/>
      <c r="NYZ26" s="212"/>
      <c r="NZA26" s="212"/>
      <c r="NZB26" s="212"/>
      <c r="NZC26" s="212"/>
      <c r="NZD26" s="212"/>
      <c r="NZE26" s="212"/>
      <c r="NZF26" s="212"/>
      <c r="NZG26" s="212"/>
      <c r="NZH26" s="212"/>
      <c r="NZI26" s="212"/>
      <c r="NZJ26" s="212"/>
      <c r="NZK26" s="212"/>
      <c r="NZL26" s="212"/>
      <c r="NZM26" s="212"/>
      <c r="NZN26" s="212"/>
      <c r="NZO26" s="212"/>
      <c r="NZP26" s="212"/>
      <c r="NZQ26" s="212"/>
      <c r="NZR26" s="212"/>
      <c r="NZS26" s="212"/>
      <c r="NZT26" s="212"/>
      <c r="NZU26" s="212"/>
      <c r="NZV26" s="212"/>
      <c r="NZW26" s="212"/>
      <c r="NZX26" s="212"/>
      <c r="NZY26" s="212"/>
      <c r="NZZ26" s="212"/>
      <c r="OAA26" s="212"/>
      <c r="OAB26" s="212"/>
      <c r="OAC26" s="212"/>
      <c r="OAD26" s="212"/>
      <c r="OAE26" s="212"/>
      <c r="OAF26" s="212"/>
      <c r="OAG26" s="212"/>
      <c r="OAH26" s="212"/>
      <c r="OAI26" s="212"/>
      <c r="OAJ26" s="212"/>
      <c r="OAK26" s="212"/>
      <c r="OAL26" s="212"/>
      <c r="OAM26" s="212"/>
      <c r="OAN26" s="212"/>
      <c r="OAO26" s="212"/>
      <c r="OAP26" s="212"/>
      <c r="OAQ26" s="212"/>
      <c r="OAR26" s="212"/>
      <c r="OAS26" s="212"/>
      <c r="OAT26" s="212"/>
      <c r="OAU26" s="212"/>
      <c r="OAV26" s="212"/>
      <c r="OAW26" s="212"/>
      <c r="OAX26" s="212"/>
      <c r="OAY26" s="212"/>
      <c r="OAZ26" s="212"/>
      <c r="OBA26" s="212"/>
      <c r="OBB26" s="212"/>
      <c r="OBC26" s="212"/>
      <c r="OBD26" s="212"/>
      <c r="OBE26" s="212"/>
      <c r="OBF26" s="212"/>
      <c r="OBG26" s="212"/>
      <c r="OBH26" s="212"/>
      <c r="OBI26" s="212"/>
      <c r="OBJ26" s="212"/>
      <c r="OBK26" s="212"/>
      <c r="OBL26" s="212"/>
      <c r="OBM26" s="212"/>
      <c r="OBN26" s="212"/>
      <c r="OBO26" s="212"/>
      <c r="OBP26" s="212"/>
      <c r="OBQ26" s="212"/>
      <c r="OBR26" s="212"/>
      <c r="OBS26" s="212"/>
      <c r="OBT26" s="212"/>
      <c r="OBU26" s="212"/>
      <c r="OBV26" s="212"/>
      <c r="OBW26" s="212"/>
      <c r="OBX26" s="212"/>
      <c r="OBY26" s="212"/>
      <c r="OBZ26" s="212"/>
      <c r="OCA26" s="212"/>
      <c r="OCB26" s="212"/>
      <c r="OCC26" s="212"/>
      <c r="OCD26" s="212"/>
      <c r="OCE26" s="212"/>
      <c r="OCF26" s="212"/>
      <c r="OCG26" s="212"/>
      <c r="OCH26" s="212"/>
      <c r="OCI26" s="212"/>
      <c r="OCJ26" s="212"/>
      <c r="OCK26" s="212"/>
      <c r="OCL26" s="212"/>
      <c r="OCM26" s="212"/>
      <c r="OCN26" s="212"/>
      <c r="OCO26" s="212"/>
      <c r="OCP26" s="212"/>
      <c r="OCQ26" s="212"/>
      <c r="OCR26" s="212"/>
      <c r="OCS26" s="212"/>
      <c r="OCT26" s="212"/>
      <c r="OCU26" s="212"/>
      <c r="OCV26" s="212"/>
      <c r="OCW26" s="212"/>
      <c r="OCX26" s="212"/>
      <c r="OCY26" s="212"/>
      <c r="OCZ26" s="212"/>
      <c r="ODA26" s="212"/>
      <c r="ODB26" s="212"/>
      <c r="ODC26" s="212"/>
      <c r="ODD26" s="212"/>
      <c r="ODE26" s="212"/>
      <c r="ODF26" s="212"/>
      <c r="ODG26" s="212"/>
      <c r="ODH26" s="212"/>
      <c r="ODI26" s="212"/>
      <c r="ODJ26" s="212"/>
      <c r="ODK26" s="212"/>
      <c r="ODL26" s="212"/>
      <c r="ODM26" s="212"/>
      <c r="ODN26" s="212"/>
      <c r="ODO26" s="212"/>
      <c r="ODP26" s="212"/>
      <c r="ODQ26" s="212"/>
      <c r="ODR26" s="212"/>
      <c r="ODS26" s="212"/>
      <c r="ODT26" s="212"/>
      <c r="ODU26" s="212"/>
      <c r="ODV26" s="212"/>
      <c r="ODW26" s="212"/>
      <c r="ODX26" s="212"/>
      <c r="ODY26" s="212"/>
      <c r="ODZ26" s="212"/>
      <c r="OEA26" s="212"/>
      <c r="OEB26" s="212"/>
      <c r="OEC26" s="212"/>
      <c r="OED26" s="212"/>
      <c r="OEE26" s="212"/>
      <c r="OEF26" s="212"/>
      <c r="OEG26" s="212"/>
      <c r="OEH26" s="212"/>
      <c r="OEI26" s="212"/>
      <c r="OEJ26" s="212"/>
      <c r="OEK26" s="212"/>
      <c r="OEL26" s="212"/>
      <c r="OEM26" s="212"/>
      <c r="OEN26" s="212"/>
      <c r="OEO26" s="212"/>
      <c r="OEP26" s="212"/>
      <c r="OEQ26" s="212"/>
      <c r="OER26" s="212"/>
      <c r="OES26" s="212"/>
      <c r="OET26" s="212"/>
      <c r="OEU26" s="212"/>
      <c r="OEV26" s="212"/>
      <c r="OEW26" s="212"/>
      <c r="OEX26" s="212"/>
      <c r="OEY26" s="212"/>
      <c r="OEZ26" s="212"/>
      <c r="OFA26" s="212"/>
      <c r="OFB26" s="212"/>
      <c r="OFC26" s="212"/>
      <c r="OFD26" s="212"/>
      <c r="OFE26" s="212"/>
      <c r="OFF26" s="212"/>
      <c r="OFG26" s="212"/>
      <c r="OFH26" s="212"/>
      <c r="OFI26" s="212"/>
      <c r="OFJ26" s="212"/>
      <c r="OFK26" s="212"/>
      <c r="OFL26" s="212"/>
      <c r="OFM26" s="212"/>
      <c r="OFN26" s="212"/>
      <c r="OFO26" s="212"/>
      <c r="OFP26" s="212"/>
      <c r="OFQ26" s="212"/>
      <c r="OFR26" s="212"/>
      <c r="OFS26" s="212"/>
      <c r="OFT26" s="212"/>
      <c r="OFU26" s="212"/>
      <c r="OFV26" s="212"/>
      <c r="OFW26" s="212"/>
      <c r="OFX26" s="212"/>
      <c r="OFY26" s="212"/>
      <c r="OFZ26" s="212"/>
      <c r="OGA26" s="212"/>
      <c r="OGB26" s="212"/>
      <c r="OGC26" s="212"/>
      <c r="OGD26" s="212"/>
      <c r="OGE26" s="212"/>
      <c r="OGF26" s="212"/>
      <c r="OGG26" s="212"/>
      <c r="OGH26" s="212"/>
      <c r="OGI26" s="212"/>
      <c r="OGJ26" s="212"/>
      <c r="OGK26" s="212"/>
      <c r="OGL26" s="212"/>
      <c r="OGM26" s="212"/>
      <c r="OGN26" s="212"/>
      <c r="OGO26" s="212"/>
      <c r="OGP26" s="212"/>
      <c r="OGQ26" s="212"/>
      <c r="OGR26" s="212"/>
      <c r="OGS26" s="212"/>
      <c r="OGT26" s="212"/>
      <c r="OGU26" s="212"/>
      <c r="OGV26" s="212"/>
      <c r="OGW26" s="212"/>
      <c r="OGX26" s="212"/>
      <c r="OGY26" s="212"/>
      <c r="OGZ26" s="212"/>
      <c r="OHA26" s="212"/>
      <c r="OHB26" s="212"/>
      <c r="OHC26" s="212"/>
      <c r="OHD26" s="212"/>
      <c r="OHE26" s="212"/>
      <c r="OHF26" s="212"/>
      <c r="OHG26" s="212"/>
      <c r="OHH26" s="212"/>
      <c r="OHI26" s="212"/>
      <c r="OHJ26" s="212"/>
      <c r="OHK26" s="212"/>
      <c r="OHL26" s="212"/>
      <c r="OHM26" s="212"/>
      <c r="OHN26" s="212"/>
      <c r="OHO26" s="212"/>
      <c r="OHP26" s="212"/>
      <c r="OHQ26" s="212"/>
      <c r="OHR26" s="212"/>
      <c r="OHS26" s="212"/>
      <c r="OHT26" s="212"/>
      <c r="OHU26" s="212"/>
      <c r="OHV26" s="212"/>
      <c r="OHW26" s="212"/>
      <c r="OHX26" s="212"/>
      <c r="OHY26" s="212"/>
      <c r="OHZ26" s="212"/>
      <c r="OIA26" s="212"/>
      <c r="OIB26" s="212"/>
      <c r="OIC26" s="212"/>
      <c r="OID26" s="212"/>
      <c r="OIE26" s="212"/>
      <c r="OIF26" s="212"/>
      <c r="OIG26" s="212"/>
      <c r="OIH26" s="212"/>
      <c r="OII26" s="212"/>
      <c r="OIJ26" s="212"/>
      <c r="OIK26" s="212"/>
      <c r="OIL26" s="212"/>
      <c r="OIM26" s="212"/>
      <c r="OIN26" s="212"/>
      <c r="OIO26" s="212"/>
      <c r="OIP26" s="212"/>
      <c r="OIQ26" s="212"/>
      <c r="OIR26" s="212"/>
      <c r="OIS26" s="212"/>
      <c r="OIT26" s="212"/>
      <c r="OIU26" s="212"/>
      <c r="OIV26" s="212"/>
      <c r="OIW26" s="212"/>
      <c r="OIX26" s="212"/>
      <c r="OIY26" s="212"/>
      <c r="OIZ26" s="212"/>
      <c r="OJA26" s="212"/>
      <c r="OJB26" s="212"/>
      <c r="OJC26" s="212"/>
      <c r="OJD26" s="212"/>
      <c r="OJE26" s="212"/>
      <c r="OJF26" s="212"/>
      <c r="OJG26" s="212"/>
      <c r="OJH26" s="212"/>
      <c r="OJI26" s="212"/>
      <c r="OJJ26" s="212"/>
      <c r="OJK26" s="212"/>
      <c r="OJL26" s="212"/>
      <c r="OJM26" s="212"/>
      <c r="OJN26" s="212"/>
      <c r="OJO26" s="212"/>
      <c r="OJP26" s="212"/>
      <c r="OJQ26" s="212"/>
      <c r="OJR26" s="212"/>
      <c r="OJS26" s="212"/>
      <c r="OJT26" s="212"/>
      <c r="OJU26" s="212"/>
      <c r="OJV26" s="212"/>
      <c r="OJW26" s="212"/>
      <c r="OJX26" s="212"/>
      <c r="OJY26" s="212"/>
      <c r="OJZ26" s="212"/>
      <c r="OKA26" s="212"/>
      <c r="OKB26" s="212"/>
      <c r="OKC26" s="212"/>
      <c r="OKD26" s="212"/>
      <c r="OKE26" s="212"/>
      <c r="OKF26" s="212"/>
      <c r="OKG26" s="212"/>
      <c r="OKH26" s="212"/>
      <c r="OKI26" s="212"/>
      <c r="OKJ26" s="212"/>
      <c r="OKK26" s="212"/>
      <c r="OKL26" s="212"/>
      <c r="OKM26" s="212"/>
      <c r="OKN26" s="212"/>
      <c r="OKO26" s="212"/>
      <c r="OKP26" s="212"/>
      <c r="OKQ26" s="212"/>
      <c r="OKR26" s="212"/>
      <c r="OKS26" s="212"/>
      <c r="OKT26" s="212"/>
      <c r="OKU26" s="212"/>
      <c r="OKV26" s="212"/>
      <c r="OKW26" s="212"/>
      <c r="OKX26" s="212"/>
      <c r="OKY26" s="212"/>
      <c r="OKZ26" s="212"/>
      <c r="OLA26" s="212"/>
      <c r="OLB26" s="212"/>
      <c r="OLC26" s="212"/>
      <c r="OLD26" s="212"/>
      <c r="OLE26" s="212"/>
      <c r="OLF26" s="212"/>
      <c r="OLG26" s="212"/>
      <c r="OLH26" s="212"/>
      <c r="OLI26" s="212"/>
      <c r="OLJ26" s="212"/>
      <c r="OLK26" s="212"/>
      <c r="OLL26" s="212"/>
      <c r="OLM26" s="212"/>
      <c r="OLN26" s="212"/>
      <c r="OLO26" s="212"/>
      <c r="OLP26" s="212"/>
      <c r="OLQ26" s="212"/>
      <c r="OLR26" s="212"/>
      <c r="OLS26" s="212"/>
      <c r="OLT26" s="212"/>
      <c r="OLU26" s="212"/>
      <c r="OLV26" s="212"/>
      <c r="OLW26" s="212"/>
      <c r="OLX26" s="212"/>
      <c r="OLY26" s="212"/>
      <c r="OLZ26" s="212"/>
      <c r="OMA26" s="212"/>
      <c r="OMB26" s="212"/>
      <c r="OMC26" s="212"/>
      <c r="OMD26" s="212"/>
      <c r="OME26" s="212"/>
      <c r="OMF26" s="212"/>
      <c r="OMG26" s="212"/>
      <c r="OMH26" s="212"/>
      <c r="OMI26" s="212"/>
      <c r="OMJ26" s="212"/>
      <c r="OMK26" s="212"/>
      <c r="OML26" s="212"/>
      <c r="OMM26" s="212"/>
      <c r="OMN26" s="212"/>
      <c r="OMO26" s="212"/>
      <c r="OMP26" s="212"/>
      <c r="OMQ26" s="212"/>
      <c r="OMR26" s="212"/>
      <c r="OMS26" s="212"/>
      <c r="OMT26" s="212"/>
      <c r="OMU26" s="212"/>
      <c r="OMV26" s="212"/>
      <c r="OMW26" s="212"/>
      <c r="OMX26" s="212"/>
      <c r="OMY26" s="212"/>
      <c r="OMZ26" s="212"/>
      <c r="ONA26" s="212"/>
      <c r="ONB26" s="212"/>
      <c r="ONC26" s="212"/>
      <c r="OND26" s="212"/>
      <c r="ONE26" s="212"/>
      <c r="ONF26" s="212"/>
      <c r="ONG26" s="212"/>
      <c r="ONH26" s="212"/>
      <c r="ONI26" s="212"/>
      <c r="ONJ26" s="212"/>
      <c r="ONK26" s="212"/>
      <c r="ONL26" s="212"/>
      <c r="ONM26" s="212"/>
      <c r="ONN26" s="212"/>
      <c r="ONO26" s="212"/>
      <c r="ONP26" s="212"/>
      <c r="ONQ26" s="212"/>
      <c r="ONR26" s="212"/>
      <c r="ONS26" s="212"/>
      <c r="ONT26" s="212"/>
      <c r="ONU26" s="212"/>
      <c r="ONV26" s="212"/>
      <c r="ONW26" s="212"/>
      <c r="ONX26" s="212"/>
      <c r="ONY26" s="212"/>
      <c r="ONZ26" s="212"/>
      <c r="OOA26" s="212"/>
      <c r="OOB26" s="212"/>
      <c r="OOC26" s="212"/>
      <c r="OOD26" s="212"/>
      <c r="OOE26" s="212"/>
      <c r="OOF26" s="212"/>
      <c r="OOG26" s="212"/>
      <c r="OOH26" s="212"/>
      <c r="OOI26" s="212"/>
      <c r="OOJ26" s="212"/>
      <c r="OOK26" s="212"/>
      <c r="OOL26" s="212"/>
      <c r="OOM26" s="212"/>
      <c r="OON26" s="212"/>
      <c r="OOO26" s="212"/>
      <c r="OOP26" s="212"/>
      <c r="OOQ26" s="212"/>
      <c r="OOR26" s="212"/>
      <c r="OOS26" s="212"/>
      <c r="OOT26" s="212"/>
      <c r="OOU26" s="212"/>
      <c r="OOV26" s="212"/>
      <c r="OOW26" s="212"/>
      <c r="OOX26" s="212"/>
      <c r="OOY26" s="212"/>
      <c r="OOZ26" s="212"/>
      <c r="OPA26" s="212"/>
      <c r="OPB26" s="212"/>
      <c r="OPC26" s="212"/>
      <c r="OPD26" s="212"/>
      <c r="OPE26" s="212"/>
      <c r="OPF26" s="212"/>
      <c r="OPG26" s="212"/>
      <c r="OPH26" s="212"/>
      <c r="OPI26" s="212"/>
      <c r="OPJ26" s="212"/>
      <c r="OPK26" s="212"/>
      <c r="OPL26" s="212"/>
      <c r="OPM26" s="212"/>
      <c r="OPN26" s="212"/>
      <c r="OPO26" s="212"/>
      <c r="OPP26" s="212"/>
      <c r="OPQ26" s="212"/>
      <c r="OPR26" s="212"/>
      <c r="OPS26" s="212"/>
      <c r="OPT26" s="212"/>
      <c r="OPU26" s="212"/>
      <c r="OPV26" s="212"/>
      <c r="OPW26" s="212"/>
      <c r="OPX26" s="212"/>
      <c r="OPY26" s="212"/>
      <c r="OPZ26" s="212"/>
      <c r="OQA26" s="212"/>
      <c r="OQB26" s="212"/>
      <c r="OQC26" s="212"/>
      <c r="OQD26" s="212"/>
      <c r="OQE26" s="212"/>
      <c r="OQF26" s="212"/>
      <c r="OQG26" s="212"/>
      <c r="OQH26" s="212"/>
      <c r="OQI26" s="212"/>
      <c r="OQJ26" s="212"/>
      <c r="OQK26" s="212"/>
      <c r="OQL26" s="212"/>
      <c r="OQM26" s="212"/>
      <c r="OQN26" s="212"/>
      <c r="OQO26" s="212"/>
      <c r="OQP26" s="212"/>
      <c r="OQQ26" s="212"/>
      <c r="OQR26" s="212"/>
      <c r="OQS26" s="212"/>
      <c r="OQT26" s="212"/>
      <c r="OQU26" s="212"/>
      <c r="OQV26" s="212"/>
      <c r="OQW26" s="212"/>
      <c r="OQX26" s="212"/>
      <c r="OQY26" s="212"/>
      <c r="OQZ26" s="212"/>
      <c r="ORA26" s="212"/>
      <c r="ORB26" s="212"/>
      <c r="ORC26" s="212"/>
      <c r="ORD26" s="212"/>
      <c r="ORE26" s="212"/>
      <c r="ORF26" s="212"/>
      <c r="ORG26" s="212"/>
      <c r="ORH26" s="212"/>
      <c r="ORI26" s="212"/>
      <c r="ORJ26" s="212"/>
      <c r="ORK26" s="212"/>
      <c r="ORL26" s="212"/>
      <c r="ORM26" s="212"/>
      <c r="ORN26" s="212"/>
      <c r="ORO26" s="212"/>
      <c r="ORP26" s="212"/>
      <c r="ORQ26" s="212"/>
      <c r="ORR26" s="212"/>
      <c r="ORS26" s="212"/>
      <c r="ORT26" s="212"/>
      <c r="ORU26" s="212"/>
      <c r="ORV26" s="212"/>
      <c r="ORW26" s="212"/>
      <c r="ORX26" s="212"/>
      <c r="ORY26" s="212"/>
      <c r="ORZ26" s="212"/>
      <c r="OSA26" s="212"/>
      <c r="OSB26" s="212"/>
      <c r="OSC26" s="212"/>
      <c r="OSD26" s="212"/>
      <c r="OSE26" s="212"/>
      <c r="OSF26" s="212"/>
      <c r="OSG26" s="212"/>
      <c r="OSH26" s="212"/>
      <c r="OSI26" s="212"/>
      <c r="OSJ26" s="212"/>
      <c r="OSK26" s="212"/>
      <c r="OSL26" s="212"/>
      <c r="OSM26" s="212"/>
      <c r="OSN26" s="212"/>
      <c r="OSO26" s="212"/>
      <c r="OSP26" s="212"/>
      <c r="OSQ26" s="212"/>
      <c r="OSR26" s="212"/>
      <c r="OSS26" s="212"/>
      <c r="OST26" s="212"/>
      <c r="OSU26" s="212"/>
      <c r="OSV26" s="212"/>
      <c r="OSW26" s="212"/>
      <c r="OSX26" s="212"/>
      <c r="OSY26" s="212"/>
      <c r="OSZ26" s="212"/>
      <c r="OTA26" s="212"/>
      <c r="OTB26" s="212"/>
      <c r="OTC26" s="212"/>
      <c r="OTD26" s="212"/>
      <c r="OTE26" s="212"/>
      <c r="OTF26" s="212"/>
      <c r="OTG26" s="212"/>
      <c r="OTH26" s="212"/>
      <c r="OTI26" s="212"/>
      <c r="OTJ26" s="212"/>
      <c r="OTK26" s="212"/>
      <c r="OTL26" s="212"/>
      <c r="OTM26" s="212"/>
      <c r="OTN26" s="212"/>
      <c r="OTO26" s="212"/>
      <c r="OTP26" s="212"/>
      <c r="OTQ26" s="212"/>
      <c r="OTR26" s="212"/>
      <c r="OTS26" s="212"/>
      <c r="OTT26" s="212"/>
      <c r="OTU26" s="212"/>
      <c r="OTV26" s="212"/>
      <c r="OTW26" s="212"/>
      <c r="OTX26" s="212"/>
      <c r="OTY26" s="212"/>
      <c r="OTZ26" s="212"/>
      <c r="OUA26" s="212"/>
      <c r="OUB26" s="212"/>
      <c r="OUC26" s="212"/>
      <c r="OUD26" s="212"/>
      <c r="OUE26" s="212"/>
      <c r="OUF26" s="212"/>
      <c r="OUG26" s="212"/>
      <c r="OUH26" s="212"/>
      <c r="OUI26" s="212"/>
      <c r="OUJ26" s="212"/>
      <c r="OUK26" s="212"/>
      <c r="OUL26" s="212"/>
      <c r="OUM26" s="212"/>
      <c r="OUN26" s="212"/>
      <c r="OUO26" s="212"/>
      <c r="OUP26" s="212"/>
      <c r="OUQ26" s="212"/>
      <c r="OUR26" s="212"/>
      <c r="OUS26" s="212"/>
      <c r="OUT26" s="212"/>
      <c r="OUU26" s="212"/>
      <c r="OUV26" s="212"/>
      <c r="OUW26" s="212"/>
      <c r="OUX26" s="212"/>
      <c r="OUY26" s="212"/>
      <c r="OUZ26" s="212"/>
      <c r="OVA26" s="212"/>
      <c r="OVB26" s="212"/>
      <c r="OVC26" s="212"/>
      <c r="OVD26" s="212"/>
      <c r="OVE26" s="212"/>
      <c r="OVF26" s="212"/>
      <c r="OVG26" s="212"/>
      <c r="OVH26" s="212"/>
      <c r="OVI26" s="212"/>
      <c r="OVJ26" s="212"/>
      <c r="OVK26" s="212"/>
      <c r="OVL26" s="212"/>
      <c r="OVM26" s="212"/>
      <c r="OVN26" s="212"/>
      <c r="OVO26" s="212"/>
      <c r="OVP26" s="212"/>
      <c r="OVQ26" s="212"/>
      <c r="OVR26" s="212"/>
      <c r="OVS26" s="212"/>
      <c r="OVT26" s="212"/>
      <c r="OVU26" s="212"/>
      <c r="OVV26" s="212"/>
      <c r="OVW26" s="212"/>
      <c r="OVX26" s="212"/>
      <c r="OVY26" s="212"/>
      <c r="OVZ26" s="212"/>
      <c r="OWA26" s="212"/>
      <c r="OWB26" s="212"/>
      <c r="OWC26" s="212"/>
      <c r="OWD26" s="212"/>
      <c r="OWE26" s="212"/>
      <c r="OWF26" s="212"/>
      <c r="OWG26" s="212"/>
      <c r="OWH26" s="212"/>
      <c r="OWI26" s="212"/>
      <c r="OWJ26" s="212"/>
      <c r="OWK26" s="212"/>
      <c r="OWL26" s="212"/>
      <c r="OWM26" s="212"/>
      <c r="OWN26" s="212"/>
      <c r="OWO26" s="212"/>
      <c r="OWP26" s="212"/>
      <c r="OWQ26" s="212"/>
      <c r="OWR26" s="212"/>
      <c r="OWS26" s="212"/>
      <c r="OWT26" s="212"/>
      <c r="OWU26" s="212"/>
      <c r="OWV26" s="212"/>
      <c r="OWW26" s="212"/>
      <c r="OWX26" s="212"/>
      <c r="OWY26" s="212"/>
      <c r="OWZ26" s="212"/>
      <c r="OXA26" s="212"/>
      <c r="OXB26" s="212"/>
      <c r="OXC26" s="212"/>
      <c r="OXD26" s="212"/>
      <c r="OXE26" s="212"/>
      <c r="OXF26" s="212"/>
      <c r="OXG26" s="212"/>
      <c r="OXH26" s="212"/>
      <c r="OXI26" s="212"/>
      <c r="OXJ26" s="212"/>
      <c r="OXK26" s="212"/>
      <c r="OXL26" s="212"/>
      <c r="OXM26" s="212"/>
      <c r="OXN26" s="212"/>
      <c r="OXO26" s="212"/>
      <c r="OXP26" s="212"/>
      <c r="OXQ26" s="212"/>
      <c r="OXR26" s="212"/>
      <c r="OXS26" s="212"/>
      <c r="OXT26" s="212"/>
      <c r="OXU26" s="212"/>
      <c r="OXV26" s="212"/>
      <c r="OXW26" s="212"/>
      <c r="OXX26" s="212"/>
      <c r="OXY26" s="212"/>
      <c r="OXZ26" s="212"/>
      <c r="OYA26" s="212"/>
      <c r="OYB26" s="212"/>
      <c r="OYC26" s="212"/>
      <c r="OYD26" s="212"/>
      <c r="OYE26" s="212"/>
      <c r="OYF26" s="212"/>
      <c r="OYG26" s="212"/>
      <c r="OYH26" s="212"/>
      <c r="OYI26" s="212"/>
      <c r="OYJ26" s="212"/>
      <c r="OYK26" s="212"/>
      <c r="OYL26" s="212"/>
      <c r="OYM26" s="212"/>
      <c r="OYN26" s="212"/>
      <c r="OYO26" s="212"/>
      <c r="OYP26" s="212"/>
      <c r="OYQ26" s="212"/>
      <c r="OYR26" s="212"/>
      <c r="OYS26" s="212"/>
      <c r="OYT26" s="212"/>
      <c r="OYU26" s="212"/>
      <c r="OYV26" s="212"/>
      <c r="OYW26" s="212"/>
      <c r="OYX26" s="212"/>
      <c r="OYY26" s="212"/>
      <c r="OYZ26" s="212"/>
      <c r="OZA26" s="212"/>
      <c r="OZB26" s="212"/>
      <c r="OZC26" s="212"/>
      <c r="OZD26" s="212"/>
      <c r="OZE26" s="212"/>
      <c r="OZF26" s="212"/>
      <c r="OZG26" s="212"/>
      <c r="OZH26" s="212"/>
      <c r="OZI26" s="212"/>
      <c r="OZJ26" s="212"/>
      <c r="OZK26" s="212"/>
      <c r="OZL26" s="212"/>
      <c r="OZM26" s="212"/>
      <c r="OZN26" s="212"/>
      <c r="OZO26" s="212"/>
      <c r="OZP26" s="212"/>
      <c r="OZQ26" s="212"/>
      <c r="OZR26" s="212"/>
      <c r="OZS26" s="212"/>
      <c r="OZT26" s="212"/>
      <c r="OZU26" s="212"/>
      <c r="OZV26" s="212"/>
      <c r="OZW26" s="212"/>
      <c r="OZX26" s="212"/>
      <c r="OZY26" s="212"/>
      <c r="OZZ26" s="212"/>
      <c r="PAA26" s="212"/>
      <c r="PAB26" s="212"/>
      <c r="PAC26" s="212"/>
      <c r="PAD26" s="212"/>
      <c r="PAE26" s="212"/>
      <c r="PAF26" s="212"/>
      <c r="PAG26" s="212"/>
      <c r="PAH26" s="212"/>
      <c r="PAI26" s="212"/>
      <c r="PAJ26" s="212"/>
      <c r="PAK26" s="212"/>
      <c r="PAL26" s="212"/>
      <c r="PAM26" s="212"/>
      <c r="PAN26" s="212"/>
      <c r="PAO26" s="212"/>
      <c r="PAP26" s="212"/>
      <c r="PAQ26" s="212"/>
      <c r="PAR26" s="212"/>
      <c r="PAS26" s="212"/>
      <c r="PAT26" s="212"/>
      <c r="PAU26" s="212"/>
      <c r="PAV26" s="212"/>
      <c r="PAW26" s="212"/>
      <c r="PAX26" s="212"/>
      <c r="PAY26" s="212"/>
      <c r="PAZ26" s="212"/>
      <c r="PBA26" s="212"/>
      <c r="PBB26" s="212"/>
      <c r="PBC26" s="212"/>
      <c r="PBD26" s="212"/>
      <c r="PBE26" s="212"/>
      <c r="PBF26" s="212"/>
      <c r="PBG26" s="212"/>
      <c r="PBH26" s="212"/>
      <c r="PBI26" s="212"/>
      <c r="PBJ26" s="212"/>
      <c r="PBK26" s="212"/>
      <c r="PBL26" s="212"/>
      <c r="PBM26" s="212"/>
      <c r="PBN26" s="212"/>
      <c r="PBO26" s="212"/>
      <c r="PBP26" s="212"/>
      <c r="PBQ26" s="212"/>
      <c r="PBR26" s="212"/>
      <c r="PBS26" s="212"/>
      <c r="PBT26" s="212"/>
      <c r="PBU26" s="212"/>
      <c r="PBV26" s="212"/>
      <c r="PBW26" s="212"/>
      <c r="PBX26" s="212"/>
      <c r="PBY26" s="212"/>
      <c r="PBZ26" s="212"/>
      <c r="PCA26" s="212"/>
      <c r="PCB26" s="212"/>
      <c r="PCC26" s="212"/>
      <c r="PCD26" s="212"/>
      <c r="PCE26" s="212"/>
      <c r="PCF26" s="212"/>
      <c r="PCG26" s="212"/>
      <c r="PCH26" s="212"/>
      <c r="PCI26" s="212"/>
      <c r="PCJ26" s="212"/>
      <c r="PCK26" s="212"/>
      <c r="PCL26" s="212"/>
      <c r="PCM26" s="212"/>
      <c r="PCN26" s="212"/>
      <c r="PCO26" s="212"/>
      <c r="PCP26" s="212"/>
      <c r="PCQ26" s="212"/>
      <c r="PCR26" s="212"/>
      <c r="PCS26" s="212"/>
      <c r="PCT26" s="212"/>
      <c r="PCU26" s="212"/>
      <c r="PCV26" s="212"/>
      <c r="PCW26" s="212"/>
      <c r="PCX26" s="212"/>
      <c r="PCY26" s="212"/>
      <c r="PCZ26" s="212"/>
      <c r="PDA26" s="212"/>
      <c r="PDB26" s="212"/>
      <c r="PDC26" s="212"/>
      <c r="PDD26" s="212"/>
      <c r="PDE26" s="212"/>
      <c r="PDF26" s="212"/>
      <c r="PDG26" s="212"/>
      <c r="PDH26" s="212"/>
      <c r="PDI26" s="212"/>
      <c r="PDJ26" s="212"/>
      <c r="PDK26" s="212"/>
      <c r="PDL26" s="212"/>
      <c r="PDM26" s="212"/>
      <c r="PDN26" s="212"/>
      <c r="PDO26" s="212"/>
      <c r="PDP26" s="212"/>
      <c r="PDQ26" s="212"/>
      <c r="PDR26" s="212"/>
      <c r="PDS26" s="212"/>
      <c r="PDT26" s="212"/>
      <c r="PDU26" s="212"/>
      <c r="PDV26" s="212"/>
      <c r="PDW26" s="212"/>
      <c r="PDX26" s="212"/>
      <c r="PDY26" s="212"/>
      <c r="PDZ26" s="212"/>
      <c r="PEA26" s="212"/>
      <c r="PEB26" s="212"/>
      <c r="PEC26" s="212"/>
      <c r="PED26" s="212"/>
      <c r="PEE26" s="212"/>
      <c r="PEF26" s="212"/>
      <c r="PEG26" s="212"/>
      <c r="PEH26" s="212"/>
      <c r="PEI26" s="212"/>
      <c r="PEJ26" s="212"/>
      <c r="PEK26" s="212"/>
      <c r="PEL26" s="212"/>
      <c r="PEM26" s="212"/>
      <c r="PEN26" s="212"/>
      <c r="PEO26" s="212"/>
      <c r="PEP26" s="212"/>
      <c r="PEQ26" s="212"/>
      <c r="PER26" s="212"/>
      <c r="PES26" s="212"/>
      <c r="PET26" s="212"/>
      <c r="PEU26" s="212"/>
      <c r="PEV26" s="212"/>
      <c r="PEW26" s="212"/>
      <c r="PEX26" s="212"/>
      <c r="PEY26" s="212"/>
      <c r="PEZ26" s="212"/>
      <c r="PFA26" s="212"/>
      <c r="PFB26" s="212"/>
      <c r="PFC26" s="212"/>
      <c r="PFD26" s="212"/>
      <c r="PFE26" s="212"/>
      <c r="PFF26" s="212"/>
      <c r="PFG26" s="212"/>
      <c r="PFH26" s="212"/>
      <c r="PFI26" s="212"/>
      <c r="PFJ26" s="212"/>
      <c r="PFK26" s="212"/>
      <c r="PFL26" s="212"/>
      <c r="PFM26" s="212"/>
      <c r="PFN26" s="212"/>
      <c r="PFO26" s="212"/>
      <c r="PFP26" s="212"/>
      <c r="PFQ26" s="212"/>
      <c r="PFR26" s="212"/>
      <c r="PFS26" s="212"/>
      <c r="PFT26" s="212"/>
      <c r="PFU26" s="212"/>
      <c r="PFV26" s="212"/>
      <c r="PFW26" s="212"/>
      <c r="PFX26" s="212"/>
      <c r="PFY26" s="212"/>
      <c r="PFZ26" s="212"/>
      <c r="PGA26" s="212"/>
      <c r="PGB26" s="212"/>
      <c r="PGC26" s="212"/>
      <c r="PGD26" s="212"/>
      <c r="PGE26" s="212"/>
      <c r="PGF26" s="212"/>
      <c r="PGG26" s="212"/>
      <c r="PGH26" s="212"/>
      <c r="PGI26" s="212"/>
      <c r="PGJ26" s="212"/>
      <c r="PGK26" s="212"/>
      <c r="PGL26" s="212"/>
      <c r="PGM26" s="212"/>
      <c r="PGN26" s="212"/>
      <c r="PGO26" s="212"/>
      <c r="PGP26" s="212"/>
      <c r="PGQ26" s="212"/>
      <c r="PGR26" s="212"/>
      <c r="PGS26" s="212"/>
      <c r="PGT26" s="212"/>
      <c r="PGU26" s="212"/>
      <c r="PGV26" s="212"/>
      <c r="PGW26" s="212"/>
      <c r="PGX26" s="212"/>
      <c r="PGY26" s="212"/>
      <c r="PGZ26" s="212"/>
      <c r="PHA26" s="212"/>
      <c r="PHB26" s="212"/>
      <c r="PHC26" s="212"/>
      <c r="PHD26" s="212"/>
      <c r="PHE26" s="212"/>
      <c r="PHF26" s="212"/>
      <c r="PHG26" s="212"/>
      <c r="PHH26" s="212"/>
      <c r="PHI26" s="212"/>
      <c r="PHJ26" s="212"/>
      <c r="PHK26" s="212"/>
      <c r="PHL26" s="212"/>
      <c r="PHM26" s="212"/>
      <c r="PHN26" s="212"/>
      <c r="PHO26" s="212"/>
      <c r="PHP26" s="212"/>
      <c r="PHQ26" s="212"/>
      <c r="PHR26" s="212"/>
      <c r="PHS26" s="212"/>
      <c r="PHT26" s="212"/>
      <c r="PHU26" s="212"/>
      <c r="PHV26" s="212"/>
      <c r="PHW26" s="212"/>
      <c r="PHX26" s="212"/>
      <c r="PHY26" s="212"/>
      <c r="PHZ26" s="212"/>
      <c r="PIA26" s="212"/>
      <c r="PIB26" s="212"/>
      <c r="PIC26" s="212"/>
      <c r="PID26" s="212"/>
      <c r="PIE26" s="212"/>
      <c r="PIF26" s="212"/>
      <c r="PIG26" s="212"/>
      <c r="PIH26" s="212"/>
      <c r="PII26" s="212"/>
      <c r="PIJ26" s="212"/>
      <c r="PIK26" s="212"/>
      <c r="PIL26" s="212"/>
      <c r="PIM26" s="212"/>
      <c r="PIN26" s="212"/>
      <c r="PIO26" s="212"/>
      <c r="PIP26" s="212"/>
      <c r="PIQ26" s="212"/>
      <c r="PIR26" s="212"/>
      <c r="PIS26" s="212"/>
      <c r="PIT26" s="212"/>
      <c r="PIU26" s="212"/>
      <c r="PIV26" s="212"/>
      <c r="PIW26" s="212"/>
      <c r="PIX26" s="212"/>
      <c r="PIY26" s="212"/>
      <c r="PIZ26" s="212"/>
      <c r="PJA26" s="212"/>
      <c r="PJB26" s="212"/>
      <c r="PJC26" s="212"/>
      <c r="PJD26" s="212"/>
      <c r="PJE26" s="212"/>
      <c r="PJF26" s="212"/>
      <c r="PJG26" s="212"/>
      <c r="PJH26" s="212"/>
      <c r="PJI26" s="212"/>
      <c r="PJJ26" s="212"/>
      <c r="PJK26" s="212"/>
      <c r="PJL26" s="212"/>
      <c r="PJM26" s="212"/>
      <c r="PJN26" s="212"/>
      <c r="PJO26" s="212"/>
      <c r="PJP26" s="212"/>
      <c r="PJQ26" s="212"/>
      <c r="PJR26" s="212"/>
      <c r="PJS26" s="212"/>
      <c r="PJT26" s="212"/>
      <c r="PJU26" s="212"/>
      <c r="PJV26" s="212"/>
      <c r="PJW26" s="212"/>
      <c r="PJX26" s="212"/>
      <c r="PJY26" s="212"/>
      <c r="PJZ26" s="212"/>
      <c r="PKA26" s="212"/>
      <c r="PKB26" s="212"/>
      <c r="PKC26" s="212"/>
      <c r="PKD26" s="212"/>
      <c r="PKE26" s="212"/>
      <c r="PKF26" s="212"/>
      <c r="PKG26" s="212"/>
      <c r="PKH26" s="212"/>
      <c r="PKI26" s="212"/>
      <c r="PKJ26" s="212"/>
      <c r="PKK26" s="212"/>
      <c r="PKL26" s="212"/>
      <c r="PKM26" s="212"/>
      <c r="PKN26" s="212"/>
      <c r="PKO26" s="212"/>
      <c r="PKP26" s="212"/>
      <c r="PKQ26" s="212"/>
      <c r="PKR26" s="212"/>
      <c r="PKS26" s="212"/>
      <c r="PKT26" s="212"/>
      <c r="PKU26" s="212"/>
      <c r="PKV26" s="212"/>
      <c r="PKW26" s="212"/>
      <c r="PKX26" s="212"/>
      <c r="PKY26" s="212"/>
      <c r="PKZ26" s="212"/>
      <c r="PLA26" s="212"/>
      <c r="PLB26" s="212"/>
      <c r="PLC26" s="212"/>
      <c r="PLD26" s="212"/>
      <c r="PLE26" s="212"/>
      <c r="PLF26" s="212"/>
      <c r="PLG26" s="212"/>
      <c r="PLH26" s="212"/>
      <c r="PLI26" s="212"/>
      <c r="PLJ26" s="212"/>
      <c r="PLK26" s="212"/>
      <c r="PLL26" s="212"/>
      <c r="PLM26" s="212"/>
      <c r="PLN26" s="212"/>
      <c r="PLO26" s="212"/>
      <c r="PLP26" s="212"/>
      <c r="PLQ26" s="212"/>
      <c r="PLR26" s="212"/>
      <c r="PLS26" s="212"/>
      <c r="PLT26" s="212"/>
      <c r="PLU26" s="212"/>
      <c r="PLV26" s="212"/>
      <c r="PLW26" s="212"/>
      <c r="PLX26" s="212"/>
      <c r="PLY26" s="212"/>
      <c r="PLZ26" s="212"/>
      <c r="PMA26" s="212"/>
      <c r="PMB26" s="212"/>
      <c r="PMC26" s="212"/>
      <c r="PMD26" s="212"/>
      <c r="PME26" s="212"/>
      <c r="PMF26" s="212"/>
      <c r="PMG26" s="212"/>
      <c r="PMH26" s="212"/>
      <c r="PMI26" s="212"/>
      <c r="PMJ26" s="212"/>
      <c r="PMK26" s="212"/>
      <c r="PML26" s="212"/>
      <c r="PMM26" s="212"/>
      <c r="PMN26" s="212"/>
      <c r="PMO26" s="212"/>
      <c r="PMP26" s="212"/>
      <c r="PMQ26" s="212"/>
      <c r="PMR26" s="212"/>
      <c r="PMS26" s="212"/>
      <c r="PMT26" s="212"/>
      <c r="PMU26" s="212"/>
      <c r="PMV26" s="212"/>
      <c r="PMW26" s="212"/>
      <c r="PMX26" s="212"/>
      <c r="PMY26" s="212"/>
      <c r="PMZ26" s="212"/>
      <c r="PNA26" s="212"/>
      <c r="PNB26" s="212"/>
      <c r="PNC26" s="212"/>
      <c r="PND26" s="212"/>
      <c r="PNE26" s="212"/>
      <c r="PNF26" s="212"/>
      <c r="PNG26" s="212"/>
      <c r="PNH26" s="212"/>
      <c r="PNI26" s="212"/>
      <c r="PNJ26" s="212"/>
      <c r="PNK26" s="212"/>
      <c r="PNL26" s="212"/>
      <c r="PNM26" s="212"/>
      <c r="PNN26" s="212"/>
      <c r="PNO26" s="212"/>
      <c r="PNP26" s="212"/>
      <c r="PNQ26" s="212"/>
      <c r="PNR26" s="212"/>
      <c r="PNS26" s="212"/>
      <c r="PNT26" s="212"/>
      <c r="PNU26" s="212"/>
      <c r="PNV26" s="212"/>
      <c r="PNW26" s="212"/>
      <c r="PNX26" s="212"/>
      <c r="PNY26" s="212"/>
      <c r="PNZ26" s="212"/>
      <c r="POA26" s="212"/>
      <c r="POB26" s="212"/>
      <c r="POC26" s="212"/>
      <c r="POD26" s="212"/>
      <c r="POE26" s="212"/>
      <c r="POF26" s="212"/>
      <c r="POG26" s="212"/>
      <c r="POH26" s="212"/>
      <c r="POI26" s="212"/>
      <c r="POJ26" s="212"/>
      <c r="POK26" s="212"/>
      <c r="POL26" s="212"/>
      <c r="POM26" s="212"/>
      <c r="PON26" s="212"/>
      <c r="POO26" s="212"/>
      <c r="POP26" s="212"/>
      <c r="POQ26" s="212"/>
      <c r="POR26" s="212"/>
      <c r="POS26" s="212"/>
      <c r="POT26" s="212"/>
      <c r="POU26" s="212"/>
      <c r="POV26" s="212"/>
      <c r="POW26" s="212"/>
      <c r="POX26" s="212"/>
      <c r="POY26" s="212"/>
      <c r="POZ26" s="212"/>
      <c r="PPA26" s="212"/>
      <c r="PPB26" s="212"/>
      <c r="PPC26" s="212"/>
      <c r="PPD26" s="212"/>
      <c r="PPE26" s="212"/>
      <c r="PPF26" s="212"/>
      <c r="PPG26" s="212"/>
      <c r="PPH26" s="212"/>
      <c r="PPI26" s="212"/>
      <c r="PPJ26" s="212"/>
      <c r="PPK26" s="212"/>
      <c r="PPL26" s="212"/>
      <c r="PPM26" s="212"/>
      <c r="PPN26" s="212"/>
      <c r="PPO26" s="212"/>
      <c r="PPP26" s="212"/>
      <c r="PPQ26" s="212"/>
      <c r="PPR26" s="212"/>
      <c r="PPS26" s="212"/>
      <c r="PPT26" s="212"/>
      <c r="PPU26" s="212"/>
      <c r="PPV26" s="212"/>
      <c r="PPW26" s="212"/>
      <c r="PPX26" s="212"/>
      <c r="PPY26" s="212"/>
      <c r="PPZ26" s="212"/>
      <c r="PQA26" s="212"/>
      <c r="PQB26" s="212"/>
      <c r="PQC26" s="212"/>
      <c r="PQD26" s="212"/>
      <c r="PQE26" s="212"/>
      <c r="PQF26" s="212"/>
      <c r="PQG26" s="212"/>
      <c r="PQH26" s="212"/>
      <c r="PQI26" s="212"/>
      <c r="PQJ26" s="212"/>
      <c r="PQK26" s="212"/>
      <c r="PQL26" s="212"/>
      <c r="PQM26" s="212"/>
      <c r="PQN26" s="212"/>
      <c r="PQO26" s="212"/>
      <c r="PQP26" s="212"/>
      <c r="PQQ26" s="212"/>
      <c r="PQR26" s="212"/>
      <c r="PQS26" s="212"/>
      <c r="PQT26" s="212"/>
      <c r="PQU26" s="212"/>
      <c r="PQV26" s="212"/>
      <c r="PQW26" s="212"/>
      <c r="PQX26" s="212"/>
      <c r="PQY26" s="212"/>
      <c r="PQZ26" s="212"/>
      <c r="PRA26" s="212"/>
      <c r="PRB26" s="212"/>
      <c r="PRC26" s="212"/>
      <c r="PRD26" s="212"/>
      <c r="PRE26" s="212"/>
      <c r="PRF26" s="212"/>
      <c r="PRG26" s="212"/>
      <c r="PRH26" s="212"/>
      <c r="PRI26" s="212"/>
      <c r="PRJ26" s="212"/>
      <c r="PRK26" s="212"/>
      <c r="PRL26" s="212"/>
      <c r="PRM26" s="212"/>
      <c r="PRN26" s="212"/>
      <c r="PRO26" s="212"/>
      <c r="PRP26" s="212"/>
      <c r="PRQ26" s="212"/>
      <c r="PRR26" s="212"/>
      <c r="PRS26" s="212"/>
      <c r="PRT26" s="212"/>
      <c r="PRU26" s="212"/>
      <c r="PRV26" s="212"/>
      <c r="PRW26" s="212"/>
      <c r="PRX26" s="212"/>
      <c r="PRY26" s="212"/>
      <c r="PRZ26" s="212"/>
      <c r="PSA26" s="212"/>
      <c r="PSB26" s="212"/>
      <c r="PSC26" s="212"/>
      <c r="PSD26" s="212"/>
      <c r="PSE26" s="212"/>
      <c r="PSF26" s="212"/>
      <c r="PSG26" s="212"/>
      <c r="PSH26" s="212"/>
      <c r="PSI26" s="212"/>
      <c r="PSJ26" s="212"/>
      <c r="PSK26" s="212"/>
      <c r="PSL26" s="212"/>
      <c r="PSM26" s="212"/>
      <c r="PSN26" s="212"/>
      <c r="PSO26" s="212"/>
      <c r="PSP26" s="212"/>
      <c r="PSQ26" s="212"/>
      <c r="PSR26" s="212"/>
      <c r="PSS26" s="212"/>
      <c r="PST26" s="212"/>
      <c r="PSU26" s="212"/>
      <c r="PSV26" s="212"/>
      <c r="PSW26" s="212"/>
      <c r="PSX26" s="212"/>
      <c r="PSY26" s="212"/>
      <c r="PSZ26" s="212"/>
      <c r="PTA26" s="212"/>
      <c r="PTB26" s="212"/>
      <c r="PTC26" s="212"/>
      <c r="PTD26" s="212"/>
      <c r="PTE26" s="212"/>
      <c r="PTF26" s="212"/>
      <c r="PTG26" s="212"/>
      <c r="PTH26" s="212"/>
      <c r="PTI26" s="212"/>
      <c r="PTJ26" s="212"/>
      <c r="PTK26" s="212"/>
      <c r="PTL26" s="212"/>
      <c r="PTM26" s="212"/>
      <c r="PTN26" s="212"/>
      <c r="PTO26" s="212"/>
      <c r="PTP26" s="212"/>
      <c r="PTQ26" s="212"/>
      <c r="PTR26" s="212"/>
      <c r="PTS26" s="212"/>
      <c r="PTT26" s="212"/>
      <c r="PTU26" s="212"/>
      <c r="PTV26" s="212"/>
      <c r="PTW26" s="212"/>
      <c r="PTX26" s="212"/>
      <c r="PTY26" s="212"/>
      <c r="PTZ26" s="212"/>
      <c r="PUA26" s="212"/>
      <c r="PUB26" s="212"/>
      <c r="PUC26" s="212"/>
      <c r="PUD26" s="212"/>
      <c r="PUE26" s="212"/>
      <c r="PUF26" s="212"/>
      <c r="PUG26" s="212"/>
      <c r="PUH26" s="212"/>
      <c r="PUI26" s="212"/>
      <c r="PUJ26" s="212"/>
      <c r="PUK26" s="212"/>
      <c r="PUL26" s="212"/>
      <c r="PUM26" s="212"/>
      <c r="PUN26" s="212"/>
      <c r="PUO26" s="212"/>
      <c r="PUP26" s="212"/>
      <c r="PUQ26" s="212"/>
      <c r="PUR26" s="212"/>
      <c r="PUS26" s="212"/>
      <c r="PUT26" s="212"/>
      <c r="PUU26" s="212"/>
      <c r="PUV26" s="212"/>
      <c r="PUW26" s="212"/>
      <c r="PUX26" s="212"/>
      <c r="PUY26" s="212"/>
      <c r="PUZ26" s="212"/>
      <c r="PVA26" s="212"/>
      <c r="PVB26" s="212"/>
      <c r="PVC26" s="212"/>
      <c r="PVD26" s="212"/>
      <c r="PVE26" s="212"/>
      <c r="PVF26" s="212"/>
      <c r="PVG26" s="212"/>
      <c r="PVH26" s="212"/>
      <c r="PVI26" s="212"/>
      <c r="PVJ26" s="212"/>
      <c r="PVK26" s="212"/>
      <c r="PVL26" s="212"/>
      <c r="PVM26" s="212"/>
      <c r="PVN26" s="212"/>
      <c r="PVO26" s="212"/>
      <c r="PVP26" s="212"/>
      <c r="PVQ26" s="212"/>
      <c r="PVR26" s="212"/>
      <c r="PVS26" s="212"/>
      <c r="PVT26" s="212"/>
      <c r="PVU26" s="212"/>
      <c r="PVV26" s="212"/>
      <c r="PVW26" s="212"/>
      <c r="PVX26" s="212"/>
      <c r="PVY26" s="212"/>
      <c r="PVZ26" s="212"/>
      <c r="PWA26" s="212"/>
      <c r="PWB26" s="212"/>
      <c r="PWC26" s="212"/>
      <c r="PWD26" s="212"/>
      <c r="PWE26" s="212"/>
      <c r="PWF26" s="212"/>
      <c r="PWG26" s="212"/>
      <c r="PWH26" s="212"/>
      <c r="PWI26" s="212"/>
      <c r="PWJ26" s="212"/>
      <c r="PWK26" s="212"/>
      <c r="PWL26" s="212"/>
      <c r="PWM26" s="212"/>
      <c r="PWN26" s="212"/>
      <c r="PWO26" s="212"/>
      <c r="PWP26" s="212"/>
      <c r="PWQ26" s="212"/>
      <c r="PWR26" s="212"/>
      <c r="PWS26" s="212"/>
      <c r="PWT26" s="212"/>
      <c r="PWU26" s="212"/>
      <c r="PWV26" s="212"/>
      <c r="PWW26" s="212"/>
      <c r="PWX26" s="212"/>
      <c r="PWY26" s="212"/>
      <c r="PWZ26" s="212"/>
      <c r="PXA26" s="212"/>
      <c r="PXB26" s="212"/>
      <c r="PXC26" s="212"/>
      <c r="PXD26" s="212"/>
      <c r="PXE26" s="212"/>
      <c r="PXF26" s="212"/>
      <c r="PXG26" s="212"/>
      <c r="PXH26" s="212"/>
      <c r="PXI26" s="212"/>
      <c r="PXJ26" s="212"/>
      <c r="PXK26" s="212"/>
      <c r="PXL26" s="212"/>
      <c r="PXM26" s="212"/>
      <c r="PXN26" s="212"/>
      <c r="PXO26" s="212"/>
      <c r="PXP26" s="212"/>
      <c r="PXQ26" s="212"/>
      <c r="PXR26" s="212"/>
      <c r="PXS26" s="212"/>
      <c r="PXT26" s="212"/>
      <c r="PXU26" s="212"/>
      <c r="PXV26" s="212"/>
      <c r="PXW26" s="212"/>
      <c r="PXX26" s="212"/>
      <c r="PXY26" s="212"/>
      <c r="PXZ26" s="212"/>
      <c r="PYA26" s="212"/>
      <c r="PYB26" s="212"/>
      <c r="PYC26" s="212"/>
      <c r="PYD26" s="212"/>
      <c r="PYE26" s="212"/>
      <c r="PYF26" s="212"/>
      <c r="PYG26" s="212"/>
      <c r="PYH26" s="212"/>
      <c r="PYI26" s="212"/>
      <c r="PYJ26" s="212"/>
      <c r="PYK26" s="212"/>
      <c r="PYL26" s="212"/>
      <c r="PYM26" s="212"/>
      <c r="PYN26" s="212"/>
      <c r="PYO26" s="212"/>
      <c r="PYP26" s="212"/>
      <c r="PYQ26" s="212"/>
      <c r="PYR26" s="212"/>
      <c r="PYS26" s="212"/>
      <c r="PYT26" s="212"/>
      <c r="PYU26" s="212"/>
      <c r="PYV26" s="212"/>
      <c r="PYW26" s="212"/>
      <c r="PYX26" s="212"/>
      <c r="PYY26" s="212"/>
      <c r="PYZ26" s="212"/>
      <c r="PZA26" s="212"/>
      <c r="PZB26" s="212"/>
      <c r="PZC26" s="212"/>
      <c r="PZD26" s="212"/>
      <c r="PZE26" s="212"/>
      <c r="PZF26" s="212"/>
      <c r="PZG26" s="212"/>
      <c r="PZH26" s="212"/>
      <c r="PZI26" s="212"/>
      <c r="PZJ26" s="212"/>
      <c r="PZK26" s="212"/>
      <c r="PZL26" s="212"/>
      <c r="PZM26" s="212"/>
      <c r="PZN26" s="212"/>
      <c r="PZO26" s="212"/>
      <c r="PZP26" s="212"/>
      <c r="PZQ26" s="212"/>
      <c r="PZR26" s="212"/>
      <c r="PZS26" s="212"/>
      <c r="PZT26" s="212"/>
      <c r="PZU26" s="212"/>
      <c r="PZV26" s="212"/>
      <c r="PZW26" s="212"/>
      <c r="PZX26" s="212"/>
      <c r="PZY26" s="212"/>
      <c r="PZZ26" s="212"/>
      <c r="QAA26" s="212"/>
      <c r="QAB26" s="212"/>
      <c r="QAC26" s="212"/>
      <c r="QAD26" s="212"/>
      <c r="QAE26" s="212"/>
      <c r="QAF26" s="212"/>
      <c r="QAG26" s="212"/>
      <c r="QAH26" s="212"/>
      <c r="QAI26" s="212"/>
      <c r="QAJ26" s="212"/>
      <c r="QAK26" s="212"/>
      <c r="QAL26" s="212"/>
      <c r="QAM26" s="212"/>
      <c r="QAN26" s="212"/>
      <c r="QAO26" s="212"/>
      <c r="QAP26" s="212"/>
      <c r="QAQ26" s="212"/>
      <c r="QAR26" s="212"/>
      <c r="QAS26" s="212"/>
      <c r="QAT26" s="212"/>
      <c r="QAU26" s="212"/>
      <c r="QAV26" s="212"/>
      <c r="QAW26" s="212"/>
      <c r="QAX26" s="212"/>
      <c r="QAY26" s="212"/>
      <c r="QAZ26" s="212"/>
      <c r="QBA26" s="212"/>
      <c r="QBB26" s="212"/>
      <c r="QBC26" s="212"/>
      <c r="QBD26" s="212"/>
      <c r="QBE26" s="212"/>
      <c r="QBF26" s="212"/>
      <c r="QBG26" s="212"/>
      <c r="QBH26" s="212"/>
      <c r="QBI26" s="212"/>
      <c r="QBJ26" s="212"/>
      <c r="QBK26" s="212"/>
      <c r="QBL26" s="212"/>
      <c r="QBM26" s="212"/>
      <c r="QBN26" s="212"/>
      <c r="QBO26" s="212"/>
      <c r="QBP26" s="212"/>
      <c r="QBQ26" s="212"/>
      <c r="QBR26" s="212"/>
      <c r="QBS26" s="212"/>
      <c r="QBT26" s="212"/>
      <c r="QBU26" s="212"/>
      <c r="QBV26" s="212"/>
      <c r="QBW26" s="212"/>
      <c r="QBX26" s="212"/>
      <c r="QBY26" s="212"/>
      <c r="QBZ26" s="212"/>
      <c r="QCA26" s="212"/>
      <c r="QCB26" s="212"/>
      <c r="QCC26" s="212"/>
      <c r="QCD26" s="212"/>
      <c r="QCE26" s="212"/>
      <c r="QCF26" s="212"/>
      <c r="QCG26" s="212"/>
      <c r="QCH26" s="212"/>
      <c r="QCI26" s="212"/>
      <c r="QCJ26" s="212"/>
      <c r="QCK26" s="212"/>
      <c r="QCL26" s="212"/>
      <c r="QCM26" s="212"/>
      <c r="QCN26" s="212"/>
      <c r="QCO26" s="212"/>
      <c r="QCP26" s="212"/>
      <c r="QCQ26" s="212"/>
      <c r="QCR26" s="212"/>
      <c r="QCS26" s="212"/>
      <c r="QCT26" s="212"/>
      <c r="QCU26" s="212"/>
      <c r="QCV26" s="212"/>
      <c r="QCW26" s="212"/>
      <c r="QCX26" s="212"/>
      <c r="QCY26" s="212"/>
      <c r="QCZ26" s="212"/>
      <c r="QDA26" s="212"/>
      <c r="QDB26" s="212"/>
      <c r="QDC26" s="212"/>
      <c r="QDD26" s="212"/>
      <c r="QDE26" s="212"/>
      <c r="QDF26" s="212"/>
      <c r="QDG26" s="212"/>
      <c r="QDH26" s="212"/>
      <c r="QDI26" s="212"/>
      <c r="QDJ26" s="212"/>
      <c r="QDK26" s="212"/>
      <c r="QDL26" s="212"/>
      <c r="QDM26" s="212"/>
      <c r="QDN26" s="212"/>
      <c r="QDO26" s="212"/>
      <c r="QDP26" s="212"/>
      <c r="QDQ26" s="212"/>
      <c r="QDR26" s="212"/>
      <c r="QDS26" s="212"/>
      <c r="QDT26" s="212"/>
      <c r="QDU26" s="212"/>
      <c r="QDV26" s="212"/>
      <c r="QDW26" s="212"/>
      <c r="QDX26" s="212"/>
      <c r="QDY26" s="212"/>
      <c r="QDZ26" s="212"/>
      <c r="QEA26" s="212"/>
      <c r="QEB26" s="212"/>
      <c r="QEC26" s="212"/>
      <c r="QED26" s="212"/>
      <c r="QEE26" s="212"/>
      <c r="QEF26" s="212"/>
      <c r="QEG26" s="212"/>
      <c r="QEH26" s="212"/>
      <c r="QEI26" s="212"/>
      <c r="QEJ26" s="212"/>
      <c r="QEK26" s="212"/>
      <c r="QEL26" s="212"/>
      <c r="QEM26" s="212"/>
      <c r="QEN26" s="212"/>
      <c r="QEO26" s="212"/>
      <c r="QEP26" s="212"/>
      <c r="QEQ26" s="212"/>
      <c r="QER26" s="212"/>
      <c r="QES26" s="212"/>
      <c r="QET26" s="212"/>
      <c r="QEU26" s="212"/>
      <c r="QEV26" s="212"/>
      <c r="QEW26" s="212"/>
      <c r="QEX26" s="212"/>
      <c r="QEY26" s="212"/>
      <c r="QEZ26" s="212"/>
      <c r="QFA26" s="212"/>
      <c r="QFB26" s="212"/>
      <c r="QFC26" s="212"/>
      <c r="QFD26" s="212"/>
      <c r="QFE26" s="212"/>
      <c r="QFF26" s="212"/>
      <c r="QFG26" s="212"/>
      <c r="QFH26" s="212"/>
      <c r="QFI26" s="212"/>
      <c r="QFJ26" s="212"/>
      <c r="QFK26" s="212"/>
      <c r="QFL26" s="212"/>
      <c r="QFM26" s="212"/>
      <c r="QFN26" s="212"/>
      <c r="QFO26" s="212"/>
      <c r="QFP26" s="212"/>
      <c r="QFQ26" s="212"/>
      <c r="QFR26" s="212"/>
      <c r="QFS26" s="212"/>
      <c r="QFT26" s="212"/>
      <c r="QFU26" s="212"/>
      <c r="QFV26" s="212"/>
      <c r="QFW26" s="212"/>
      <c r="QFX26" s="212"/>
      <c r="QFY26" s="212"/>
      <c r="QFZ26" s="212"/>
      <c r="QGA26" s="212"/>
      <c r="QGB26" s="212"/>
      <c r="QGC26" s="212"/>
      <c r="QGD26" s="212"/>
      <c r="QGE26" s="212"/>
      <c r="QGF26" s="212"/>
      <c r="QGG26" s="212"/>
      <c r="QGH26" s="212"/>
      <c r="QGI26" s="212"/>
      <c r="QGJ26" s="212"/>
      <c r="QGK26" s="212"/>
      <c r="QGL26" s="212"/>
      <c r="QGM26" s="212"/>
      <c r="QGN26" s="212"/>
      <c r="QGO26" s="212"/>
      <c r="QGP26" s="212"/>
      <c r="QGQ26" s="212"/>
      <c r="QGR26" s="212"/>
      <c r="QGS26" s="212"/>
      <c r="QGT26" s="212"/>
      <c r="QGU26" s="212"/>
      <c r="QGV26" s="212"/>
      <c r="QGW26" s="212"/>
      <c r="QGX26" s="212"/>
      <c r="QGY26" s="212"/>
      <c r="QGZ26" s="212"/>
      <c r="QHA26" s="212"/>
      <c r="QHB26" s="212"/>
      <c r="QHC26" s="212"/>
      <c r="QHD26" s="212"/>
      <c r="QHE26" s="212"/>
      <c r="QHF26" s="212"/>
      <c r="QHG26" s="212"/>
      <c r="QHH26" s="212"/>
      <c r="QHI26" s="212"/>
      <c r="QHJ26" s="212"/>
      <c r="QHK26" s="212"/>
      <c r="QHL26" s="212"/>
      <c r="QHM26" s="212"/>
      <c r="QHN26" s="212"/>
      <c r="QHO26" s="212"/>
      <c r="QHP26" s="212"/>
      <c r="QHQ26" s="212"/>
      <c r="QHR26" s="212"/>
      <c r="QHS26" s="212"/>
      <c r="QHT26" s="212"/>
      <c r="QHU26" s="212"/>
      <c r="QHV26" s="212"/>
      <c r="QHW26" s="212"/>
      <c r="QHX26" s="212"/>
      <c r="QHY26" s="212"/>
      <c r="QHZ26" s="212"/>
      <c r="QIA26" s="212"/>
      <c r="QIB26" s="212"/>
      <c r="QIC26" s="212"/>
      <c r="QID26" s="212"/>
      <c r="QIE26" s="212"/>
      <c r="QIF26" s="212"/>
      <c r="QIG26" s="212"/>
      <c r="QIH26" s="212"/>
      <c r="QII26" s="212"/>
      <c r="QIJ26" s="212"/>
      <c r="QIK26" s="212"/>
      <c r="QIL26" s="212"/>
      <c r="QIM26" s="212"/>
      <c r="QIN26" s="212"/>
      <c r="QIO26" s="212"/>
      <c r="QIP26" s="212"/>
      <c r="QIQ26" s="212"/>
      <c r="QIR26" s="212"/>
      <c r="QIS26" s="212"/>
      <c r="QIT26" s="212"/>
      <c r="QIU26" s="212"/>
      <c r="QIV26" s="212"/>
      <c r="QIW26" s="212"/>
      <c r="QIX26" s="212"/>
      <c r="QIY26" s="212"/>
      <c r="QIZ26" s="212"/>
      <c r="QJA26" s="212"/>
      <c r="QJB26" s="212"/>
      <c r="QJC26" s="212"/>
      <c r="QJD26" s="212"/>
      <c r="QJE26" s="212"/>
      <c r="QJF26" s="212"/>
      <c r="QJG26" s="212"/>
      <c r="QJH26" s="212"/>
      <c r="QJI26" s="212"/>
      <c r="QJJ26" s="212"/>
      <c r="QJK26" s="212"/>
      <c r="QJL26" s="212"/>
      <c r="QJM26" s="212"/>
      <c r="QJN26" s="212"/>
      <c r="QJO26" s="212"/>
      <c r="QJP26" s="212"/>
      <c r="QJQ26" s="212"/>
      <c r="QJR26" s="212"/>
      <c r="QJS26" s="212"/>
      <c r="QJT26" s="212"/>
      <c r="QJU26" s="212"/>
      <c r="QJV26" s="212"/>
      <c r="QJW26" s="212"/>
      <c r="QJX26" s="212"/>
      <c r="QJY26" s="212"/>
      <c r="QJZ26" s="212"/>
      <c r="QKA26" s="212"/>
      <c r="QKB26" s="212"/>
      <c r="QKC26" s="212"/>
      <c r="QKD26" s="212"/>
      <c r="QKE26" s="212"/>
      <c r="QKF26" s="212"/>
      <c r="QKG26" s="212"/>
      <c r="QKH26" s="212"/>
      <c r="QKI26" s="212"/>
      <c r="QKJ26" s="212"/>
      <c r="QKK26" s="212"/>
      <c r="QKL26" s="212"/>
      <c r="QKM26" s="212"/>
      <c r="QKN26" s="212"/>
      <c r="QKO26" s="212"/>
      <c r="QKP26" s="212"/>
      <c r="QKQ26" s="212"/>
      <c r="QKR26" s="212"/>
      <c r="QKS26" s="212"/>
      <c r="QKT26" s="212"/>
      <c r="QKU26" s="212"/>
      <c r="QKV26" s="212"/>
      <c r="QKW26" s="212"/>
      <c r="QKX26" s="212"/>
      <c r="QKY26" s="212"/>
      <c r="QKZ26" s="212"/>
      <c r="QLA26" s="212"/>
      <c r="QLB26" s="212"/>
      <c r="QLC26" s="212"/>
      <c r="QLD26" s="212"/>
      <c r="QLE26" s="212"/>
      <c r="QLF26" s="212"/>
      <c r="QLG26" s="212"/>
      <c r="QLH26" s="212"/>
      <c r="QLI26" s="212"/>
      <c r="QLJ26" s="212"/>
      <c r="QLK26" s="212"/>
      <c r="QLL26" s="212"/>
      <c r="QLM26" s="212"/>
      <c r="QLN26" s="212"/>
      <c r="QLO26" s="212"/>
      <c r="QLP26" s="212"/>
      <c r="QLQ26" s="212"/>
      <c r="QLR26" s="212"/>
      <c r="QLS26" s="212"/>
      <c r="QLT26" s="212"/>
      <c r="QLU26" s="212"/>
      <c r="QLV26" s="212"/>
      <c r="QLW26" s="212"/>
      <c r="QLX26" s="212"/>
      <c r="QLY26" s="212"/>
      <c r="QLZ26" s="212"/>
      <c r="QMA26" s="212"/>
      <c r="QMB26" s="212"/>
      <c r="QMC26" s="212"/>
      <c r="QMD26" s="212"/>
      <c r="QME26" s="212"/>
      <c r="QMF26" s="212"/>
      <c r="QMG26" s="212"/>
      <c r="QMH26" s="212"/>
      <c r="QMI26" s="212"/>
      <c r="QMJ26" s="212"/>
      <c r="QMK26" s="212"/>
      <c r="QML26" s="212"/>
      <c r="QMM26" s="212"/>
      <c r="QMN26" s="212"/>
      <c r="QMO26" s="212"/>
      <c r="QMP26" s="212"/>
      <c r="QMQ26" s="212"/>
      <c r="QMR26" s="212"/>
      <c r="QMS26" s="212"/>
      <c r="QMT26" s="212"/>
      <c r="QMU26" s="212"/>
      <c r="QMV26" s="212"/>
      <c r="QMW26" s="212"/>
      <c r="QMX26" s="212"/>
      <c r="QMY26" s="212"/>
      <c r="QMZ26" s="212"/>
      <c r="QNA26" s="212"/>
      <c r="QNB26" s="212"/>
      <c r="QNC26" s="212"/>
      <c r="QND26" s="212"/>
      <c r="QNE26" s="212"/>
      <c r="QNF26" s="212"/>
      <c r="QNG26" s="212"/>
      <c r="QNH26" s="212"/>
      <c r="QNI26" s="212"/>
      <c r="QNJ26" s="212"/>
      <c r="QNK26" s="212"/>
      <c r="QNL26" s="212"/>
      <c r="QNM26" s="212"/>
      <c r="QNN26" s="212"/>
      <c r="QNO26" s="212"/>
      <c r="QNP26" s="212"/>
      <c r="QNQ26" s="212"/>
      <c r="QNR26" s="212"/>
      <c r="QNS26" s="212"/>
      <c r="QNT26" s="212"/>
      <c r="QNU26" s="212"/>
      <c r="QNV26" s="212"/>
      <c r="QNW26" s="212"/>
      <c r="QNX26" s="212"/>
      <c r="QNY26" s="212"/>
      <c r="QNZ26" s="212"/>
      <c r="QOA26" s="212"/>
      <c r="QOB26" s="212"/>
      <c r="QOC26" s="212"/>
      <c r="QOD26" s="212"/>
      <c r="QOE26" s="212"/>
      <c r="QOF26" s="212"/>
      <c r="QOG26" s="212"/>
      <c r="QOH26" s="212"/>
      <c r="QOI26" s="212"/>
      <c r="QOJ26" s="212"/>
      <c r="QOK26" s="212"/>
      <c r="QOL26" s="212"/>
      <c r="QOM26" s="212"/>
      <c r="QON26" s="212"/>
      <c r="QOO26" s="212"/>
      <c r="QOP26" s="212"/>
      <c r="QOQ26" s="212"/>
      <c r="QOR26" s="212"/>
      <c r="QOS26" s="212"/>
      <c r="QOT26" s="212"/>
      <c r="QOU26" s="212"/>
      <c r="QOV26" s="212"/>
      <c r="QOW26" s="212"/>
      <c r="QOX26" s="212"/>
      <c r="QOY26" s="212"/>
      <c r="QOZ26" s="212"/>
      <c r="QPA26" s="212"/>
      <c r="QPB26" s="212"/>
      <c r="QPC26" s="212"/>
      <c r="QPD26" s="212"/>
      <c r="QPE26" s="212"/>
      <c r="QPF26" s="212"/>
      <c r="QPG26" s="212"/>
      <c r="QPH26" s="212"/>
      <c r="QPI26" s="212"/>
      <c r="QPJ26" s="212"/>
      <c r="QPK26" s="212"/>
      <c r="QPL26" s="212"/>
      <c r="QPM26" s="212"/>
      <c r="QPN26" s="212"/>
      <c r="QPO26" s="212"/>
      <c r="QPP26" s="212"/>
      <c r="QPQ26" s="212"/>
      <c r="QPR26" s="212"/>
      <c r="QPS26" s="212"/>
      <c r="QPT26" s="212"/>
      <c r="QPU26" s="212"/>
      <c r="QPV26" s="212"/>
      <c r="QPW26" s="212"/>
      <c r="QPX26" s="212"/>
      <c r="QPY26" s="212"/>
      <c r="QPZ26" s="212"/>
      <c r="QQA26" s="212"/>
      <c r="QQB26" s="212"/>
      <c r="QQC26" s="212"/>
      <c r="QQD26" s="212"/>
      <c r="QQE26" s="212"/>
      <c r="QQF26" s="212"/>
      <c r="QQG26" s="212"/>
      <c r="QQH26" s="212"/>
      <c r="QQI26" s="212"/>
      <c r="QQJ26" s="212"/>
      <c r="QQK26" s="212"/>
      <c r="QQL26" s="212"/>
      <c r="QQM26" s="212"/>
      <c r="QQN26" s="212"/>
      <c r="QQO26" s="212"/>
      <c r="QQP26" s="212"/>
      <c r="QQQ26" s="212"/>
      <c r="QQR26" s="212"/>
      <c r="QQS26" s="212"/>
      <c r="QQT26" s="212"/>
      <c r="QQU26" s="212"/>
      <c r="QQV26" s="212"/>
      <c r="QQW26" s="212"/>
      <c r="QQX26" s="212"/>
      <c r="QQY26" s="212"/>
      <c r="QQZ26" s="212"/>
      <c r="QRA26" s="212"/>
      <c r="QRB26" s="212"/>
      <c r="QRC26" s="212"/>
      <c r="QRD26" s="212"/>
      <c r="QRE26" s="212"/>
      <c r="QRF26" s="212"/>
      <c r="QRG26" s="212"/>
      <c r="QRH26" s="212"/>
      <c r="QRI26" s="212"/>
      <c r="QRJ26" s="212"/>
      <c r="QRK26" s="212"/>
      <c r="QRL26" s="212"/>
      <c r="QRM26" s="212"/>
      <c r="QRN26" s="212"/>
      <c r="QRO26" s="212"/>
      <c r="QRP26" s="212"/>
      <c r="QRQ26" s="212"/>
      <c r="QRR26" s="212"/>
      <c r="QRS26" s="212"/>
      <c r="QRT26" s="212"/>
      <c r="QRU26" s="212"/>
      <c r="QRV26" s="212"/>
      <c r="QRW26" s="212"/>
      <c r="QRX26" s="212"/>
      <c r="QRY26" s="212"/>
      <c r="QRZ26" s="212"/>
      <c r="QSA26" s="212"/>
      <c r="QSB26" s="212"/>
      <c r="QSC26" s="212"/>
      <c r="QSD26" s="212"/>
      <c r="QSE26" s="212"/>
      <c r="QSF26" s="212"/>
      <c r="QSG26" s="212"/>
      <c r="QSH26" s="212"/>
      <c r="QSI26" s="212"/>
      <c r="QSJ26" s="212"/>
      <c r="QSK26" s="212"/>
      <c r="QSL26" s="212"/>
      <c r="QSM26" s="212"/>
      <c r="QSN26" s="212"/>
      <c r="QSO26" s="212"/>
      <c r="QSP26" s="212"/>
      <c r="QSQ26" s="212"/>
      <c r="QSR26" s="212"/>
      <c r="QSS26" s="212"/>
      <c r="QST26" s="212"/>
      <c r="QSU26" s="212"/>
      <c r="QSV26" s="212"/>
      <c r="QSW26" s="212"/>
      <c r="QSX26" s="212"/>
      <c r="QSY26" s="212"/>
      <c r="QSZ26" s="212"/>
      <c r="QTA26" s="212"/>
      <c r="QTB26" s="212"/>
      <c r="QTC26" s="212"/>
      <c r="QTD26" s="212"/>
      <c r="QTE26" s="212"/>
      <c r="QTF26" s="212"/>
      <c r="QTG26" s="212"/>
      <c r="QTH26" s="212"/>
      <c r="QTI26" s="212"/>
      <c r="QTJ26" s="212"/>
      <c r="QTK26" s="212"/>
      <c r="QTL26" s="212"/>
      <c r="QTM26" s="212"/>
      <c r="QTN26" s="212"/>
      <c r="QTO26" s="212"/>
      <c r="QTP26" s="212"/>
      <c r="QTQ26" s="212"/>
      <c r="QTR26" s="212"/>
      <c r="QTS26" s="212"/>
      <c r="QTT26" s="212"/>
      <c r="QTU26" s="212"/>
      <c r="QTV26" s="212"/>
      <c r="QTW26" s="212"/>
      <c r="QTX26" s="212"/>
      <c r="QTY26" s="212"/>
      <c r="QTZ26" s="212"/>
      <c r="QUA26" s="212"/>
      <c r="QUB26" s="212"/>
      <c r="QUC26" s="212"/>
      <c r="QUD26" s="212"/>
      <c r="QUE26" s="212"/>
      <c r="QUF26" s="212"/>
      <c r="QUG26" s="212"/>
      <c r="QUH26" s="212"/>
      <c r="QUI26" s="212"/>
      <c r="QUJ26" s="212"/>
      <c r="QUK26" s="212"/>
      <c r="QUL26" s="212"/>
      <c r="QUM26" s="212"/>
      <c r="QUN26" s="212"/>
      <c r="QUO26" s="212"/>
      <c r="QUP26" s="212"/>
      <c r="QUQ26" s="212"/>
      <c r="QUR26" s="212"/>
      <c r="QUS26" s="212"/>
      <c r="QUT26" s="212"/>
      <c r="QUU26" s="212"/>
      <c r="QUV26" s="212"/>
      <c r="QUW26" s="212"/>
      <c r="QUX26" s="212"/>
      <c r="QUY26" s="212"/>
      <c r="QUZ26" s="212"/>
      <c r="QVA26" s="212"/>
      <c r="QVB26" s="212"/>
      <c r="QVC26" s="212"/>
      <c r="QVD26" s="212"/>
      <c r="QVE26" s="212"/>
      <c r="QVF26" s="212"/>
      <c r="QVG26" s="212"/>
      <c r="QVH26" s="212"/>
      <c r="QVI26" s="212"/>
      <c r="QVJ26" s="212"/>
      <c r="QVK26" s="212"/>
      <c r="QVL26" s="212"/>
      <c r="QVM26" s="212"/>
      <c r="QVN26" s="212"/>
      <c r="QVO26" s="212"/>
      <c r="QVP26" s="212"/>
      <c r="QVQ26" s="212"/>
      <c r="QVR26" s="212"/>
      <c r="QVS26" s="212"/>
      <c r="QVT26" s="212"/>
      <c r="QVU26" s="212"/>
      <c r="QVV26" s="212"/>
      <c r="QVW26" s="212"/>
      <c r="QVX26" s="212"/>
      <c r="QVY26" s="212"/>
      <c r="QVZ26" s="212"/>
      <c r="QWA26" s="212"/>
      <c r="QWB26" s="212"/>
      <c r="QWC26" s="212"/>
      <c r="QWD26" s="212"/>
      <c r="QWE26" s="212"/>
      <c r="QWF26" s="212"/>
      <c r="QWG26" s="212"/>
      <c r="QWH26" s="212"/>
      <c r="QWI26" s="212"/>
      <c r="QWJ26" s="212"/>
      <c r="QWK26" s="212"/>
      <c r="QWL26" s="212"/>
      <c r="QWM26" s="212"/>
      <c r="QWN26" s="212"/>
      <c r="QWO26" s="212"/>
      <c r="QWP26" s="212"/>
      <c r="QWQ26" s="212"/>
      <c r="QWR26" s="212"/>
      <c r="QWS26" s="212"/>
      <c r="QWT26" s="212"/>
      <c r="QWU26" s="212"/>
      <c r="QWV26" s="212"/>
      <c r="QWW26" s="212"/>
      <c r="QWX26" s="212"/>
      <c r="QWY26" s="212"/>
      <c r="QWZ26" s="212"/>
      <c r="QXA26" s="212"/>
      <c r="QXB26" s="212"/>
      <c r="QXC26" s="212"/>
      <c r="QXD26" s="212"/>
      <c r="QXE26" s="212"/>
      <c r="QXF26" s="212"/>
      <c r="QXG26" s="212"/>
      <c r="QXH26" s="212"/>
      <c r="QXI26" s="212"/>
      <c r="QXJ26" s="212"/>
      <c r="QXK26" s="212"/>
      <c r="QXL26" s="212"/>
      <c r="QXM26" s="212"/>
      <c r="QXN26" s="212"/>
      <c r="QXO26" s="212"/>
      <c r="QXP26" s="212"/>
      <c r="QXQ26" s="212"/>
      <c r="QXR26" s="212"/>
      <c r="QXS26" s="212"/>
      <c r="QXT26" s="212"/>
      <c r="QXU26" s="212"/>
      <c r="QXV26" s="212"/>
      <c r="QXW26" s="212"/>
      <c r="QXX26" s="212"/>
      <c r="QXY26" s="212"/>
      <c r="QXZ26" s="212"/>
      <c r="QYA26" s="212"/>
      <c r="QYB26" s="212"/>
      <c r="QYC26" s="212"/>
      <c r="QYD26" s="212"/>
      <c r="QYE26" s="212"/>
      <c r="QYF26" s="212"/>
      <c r="QYG26" s="212"/>
      <c r="QYH26" s="212"/>
      <c r="QYI26" s="212"/>
      <c r="QYJ26" s="212"/>
      <c r="QYK26" s="212"/>
      <c r="QYL26" s="212"/>
      <c r="QYM26" s="212"/>
      <c r="QYN26" s="212"/>
      <c r="QYO26" s="212"/>
      <c r="QYP26" s="212"/>
      <c r="QYQ26" s="212"/>
      <c r="QYR26" s="212"/>
      <c r="QYS26" s="212"/>
      <c r="QYT26" s="212"/>
      <c r="QYU26" s="212"/>
      <c r="QYV26" s="212"/>
      <c r="QYW26" s="212"/>
      <c r="QYX26" s="212"/>
      <c r="QYY26" s="212"/>
      <c r="QYZ26" s="212"/>
      <c r="QZA26" s="212"/>
      <c r="QZB26" s="212"/>
      <c r="QZC26" s="212"/>
      <c r="QZD26" s="212"/>
      <c r="QZE26" s="212"/>
      <c r="QZF26" s="212"/>
      <c r="QZG26" s="212"/>
      <c r="QZH26" s="212"/>
      <c r="QZI26" s="212"/>
      <c r="QZJ26" s="212"/>
      <c r="QZK26" s="212"/>
      <c r="QZL26" s="212"/>
      <c r="QZM26" s="212"/>
      <c r="QZN26" s="212"/>
      <c r="QZO26" s="212"/>
      <c r="QZP26" s="212"/>
      <c r="QZQ26" s="212"/>
      <c r="QZR26" s="212"/>
      <c r="QZS26" s="212"/>
      <c r="QZT26" s="212"/>
      <c r="QZU26" s="212"/>
      <c r="QZV26" s="212"/>
      <c r="QZW26" s="212"/>
      <c r="QZX26" s="212"/>
      <c r="QZY26" s="212"/>
      <c r="QZZ26" s="212"/>
      <c r="RAA26" s="212"/>
      <c r="RAB26" s="212"/>
      <c r="RAC26" s="212"/>
      <c r="RAD26" s="212"/>
      <c r="RAE26" s="212"/>
      <c r="RAF26" s="212"/>
      <c r="RAG26" s="212"/>
      <c r="RAH26" s="212"/>
      <c r="RAI26" s="212"/>
      <c r="RAJ26" s="212"/>
      <c r="RAK26" s="212"/>
      <c r="RAL26" s="212"/>
      <c r="RAM26" s="212"/>
      <c r="RAN26" s="212"/>
      <c r="RAO26" s="212"/>
      <c r="RAP26" s="212"/>
      <c r="RAQ26" s="212"/>
      <c r="RAR26" s="212"/>
      <c r="RAS26" s="212"/>
      <c r="RAT26" s="212"/>
      <c r="RAU26" s="212"/>
      <c r="RAV26" s="212"/>
      <c r="RAW26" s="212"/>
      <c r="RAX26" s="212"/>
      <c r="RAY26" s="212"/>
      <c r="RAZ26" s="212"/>
      <c r="RBA26" s="212"/>
      <c r="RBB26" s="212"/>
      <c r="RBC26" s="212"/>
      <c r="RBD26" s="212"/>
      <c r="RBE26" s="212"/>
      <c r="RBF26" s="212"/>
      <c r="RBG26" s="212"/>
      <c r="RBH26" s="212"/>
      <c r="RBI26" s="212"/>
      <c r="RBJ26" s="212"/>
      <c r="RBK26" s="212"/>
      <c r="RBL26" s="212"/>
      <c r="RBM26" s="212"/>
      <c r="RBN26" s="212"/>
      <c r="RBO26" s="212"/>
      <c r="RBP26" s="212"/>
      <c r="RBQ26" s="212"/>
      <c r="RBR26" s="212"/>
      <c r="RBS26" s="212"/>
      <c r="RBT26" s="212"/>
      <c r="RBU26" s="212"/>
      <c r="RBV26" s="212"/>
      <c r="RBW26" s="212"/>
      <c r="RBX26" s="212"/>
      <c r="RBY26" s="212"/>
      <c r="RBZ26" s="212"/>
      <c r="RCA26" s="212"/>
      <c r="RCB26" s="212"/>
      <c r="RCC26" s="212"/>
      <c r="RCD26" s="212"/>
      <c r="RCE26" s="212"/>
      <c r="RCF26" s="212"/>
      <c r="RCG26" s="212"/>
      <c r="RCH26" s="212"/>
      <c r="RCI26" s="212"/>
      <c r="RCJ26" s="212"/>
      <c r="RCK26" s="212"/>
      <c r="RCL26" s="212"/>
      <c r="RCM26" s="212"/>
      <c r="RCN26" s="212"/>
      <c r="RCO26" s="212"/>
      <c r="RCP26" s="212"/>
      <c r="RCQ26" s="212"/>
      <c r="RCR26" s="212"/>
      <c r="RCS26" s="212"/>
      <c r="RCT26" s="212"/>
      <c r="RCU26" s="212"/>
      <c r="RCV26" s="212"/>
      <c r="RCW26" s="212"/>
      <c r="RCX26" s="212"/>
      <c r="RCY26" s="212"/>
      <c r="RCZ26" s="212"/>
      <c r="RDA26" s="212"/>
      <c r="RDB26" s="212"/>
      <c r="RDC26" s="212"/>
      <c r="RDD26" s="212"/>
      <c r="RDE26" s="212"/>
      <c r="RDF26" s="212"/>
      <c r="RDG26" s="212"/>
      <c r="RDH26" s="212"/>
      <c r="RDI26" s="212"/>
      <c r="RDJ26" s="212"/>
      <c r="RDK26" s="212"/>
      <c r="RDL26" s="212"/>
      <c r="RDM26" s="212"/>
      <c r="RDN26" s="212"/>
      <c r="RDO26" s="212"/>
      <c r="RDP26" s="212"/>
      <c r="RDQ26" s="212"/>
      <c r="RDR26" s="212"/>
      <c r="RDS26" s="212"/>
      <c r="RDT26" s="212"/>
      <c r="RDU26" s="212"/>
      <c r="RDV26" s="212"/>
      <c r="RDW26" s="212"/>
      <c r="RDX26" s="212"/>
      <c r="RDY26" s="212"/>
      <c r="RDZ26" s="212"/>
      <c r="REA26" s="212"/>
      <c r="REB26" s="212"/>
      <c r="REC26" s="212"/>
      <c r="RED26" s="212"/>
      <c r="REE26" s="212"/>
      <c r="REF26" s="212"/>
      <c r="REG26" s="212"/>
      <c r="REH26" s="212"/>
      <c r="REI26" s="212"/>
      <c r="REJ26" s="212"/>
      <c r="REK26" s="212"/>
      <c r="REL26" s="212"/>
      <c r="REM26" s="212"/>
      <c r="REN26" s="212"/>
      <c r="REO26" s="212"/>
      <c r="REP26" s="212"/>
      <c r="REQ26" s="212"/>
      <c r="RER26" s="212"/>
      <c r="RES26" s="212"/>
      <c r="RET26" s="212"/>
      <c r="REU26" s="212"/>
      <c r="REV26" s="212"/>
      <c r="REW26" s="212"/>
      <c r="REX26" s="212"/>
      <c r="REY26" s="212"/>
      <c r="REZ26" s="212"/>
      <c r="RFA26" s="212"/>
      <c r="RFB26" s="212"/>
      <c r="RFC26" s="212"/>
      <c r="RFD26" s="212"/>
      <c r="RFE26" s="212"/>
      <c r="RFF26" s="212"/>
      <c r="RFG26" s="212"/>
      <c r="RFH26" s="212"/>
      <c r="RFI26" s="212"/>
      <c r="RFJ26" s="212"/>
      <c r="RFK26" s="212"/>
      <c r="RFL26" s="212"/>
      <c r="RFM26" s="212"/>
      <c r="RFN26" s="212"/>
      <c r="RFO26" s="212"/>
      <c r="RFP26" s="212"/>
      <c r="RFQ26" s="212"/>
      <c r="RFR26" s="212"/>
      <c r="RFS26" s="212"/>
      <c r="RFT26" s="212"/>
      <c r="RFU26" s="212"/>
      <c r="RFV26" s="212"/>
      <c r="RFW26" s="212"/>
      <c r="RFX26" s="212"/>
      <c r="RFY26" s="212"/>
      <c r="RFZ26" s="212"/>
      <c r="RGA26" s="212"/>
      <c r="RGB26" s="212"/>
      <c r="RGC26" s="212"/>
      <c r="RGD26" s="212"/>
      <c r="RGE26" s="212"/>
      <c r="RGF26" s="212"/>
      <c r="RGG26" s="212"/>
      <c r="RGH26" s="212"/>
      <c r="RGI26" s="212"/>
      <c r="RGJ26" s="212"/>
      <c r="RGK26" s="212"/>
      <c r="RGL26" s="212"/>
      <c r="RGM26" s="212"/>
      <c r="RGN26" s="212"/>
      <c r="RGO26" s="212"/>
      <c r="RGP26" s="212"/>
      <c r="RGQ26" s="212"/>
      <c r="RGR26" s="212"/>
      <c r="RGS26" s="212"/>
      <c r="RGT26" s="212"/>
      <c r="RGU26" s="212"/>
      <c r="RGV26" s="212"/>
      <c r="RGW26" s="212"/>
      <c r="RGX26" s="212"/>
      <c r="RGY26" s="212"/>
      <c r="RGZ26" s="212"/>
      <c r="RHA26" s="212"/>
      <c r="RHB26" s="212"/>
      <c r="RHC26" s="212"/>
      <c r="RHD26" s="212"/>
      <c r="RHE26" s="212"/>
      <c r="RHF26" s="212"/>
      <c r="RHG26" s="212"/>
      <c r="RHH26" s="212"/>
      <c r="RHI26" s="212"/>
      <c r="RHJ26" s="212"/>
      <c r="RHK26" s="212"/>
      <c r="RHL26" s="212"/>
      <c r="RHM26" s="212"/>
      <c r="RHN26" s="212"/>
      <c r="RHO26" s="212"/>
      <c r="RHP26" s="212"/>
      <c r="RHQ26" s="212"/>
      <c r="RHR26" s="212"/>
      <c r="RHS26" s="212"/>
      <c r="RHT26" s="212"/>
      <c r="RHU26" s="212"/>
      <c r="RHV26" s="212"/>
      <c r="RHW26" s="212"/>
      <c r="RHX26" s="212"/>
      <c r="RHY26" s="212"/>
      <c r="RHZ26" s="212"/>
      <c r="RIA26" s="212"/>
      <c r="RIB26" s="212"/>
      <c r="RIC26" s="212"/>
      <c r="RID26" s="212"/>
      <c r="RIE26" s="212"/>
      <c r="RIF26" s="212"/>
      <c r="RIG26" s="212"/>
      <c r="RIH26" s="212"/>
      <c r="RII26" s="212"/>
      <c r="RIJ26" s="212"/>
      <c r="RIK26" s="212"/>
      <c r="RIL26" s="212"/>
      <c r="RIM26" s="212"/>
      <c r="RIN26" s="212"/>
      <c r="RIO26" s="212"/>
      <c r="RIP26" s="212"/>
      <c r="RIQ26" s="212"/>
      <c r="RIR26" s="212"/>
      <c r="RIS26" s="212"/>
      <c r="RIT26" s="212"/>
      <c r="RIU26" s="212"/>
      <c r="RIV26" s="212"/>
      <c r="RIW26" s="212"/>
      <c r="RIX26" s="212"/>
      <c r="RIY26" s="212"/>
      <c r="RIZ26" s="212"/>
      <c r="RJA26" s="212"/>
      <c r="RJB26" s="212"/>
      <c r="RJC26" s="212"/>
      <c r="RJD26" s="212"/>
      <c r="RJE26" s="212"/>
      <c r="RJF26" s="212"/>
      <c r="RJG26" s="212"/>
      <c r="RJH26" s="212"/>
      <c r="RJI26" s="212"/>
      <c r="RJJ26" s="212"/>
      <c r="RJK26" s="212"/>
      <c r="RJL26" s="212"/>
      <c r="RJM26" s="212"/>
      <c r="RJN26" s="212"/>
      <c r="RJO26" s="212"/>
      <c r="RJP26" s="212"/>
      <c r="RJQ26" s="212"/>
      <c r="RJR26" s="212"/>
      <c r="RJS26" s="212"/>
      <c r="RJT26" s="212"/>
      <c r="RJU26" s="212"/>
      <c r="RJV26" s="212"/>
      <c r="RJW26" s="212"/>
      <c r="RJX26" s="212"/>
      <c r="RJY26" s="212"/>
      <c r="RJZ26" s="212"/>
      <c r="RKA26" s="212"/>
      <c r="RKB26" s="212"/>
      <c r="RKC26" s="212"/>
      <c r="RKD26" s="212"/>
      <c r="RKE26" s="212"/>
      <c r="RKF26" s="212"/>
      <c r="RKG26" s="212"/>
      <c r="RKH26" s="212"/>
      <c r="RKI26" s="212"/>
      <c r="RKJ26" s="212"/>
      <c r="RKK26" s="212"/>
      <c r="RKL26" s="212"/>
      <c r="RKM26" s="212"/>
      <c r="RKN26" s="212"/>
      <c r="RKO26" s="212"/>
      <c r="RKP26" s="212"/>
      <c r="RKQ26" s="212"/>
      <c r="RKR26" s="212"/>
      <c r="RKS26" s="212"/>
      <c r="RKT26" s="212"/>
      <c r="RKU26" s="212"/>
      <c r="RKV26" s="212"/>
      <c r="RKW26" s="212"/>
      <c r="RKX26" s="212"/>
      <c r="RKY26" s="212"/>
      <c r="RKZ26" s="212"/>
      <c r="RLA26" s="212"/>
      <c r="RLB26" s="212"/>
      <c r="RLC26" s="212"/>
      <c r="RLD26" s="212"/>
      <c r="RLE26" s="212"/>
      <c r="RLF26" s="212"/>
      <c r="RLG26" s="212"/>
      <c r="RLH26" s="212"/>
      <c r="RLI26" s="212"/>
      <c r="RLJ26" s="212"/>
      <c r="RLK26" s="212"/>
      <c r="RLL26" s="212"/>
      <c r="RLM26" s="212"/>
      <c r="RLN26" s="212"/>
      <c r="RLO26" s="212"/>
      <c r="RLP26" s="212"/>
      <c r="RLQ26" s="212"/>
      <c r="RLR26" s="212"/>
      <c r="RLS26" s="212"/>
      <c r="RLT26" s="212"/>
      <c r="RLU26" s="212"/>
      <c r="RLV26" s="212"/>
      <c r="RLW26" s="212"/>
      <c r="RLX26" s="212"/>
      <c r="RLY26" s="212"/>
      <c r="RLZ26" s="212"/>
      <c r="RMA26" s="212"/>
      <c r="RMB26" s="212"/>
      <c r="RMC26" s="212"/>
      <c r="RMD26" s="212"/>
      <c r="RME26" s="212"/>
      <c r="RMF26" s="212"/>
      <c r="RMG26" s="212"/>
      <c r="RMH26" s="212"/>
      <c r="RMI26" s="212"/>
      <c r="RMJ26" s="212"/>
      <c r="RMK26" s="212"/>
      <c r="RML26" s="212"/>
      <c r="RMM26" s="212"/>
      <c r="RMN26" s="212"/>
      <c r="RMO26" s="212"/>
      <c r="RMP26" s="212"/>
      <c r="RMQ26" s="212"/>
      <c r="RMR26" s="212"/>
      <c r="RMS26" s="212"/>
      <c r="RMT26" s="212"/>
      <c r="RMU26" s="212"/>
      <c r="RMV26" s="212"/>
      <c r="RMW26" s="212"/>
      <c r="RMX26" s="212"/>
      <c r="RMY26" s="212"/>
      <c r="RMZ26" s="212"/>
      <c r="RNA26" s="212"/>
      <c r="RNB26" s="212"/>
      <c r="RNC26" s="212"/>
      <c r="RND26" s="212"/>
      <c r="RNE26" s="212"/>
      <c r="RNF26" s="212"/>
      <c r="RNG26" s="212"/>
      <c r="RNH26" s="212"/>
      <c r="RNI26" s="212"/>
      <c r="RNJ26" s="212"/>
      <c r="RNK26" s="212"/>
      <c r="RNL26" s="212"/>
      <c r="RNM26" s="212"/>
      <c r="RNN26" s="212"/>
      <c r="RNO26" s="212"/>
      <c r="RNP26" s="212"/>
      <c r="RNQ26" s="212"/>
      <c r="RNR26" s="212"/>
      <c r="RNS26" s="212"/>
      <c r="RNT26" s="212"/>
      <c r="RNU26" s="212"/>
      <c r="RNV26" s="212"/>
      <c r="RNW26" s="212"/>
      <c r="RNX26" s="212"/>
      <c r="RNY26" s="212"/>
      <c r="RNZ26" s="212"/>
      <c r="ROA26" s="212"/>
      <c r="ROB26" s="212"/>
      <c r="ROC26" s="212"/>
      <c r="ROD26" s="212"/>
      <c r="ROE26" s="212"/>
      <c r="ROF26" s="212"/>
      <c r="ROG26" s="212"/>
      <c r="ROH26" s="212"/>
      <c r="ROI26" s="212"/>
      <c r="ROJ26" s="212"/>
      <c r="ROK26" s="212"/>
      <c r="ROL26" s="212"/>
      <c r="ROM26" s="212"/>
      <c r="RON26" s="212"/>
      <c r="ROO26" s="212"/>
      <c r="ROP26" s="212"/>
      <c r="ROQ26" s="212"/>
      <c r="ROR26" s="212"/>
      <c r="ROS26" s="212"/>
      <c r="ROT26" s="212"/>
      <c r="ROU26" s="212"/>
      <c r="ROV26" s="212"/>
      <c r="ROW26" s="212"/>
      <c r="ROX26" s="212"/>
      <c r="ROY26" s="212"/>
      <c r="ROZ26" s="212"/>
      <c r="RPA26" s="212"/>
      <c r="RPB26" s="212"/>
      <c r="RPC26" s="212"/>
      <c r="RPD26" s="212"/>
      <c r="RPE26" s="212"/>
      <c r="RPF26" s="212"/>
      <c r="RPG26" s="212"/>
      <c r="RPH26" s="212"/>
      <c r="RPI26" s="212"/>
      <c r="RPJ26" s="212"/>
      <c r="RPK26" s="212"/>
      <c r="RPL26" s="212"/>
      <c r="RPM26" s="212"/>
      <c r="RPN26" s="212"/>
      <c r="RPO26" s="212"/>
      <c r="RPP26" s="212"/>
      <c r="RPQ26" s="212"/>
      <c r="RPR26" s="212"/>
      <c r="RPS26" s="212"/>
      <c r="RPT26" s="212"/>
      <c r="RPU26" s="212"/>
      <c r="RPV26" s="212"/>
      <c r="RPW26" s="212"/>
      <c r="RPX26" s="212"/>
      <c r="RPY26" s="212"/>
      <c r="RPZ26" s="212"/>
      <c r="RQA26" s="212"/>
      <c r="RQB26" s="212"/>
      <c r="RQC26" s="212"/>
      <c r="RQD26" s="212"/>
      <c r="RQE26" s="212"/>
      <c r="RQF26" s="212"/>
      <c r="RQG26" s="212"/>
      <c r="RQH26" s="212"/>
      <c r="RQI26" s="212"/>
      <c r="RQJ26" s="212"/>
      <c r="RQK26" s="212"/>
      <c r="RQL26" s="212"/>
      <c r="RQM26" s="212"/>
      <c r="RQN26" s="212"/>
      <c r="RQO26" s="212"/>
      <c r="RQP26" s="212"/>
      <c r="RQQ26" s="212"/>
      <c r="RQR26" s="212"/>
      <c r="RQS26" s="212"/>
      <c r="RQT26" s="212"/>
      <c r="RQU26" s="212"/>
      <c r="RQV26" s="212"/>
      <c r="RQW26" s="212"/>
      <c r="RQX26" s="212"/>
      <c r="RQY26" s="212"/>
      <c r="RQZ26" s="212"/>
      <c r="RRA26" s="212"/>
      <c r="RRB26" s="212"/>
      <c r="RRC26" s="212"/>
      <c r="RRD26" s="212"/>
      <c r="RRE26" s="212"/>
      <c r="RRF26" s="212"/>
      <c r="RRG26" s="212"/>
      <c r="RRH26" s="212"/>
      <c r="RRI26" s="212"/>
      <c r="RRJ26" s="212"/>
      <c r="RRK26" s="212"/>
      <c r="RRL26" s="212"/>
      <c r="RRM26" s="212"/>
      <c r="RRN26" s="212"/>
      <c r="RRO26" s="212"/>
      <c r="RRP26" s="212"/>
      <c r="RRQ26" s="212"/>
      <c r="RRR26" s="212"/>
      <c r="RRS26" s="212"/>
      <c r="RRT26" s="212"/>
      <c r="RRU26" s="212"/>
      <c r="RRV26" s="212"/>
      <c r="RRW26" s="212"/>
      <c r="RRX26" s="212"/>
      <c r="RRY26" s="212"/>
      <c r="RRZ26" s="212"/>
      <c r="RSA26" s="212"/>
      <c r="RSB26" s="212"/>
      <c r="RSC26" s="212"/>
      <c r="RSD26" s="212"/>
      <c r="RSE26" s="212"/>
      <c r="RSF26" s="212"/>
      <c r="RSG26" s="212"/>
      <c r="RSH26" s="212"/>
      <c r="RSI26" s="212"/>
      <c r="RSJ26" s="212"/>
      <c r="RSK26" s="212"/>
      <c r="RSL26" s="212"/>
      <c r="RSM26" s="212"/>
      <c r="RSN26" s="212"/>
      <c r="RSO26" s="212"/>
      <c r="RSP26" s="212"/>
      <c r="RSQ26" s="212"/>
      <c r="RSR26" s="212"/>
      <c r="RSS26" s="212"/>
      <c r="RST26" s="212"/>
      <c r="RSU26" s="212"/>
      <c r="RSV26" s="212"/>
      <c r="RSW26" s="212"/>
      <c r="RSX26" s="212"/>
      <c r="RSY26" s="212"/>
      <c r="RSZ26" s="212"/>
      <c r="RTA26" s="212"/>
      <c r="RTB26" s="212"/>
      <c r="RTC26" s="212"/>
      <c r="RTD26" s="212"/>
      <c r="RTE26" s="212"/>
      <c r="RTF26" s="212"/>
      <c r="RTG26" s="212"/>
      <c r="RTH26" s="212"/>
      <c r="RTI26" s="212"/>
      <c r="RTJ26" s="212"/>
      <c r="RTK26" s="212"/>
      <c r="RTL26" s="212"/>
      <c r="RTM26" s="212"/>
      <c r="RTN26" s="212"/>
      <c r="RTO26" s="212"/>
      <c r="RTP26" s="212"/>
      <c r="RTQ26" s="212"/>
      <c r="RTR26" s="212"/>
      <c r="RTS26" s="212"/>
      <c r="RTT26" s="212"/>
      <c r="RTU26" s="212"/>
      <c r="RTV26" s="212"/>
      <c r="RTW26" s="212"/>
      <c r="RTX26" s="212"/>
      <c r="RTY26" s="212"/>
      <c r="RTZ26" s="212"/>
      <c r="RUA26" s="212"/>
      <c r="RUB26" s="212"/>
      <c r="RUC26" s="212"/>
      <c r="RUD26" s="212"/>
      <c r="RUE26" s="212"/>
      <c r="RUF26" s="212"/>
      <c r="RUG26" s="212"/>
      <c r="RUH26" s="212"/>
      <c r="RUI26" s="212"/>
      <c r="RUJ26" s="212"/>
      <c r="RUK26" s="212"/>
      <c r="RUL26" s="212"/>
      <c r="RUM26" s="212"/>
      <c r="RUN26" s="212"/>
      <c r="RUO26" s="212"/>
      <c r="RUP26" s="212"/>
      <c r="RUQ26" s="212"/>
      <c r="RUR26" s="212"/>
      <c r="RUS26" s="212"/>
      <c r="RUT26" s="212"/>
      <c r="RUU26" s="212"/>
      <c r="RUV26" s="212"/>
      <c r="RUW26" s="212"/>
      <c r="RUX26" s="212"/>
      <c r="RUY26" s="212"/>
      <c r="RUZ26" s="212"/>
      <c r="RVA26" s="212"/>
      <c r="RVB26" s="212"/>
      <c r="RVC26" s="212"/>
      <c r="RVD26" s="212"/>
      <c r="RVE26" s="212"/>
      <c r="RVF26" s="212"/>
      <c r="RVG26" s="212"/>
      <c r="RVH26" s="212"/>
      <c r="RVI26" s="212"/>
      <c r="RVJ26" s="212"/>
      <c r="RVK26" s="212"/>
      <c r="RVL26" s="212"/>
      <c r="RVM26" s="212"/>
      <c r="RVN26" s="212"/>
      <c r="RVO26" s="212"/>
      <c r="RVP26" s="212"/>
      <c r="RVQ26" s="212"/>
      <c r="RVR26" s="212"/>
      <c r="RVS26" s="212"/>
      <c r="RVT26" s="212"/>
      <c r="RVU26" s="212"/>
      <c r="RVV26" s="212"/>
      <c r="RVW26" s="212"/>
      <c r="RVX26" s="212"/>
      <c r="RVY26" s="212"/>
      <c r="RVZ26" s="212"/>
      <c r="RWA26" s="212"/>
      <c r="RWB26" s="212"/>
      <c r="RWC26" s="212"/>
      <c r="RWD26" s="212"/>
      <c r="RWE26" s="212"/>
      <c r="RWF26" s="212"/>
      <c r="RWG26" s="212"/>
      <c r="RWH26" s="212"/>
      <c r="RWI26" s="212"/>
      <c r="RWJ26" s="212"/>
      <c r="RWK26" s="212"/>
      <c r="RWL26" s="212"/>
      <c r="RWM26" s="212"/>
      <c r="RWN26" s="212"/>
      <c r="RWO26" s="212"/>
      <c r="RWP26" s="212"/>
      <c r="RWQ26" s="212"/>
      <c r="RWR26" s="212"/>
      <c r="RWS26" s="212"/>
      <c r="RWT26" s="212"/>
      <c r="RWU26" s="212"/>
      <c r="RWV26" s="212"/>
      <c r="RWW26" s="212"/>
      <c r="RWX26" s="212"/>
      <c r="RWY26" s="212"/>
      <c r="RWZ26" s="212"/>
      <c r="RXA26" s="212"/>
      <c r="RXB26" s="212"/>
      <c r="RXC26" s="212"/>
      <c r="RXD26" s="212"/>
      <c r="RXE26" s="212"/>
      <c r="RXF26" s="212"/>
      <c r="RXG26" s="212"/>
      <c r="RXH26" s="212"/>
      <c r="RXI26" s="212"/>
      <c r="RXJ26" s="212"/>
      <c r="RXK26" s="212"/>
      <c r="RXL26" s="212"/>
      <c r="RXM26" s="212"/>
      <c r="RXN26" s="212"/>
      <c r="RXO26" s="212"/>
      <c r="RXP26" s="212"/>
      <c r="RXQ26" s="212"/>
      <c r="RXR26" s="212"/>
      <c r="RXS26" s="212"/>
      <c r="RXT26" s="212"/>
      <c r="RXU26" s="212"/>
      <c r="RXV26" s="212"/>
      <c r="RXW26" s="212"/>
      <c r="RXX26" s="212"/>
      <c r="RXY26" s="212"/>
      <c r="RXZ26" s="212"/>
      <c r="RYA26" s="212"/>
      <c r="RYB26" s="212"/>
      <c r="RYC26" s="212"/>
      <c r="RYD26" s="212"/>
      <c r="RYE26" s="212"/>
      <c r="RYF26" s="212"/>
      <c r="RYG26" s="212"/>
      <c r="RYH26" s="212"/>
      <c r="RYI26" s="212"/>
      <c r="RYJ26" s="212"/>
      <c r="RYK26" s="212"/>
      <c r="RYL26" s="212"/>
      <c r="RYM26" s="212"/>
      <c r="RYN26" s="212"/>
      <c r="RYO26" s="212"/>
      <c r="RYP26" s="212"/>
      <c r="RYQ26" s="212"/>
      <c r="RYR26" s="212"/>
      <c r="RYS26" s="212"/>
      <c r="RYT26" s="212"/>
      <c r="RYU26" s="212"/>
      <c r="RYV26" s="212"/>
      <c r="RYW26" s="212"/>
      <c r="RYX26" s="212"/>
      <c r="RYY26" s="212"/>
      <c r="RYZ26" s="212"/>
      <c r="RZA26" s="212"/>
      <c r="RZB26" s="212"/>
      <c r="RZC26" s="212"/>
      <c r="RZD26" s="212"/>
      <c r="RZE26" s="212"/>
      <c r="RZF26" s="212"/>
      <c r="RZG26" s="212"/>
      <c r="RZH26" s="212"/>
      <c r="RZI26" s="212"/>
      <c r="RZJ26" s="212"/>
      <c r="RZK26" s="212"/>
      <c r="RZL26" s="212"/>
      <c r="RZM26" s="212"/>
      <c r="RZN26" s="212"/>
      <c r="RZO26" s="212"/>
      <c r="RZP26" s="212"/>
      <c r="RZQ26" s="212"/>
      <c r="RZR26" s="212"/>
      <c r="RZS26" s="212"/>
      <c r="RZT26" s="212"/>
      <c r="RZU26" s="212"/>
      <c r="RZV26" s="212"/>
      <c r="RZW26" s="212"/>
      <c r="RZX26" s="212"/>
      <c r="RZY26" s="212"/>
      <c r="RZZ26" s="212"/>
      <c r="SAA26" s="212"/>
      <c r="SAB26" s="212"/>
      <c r="SAC26" s="212"/>
      <c r="SAD26" s="212"/>
      <c r="SAE26" s="212"/>
      <c r="SAF26" s="212"/>
      <c r="SAG26" s="212"/>
      <c r="SAH26" s="212"/>
      <c r="SAI26" s="212"/>
      <c r="SAJ26" s="212"/>
      <c r="SAK26" s="212"/>
      <c r="SAL26" s="212"/>
      <c r="SAM26" s="212"/>
      <c r="SAN26" s="212"/>
      <c r="SAO26" s="212"/>
      <c r="SAP26" s="212"/>
      <c r="SAQ26" s="212"/>
      <c r="SAR26" s="212"/>
      <c r="SAS26" s="212"/>
      <c r="SAT26" s="212"/>
      <c r="SAU26" s="212"/>
      <c r="SAV26" s="212"/>
      <c r="SAW26" s="212"/>
      <c r="SAX26" s="212"/>
      <c r="SAY26" s="212"/>
      <c r="SAZ26" s="212"/>
      <c r="SBA26" s="212"/>
      <c r="SBB26" s="212"/>
      <c r="SBC26" s="212"/>
      <c r="SBD26" s="212"/>
      <c r="SBE26" s="212"/>
      <c r="SBF26" s="212"/>
      <c r="SBG26" s="212"/>
      <c r="SBH26" s="212"/>
      <c r="SBI26" s="212"/>
      <c r="SBJ26" s="212"/>
      <c r="SBK26" s="212"/>
      <c r="SBL26" s="212"/>
      <c r="SBM26" s="212"/>
      <c r="SBN26" s="212"/>
      <c r="SBO26" s="212"/>
      <c r="SBP26" s="212"/>
      <c r="SBQ26" s="212"/>
      <c r="SBR26" s="212"/>
      <c r="SBS26" s="212"/>
      <c r="SBT26" s="212"/>
      <c r="SBU26" s="212"/>
      <c r="SBV26" s="212"/>
      <c r="SBW26" s="212"/>
      <c r="SBX26" s="212"/>
      <c r="SBY26" s="212"/>
      <c r="SBZ26" s="212"/>
      <c r="SCA26" s="212"/>
      <c r="SCB26" s="212"/>
      <c r="SCC26" s="212"/>
      <c r="SCD26" s="212"/>
      <c r="SCE26" s="212"/>
      <c r="SCF26" s="212"/>
      <c r="SCG26" s="212"/>
      <c r="SCH26" s="212"/>
      <c r="SCI26" s="212"/>
      <c r="SCJ26" s="212"/>
      <c r="SCK26" s="212"/>
      <c r="SCL26" s="212"/>
      <c r="SCM26" s="212"/>
      <c r="SCN26" s="212"/>
      <c r="SCO26" s="212"/>
      <c r="SCP26" s="212"/>
      <c r="SCQ26" s="212"/>
      <c r="SCR26" s="212"/>
      <c r="SCS26" s="212"/>
      <c r="SCT26" s="212"/>
      <c r="SCU26" s="212"/>
      <c r="SCV26" s="212"/>
      <c r="SCW26" s="212"/>
      <c r="SCX26" s="212"/>
      <c r="SCY26" s="212"/>
      <c r="SCZ26" s="212"/>
      <c r="SDA26" s="212"/>
      <c r="SDB26" s="212"/>
      <c r="SDC26" s="212"/>
      <c r="SDD26" s="212"/>
      <c r="SDE26" s="212"/>
      <c r="SDF26" s="212"/>
      <c r="SDG26" s="212"/>
      <c r="SDH26" s="212"/>
      <c r="SDI26" s="212"/>
      <c r="SDJ26" s="212"/>
      <c r="SDK26" s="212"/>
      <c r="SDL26" s="212"/>
      <c r="SDM26" s="212"/>
      <c r="SDN26" s="212"/>
      <c r="SDO26" s="212"/>
      <c r="SDP26" s="212"/>
      <c r="SDQ26" s="212"/>
      <c r="SDR26" s="212"/>
      <c r="SDS26" s="212"/>
      <c r="SDT26" s="212"/>
      <c r="SDU26" s="212"/>
      <c r="SDV26" s="212"/>
      <c r="SDW26" s="212"/>
      <c r="SDX26" s="212"/>
      <c r="SDY26" s="212"/>
      <c r="SDZ26" s="212"/>
      <c r="SEA26" s="212"/>
      <c r="SEB26" s="212"/>
      <c r="SEC26" s="212"/>
      <c r="SED26" s="212"/>
      <c r="SEE26" s="212"/>
      <c r="SEF26" s="212"/>
      <c r="SEG26" s="212"/>
      <c r="SEH26" s="212"/>
      <c r="SEI26" s="212"/>
      <c r="SEJ26" s="212"/>
      <c r="SEK26" s="212"/>
      <c r="SEL26" s="212"/>
      <c r="SEM26" s="212"/>
      <c r="SEN26" s="212"/>
      <c r="SEO26" s="212"/>
      <c r="SEP26" s="212"/>
      <c r="SEQ26" s="212"/>
      <c r="SER26" s="212"/>
      <c r="SES26" s="212"/>
      <c r="SET26" s="212"/>
      <c r="SEU26" s="212"/>
      <c r="SEV26" s="212"/>
      <c r="SEW26" s="212"/>
      <c r="SEX26" s="212"/>
      <c r="SEY26" s="212"/>
      <c r="SEZ26" s="212"/>
      <c r="SFA26" s="212"/>
      <c r="SFB26" s="212"/>
      <c r="SFC26" s="212"/>
      <c r="SFD26" s="212"/>
      <c r="SFE26" s="212"/>
      <c r="SFF26" s="212"/>
      <c r="SFG26" s="212"/>
      <c r="SFH26" s="212"/>
      <c r="SFI26" s="212"/>
      <c r="SFJ26" s="212"/>
      <c r="SFK26" s="212"/>
      <c r="SFL26" s="212"/>
      <c r="SFM26" s="212"/>
      <c r="SFN26" s="212"/>
      <c r="SFO26" s="212"/>
      <c r="SFP26" s="212"/>
      <c r="SFQ26" s="212"/>
      <c r="SFR26" s="212"/>
      <c r="SFS26" s="212"/>
      <c r="SFT26" s="212"/>
      <c r="SFU26" s="212"/>
      <c r="SFV26" s="212"/>
      <c r="SFW26" s="212"/>
      <c r="SFX26" s="212"/>
      <c r="SFY26" s="212"/>
      <c r="SFZ26" s="212"/>
      <c r="SGA26" s="212"/>
      <c r="SGB26" s="212"/>
      <c r="SGC26" s="212"/>
      <c r="SGD26" s="212"/>
      <c r="SGE26" s="212"/>
      <c r="SGF26" s="212"/>
      <c r="SGG26" s="212"/>
      <c r="SGH26" s="212"/>
      <c r="SGI26" s="212"/>
      <c r="SGJ26" s="212"/>
      <c r="SGK26" s="212"/>
      <c r="SGL26" s="212"/>
      <c r="SGM26" s="212"/>
      <c r="SGN26" s="212"/>
      <c r="SGO26" s="212"/>
      <c r="SGP26" s="212"/>
      <c r="SGQ26" s="212"/>
      <c r="SGR26" s="212"/>
      <c r="SGS26" s="212"/>
      <c r="SGT26" s="212"/>
      <c r="SGU26" s="212"/>
      <c r="SGV26" s="212"/>
      <c r="SGW26" s="212"/>
      <c r="SGX26" s="212"/>
      <c r="SGY26" s="212"/>
      <c r="SGZ26" s="212"/>
      <c r="SHA26" s="212"/>
      <c r="SHB26" s="212"/>
      <c r="SHC26" s="212"/>
      <c r="SHD26" s="212"/>
      <c r="SHE26" s="212"/>
      <c r="SHF26" s="212"/>
      <c r="SHG26" s="212"/>
      <c r="SHH26" s="212"/>
      <c r="SHI26" s="212"/>
      <c r="SHJ26" s="212"/>
      <c r="SHK26" s="212"/>
      <c r="SHL26" s="212"/>
      <c r="SHM26" s="212"/>
      <c r="SHN26" s="212"/>
      <c r="SHO26" s="212"/>
      <c r="SHP26" s="212"/>
      <c r="SHQ26" s="212"/>
      <c r="SHR26" s="212"/>
      <c r="SHS26" s="212"/>
      <c r="SHT26" s="212"/>
      <c r="SHU26" s="212"/>
      <c r="SHV26" s="212"/>
      <c r="SHW26" s="212"/>
      <c r="SHX26" s="212"/>
      <c r="SHY26" s="212"/>
      <c r="SHZ26" s="212"/>
      <c r="SIA26" s="212"/>
      <c r="SIB26" s="212"/>
      <c r="SIC26" s="212"/>
      <c r="SID26" s="212"/>
      <c r="SIE26" s="212"/>
      <c r="SIF26" s="212"/>
      <c r="SIG26" s="212"/>
      <c r="SIH26" s="212"/>
      <c r="SII26" s="212"/>
      <c r="SIJ26" s="212"/>
      <c r="SIK26" s="212"/>
      <c r="SIL26" s="212"/>
      <c r="SIM26" s="212"/>
      <c r="SIN26" s="212"/>
      <c r="SIO26" s="212"/>
      <c r="SIP26" s="212"/>
      <c r="SIQ26" s="212"/>
      <c r="SIR26" s="212"/>
      <c r="SIS26" s="212"/>
      <c r="SIT26" s="212"/>
      <c r="SIU26" s="212"/>
      <c r="SIV26" s="212"/>
      <c r="SIW26" s="212"/>
      <c r="SIX26" s="212"/>
      <c r="SIY26" s="212"/>
      <c r="SIZ26" s="212"/>
      <c r="SJA26" s="212"/>
      <c r="SJB26" s="212"/>
      <c r="SJC26" s="212"/>
      <c r="SJD26" s="212"/>
      <c r="SJE26" s="212"/>
      <c r="SJF26" s="212"/>
      <c r="SJG26" s="212"/>
      <c r="SJH26" s="212"/>
      <c r="SJI26" s="212"/>
      <c r="SJJ26" s="212"/>
      <c r="SJK26" s="212"/>
      <c r="SJL26" s="212"/>
      <c r="SJM26" s="212"/>
      <c r="SJN26" s="212"/>
      <c r="SJO26" s="212"/>
      <c r="SJP26" s="212"/>
      <c r="SJQ26" s="212"/>
      <c r="SJR26" s="212"/>
      <c r="SJS26" s="212"/>
      <c r="SJT26" s="212"/>
      <c r="SJU26" s="212"/>
      <c r="SJV26" s="212"/>
      <c r="SJW26" s="212"/>
      <c r="SJX26" s="212"/>
      <c r="SJY26" s="212"/>
      <c r="SJZ26" s="212"/>
      <c r="SKA26" s="212"/>
      <c r="SKB26" s="212"/>
      <c r="SKC26" s="212"/>
      <c r="SKD26" s="212"/>
      <c r="SKE26" s="212"/>
      <c r="SKF26" s="212"/>
      <c r="SKG26" s="212"/>
      <c r="SKH26" s="212"/>
      <c r="SKI26" s="212"/>
      <c r="SKJ26" s="212"/>
      <c r="SKK26" s="212"/>
      <c r="SKL26" s="212"/>
      <c r="SKM26" s="212"/>
      <c r="SKN26" s="212"/>
      <c r="SKO26" s="212"/>
      <c r="SKP26" s="212"/>
      <c r="SKQ26" s="212"/>
      <c r="SKR26" s="212"/>
      <c r="SKS26" s="212"/>
      <c r="SKT26" s="212"/>
      <c r="SKU26" s="212"/>
      <c r="SKV26" s="212"/>
      <c r="SKW26" s="212"/>
      <c r="SKX26" s="212"/>
      <c r="SKY26" s="212"/>
      <c r="SKZ26" s="212"/>
      <c r="SLA26" s="212"/>
      <c r="SLB26" s="212"/>
      <c r="SLC26" s="212"/>
      <c r="SLD26" s="212"/>
      <c r="SLE26" s="212"/>
      <c r="SLF26" s="212"/>
      <c r="SLG26" s="212"/>
      <c r="SLH26" s="212"/>
      <c r="SLI26" s="212"/>
      <c r="SLJ26" s="212"/>
      <c r="SLK26" s="212"/>
      <c r="SLL26" s="212"/>
      <c r="SLM26" s="212"/>
      <c r="SLN26" s="212"/>
      <c r="SLO26" s="212"/>
      <c r="SLP26" s="212"/>
      <c r="SLQ26" s="212"/>
      <c r="SLR26" s="212"/>
      <c r="SLS26" s="212"/>
      <c r="SLT26" s="212"/>
      <c r="SLU26" s="212"/>
      <c r="SLV26" s="212"/>
      <c r="SLW26" s="212"/>
      <c r="SLX26" s="212"/>
      <c r="SLY26" s="212"/>
      <c r="SLZ26" s="212"/>
      <c r="SMA26" s="212"/>
      <c r="SMB26" s="212"/>
      <c r="SMC26" s="212"/>
      <c r="SMD26" s="212"/>
      <c r="SME26" s="212"/>
      <c r="SMF26" s="212"/>
      <c r="SMG26" s="212"/>
      <c r="SMH26" s="212"/>
      <c r="SMI26" s="212"/>
      <c r="SMJ26" s="212"/>
      <c r="SMK26" s="212"/>
      <c r="SML26" s="212"/>
      <c r="SMM26" s="212"/>
      <c r="SMN26" s="212"/>
      <c r="SMO26" s="212"/>
      <c r="SMP26" s="212"/>
      <c r="SMQ26" s="212"/>
      <c r="SMR26" s="212"/>
      <c r="SMS26" s="212"/>
      <c r="SMT26" s="212"/>
      <c r="SMU26" s="212"/>
      <c r="SMV26" s="212"/>
      <c r="SMW26" s="212"/>
      <c r="SMX26" s="212"/>
      <c r="SMY26" s="212"/>
      <c r="SMZ26" s="212"/>
      <c r="SNA26" s="212"/>
      <c r="SNB26" s="212"/>
      <c r="SNC26" s="212"/>
      <c r="SND26" s="212"/>
      <c r="SNE26" s="212"/>
      <c r="SNF26" s="212"/>
      <c r="SNG26" s="212"/>
      <c r="SNH26" s="212"/>
      <c r="SNI26" s="212"/>
      <c r="SNJ26" s="212"/>
      <c r="SNK26" s="212"/>
      <c r="SNL26" s="212"/>
      <c r="SNM26" s="212"/>
      <c r="SNN26" s="212"/>
      <c r="SNO26" s="212"/>
      <c r="SNP26" s="212"/>
      <c r="SNQ26" s="212"/>
      <c r="SNR26" s="212"/>
      <c r="SNS26" s="212"/>
      <c r="SNT26" s="212"/>
      <c r="SNU26" s="212"/>
      <c r="SNV26" s="212"/>
      <c r="SNW26" s="212"/>
      <c r="SNX26" s="212"/>
      <c r="SNY26" s="212"/>
      <c r="SNZ26" s="212"/>
      <c r="SOA26" s="212"/>
      <c r="SOB26" s="212"/>
      <c r="SOC26" s="212"/>
      <c r="SOD26" s="212"/>
      <c r="SOE26" s="212"/>
      <c r="SOF26" s="212"/>
      <c r="SOG26" s="212"/>
      <c r="SOH26" s="212"/>
      <c r="SOI26" s="212"/>
      <c r="SOJ26" s="212"/>
      <c r="SOK26" s="212"/>
      <c r="SOL26" s="212"/>
      <c r="SOM26" s="212"/>
      <c r="SON26" s="212"/>
      <c r="SOO26" s="212"/>
      <c r="SOP26" s="212"/>
      <c r="SOQ26" s="212"/>
      <c r="SOR26" s="212"/>
      <c r="SOS26" s="212"/>
      <c r="SOT26" s="212"/>
      <c r="SOU26" s="212"/>
      <c r="SOV26" s="212"/>
      <c r="SOW26" s="212"/>
      <c r="SOX26" s="212"/>
      <c r="SOY26" s="212"/>
      <c r="SOZ26" s="212"/>
      <c r="SPA26" s="212"/>
      <c r="SPB26" s="212"/>
      <c r="SPC26" s="212"/>
      <c r="SPD26" s="212"/>
      <c r="SPE26" s="212"/>
      <c r="SPF26" s="212"/>
      <c r="SPG26" s="212"/>
      <c r="SPH26" s="212"/>
      <c r="SPI26" s="212"/>
      <c r="SPJ26" s="212"/>
      <c r="SPK26" s="212"/>
      <c r="SPL26" s="212"/>
      <c r="SPM26" s="212"/>
      <c r="SPN26" s="212"/>
      <c r="SPO26" s="212"/>
      <c r="SPP26" s="212"/>
      <c r="SPQ26" s="212"/>
      <c r="SPR26" s="212"/>
      <c r="SPS26" s="212"/>
      <c r="SPT26" s="212"/>
      <c r="SPU26" s="212"/>
      <c r="SPV26" s="212"/>
      <c r="SPW26" s="212"/>
      <c r="SPX26" s="212"/>
      <c r="SPY26" s="212"/>
      <c r="SPZ26" s="212"/>
      <c r="SQA26" s="212"/>
      <c r="SQB26" s="212"/>
      <c r="SQC26" s="212"/>
      <c r="SQD26" s="212"/>
      <c r="SQE26" s="212"/>
      <c r="SQF26" s="212"/>
      <c r="SQG26" s="212"/>
      <c r="SQH26" s="212"/>
      <c r="SQI26" s="212"/>
      <c r="SQJ26" s="212"/>
      <c r="SQK26" s="212"/>
      <c r="SQL26" s="212"/>
      <c r="SQM26" s="212"/>
      <c r="SQN26" s="212"/>
      <c r="SQO26" s="212"/>
      <c r="SQP26" s="212"/>
      <c r="SQQ26" s="212"/>
      <c r="SQR26" s="212"/>
      <c r="SQS26" s="212"/>
      <c r="SQT26" s="212"/>
      <c r="SQU26" s="212"/>
      <c r="SQV26" s="212"/>
      <c r="SQW26" s="212"/>
      <c r="SQX26" s="212"/>
      <c r="SQY26" s="212"/>
      <c r="SQZ26" s="212"/>
      <c r="SRA26" s="212"/>
      <c r="SRB26" s="212"/>
      <c r="SRC26" s="212"/>
      <c r="SRD26" s="212"/>
      <c r="SRE26" s="212"/>
      <c r="SRF26" s="212"/>
      <c r="SRG26" s="212"/>
      <c r="SRH26" s="212"/>
      <c r="SRI26" s="212"/>
      <c r="SRJ26" s="212"/>
      <c r="SRK26" s="212"/>
      <c r="SRL26" s="212"/>
      <c r="SRM26" s="212"/>
      <c r="SRN26" s="212"/>
      <c r="SRO26" s="212"/>
      <c r="SRP26" s="212"/>
      <c r="SRQ26" s="212"/>
      <c r="SRR26" s="212"/>
      <c r="SRS26" s="212"/>
      <c r="SRT26" s="212"/>
      <c r="SRU26" s="212"/>
      <c r="SRV26" s="212"/>
      <c r="SRW26" s="212"/>
      <c r="SRX26" s="212"/>
      <c r="SRY26" s="212"/>
      <c r="SRZ26" s="212"/>
      <c r="SSA26" s="212"/>
      <c r="SSB26" s="212"/>
      <c r="SSC26" s="212"/>
      <c r="SSD26" s="212"/>
      <c r="SSE26" s="212"/>
      <c r="SSF26" s="212"/>
      <c r="SSG26" s="212"/>
      <c r="SSH26" s="212"/>
      <c r="SSI26" s="212"/>
      <c r="SSJ26" s="212"/>
      <c r="SSK26" s="212"/>
      <c r="SSL26" s="212"/>
      <c r="SSM26" s="212"/>
      <c r="SSN26" s="212"/>
      <c r="SSO26" s="212"/>
      <c r="SSP26" s="212"/>
      <c r="SSQ26" s="212"/>
      <c r="SSR26" s="212"/>
      <c r="SSS26" s="212"/>
      <c r="SST26" s="212"/>
      <c r="SSU26" s="212"/>
      <c r="SSV26" s="212"/>
      <c r="SSW26" s="212"/>
      <c r="SSX26" s="212"/>
      <c r="SSY26" s="212"/>
      <c r="SSZ26" s="212"/>
      <c r="STA26" s="212"/>
      <c r="STB26" s="212"/>
      <c r="STC26" s="212"/>
      <c r="STD26" s="212"/>
      <c r="STE26" s="212"/>
      <c r="STF26" s="212"/>
      <c r="STG26" s="212"/>
      <c r="STH26" s="212"/>
      <c r="STI26" s="212"/>
      <c r="STJ26" s="212"/>
      <c r="STK26" s="212"/>
      <c r="STL26" s="212"/>
      <c r="STM26" s="212"/>
      <c r="STN26" s="212"/>
      <c r="STO26" s="212"/>
      <c r="STP26" s="212"/>
      <c r="STQ26" s="212"/>
      <c r="STR26" s="212"/>
      <c r="STS26" s="212"/>
      <c r="STT26" s="212"/>
      <c r="STU26" s="212"/>
      <c r="STV26" s="212"/>
      <c r="STW26" s="212"/>
      <c r="STX26" s="212"/>
      <c r="STY26" s="212"/>
      <c r="STZ26" s="212"/>
      <c r="SUA26" s="212"/>
      <c r="SUB26" s="212"/>
      <c r="SUC26" s="212"/>
      <c r="SUD26" s="212"/>
      <c r="SUE26" s="212"/>
      <c r="SUF26" s="212"/>
      <c r="SUG26" s="212"/>
      <c r="SUH26" s="212"/>
      <c r="SUI26" s="212"/>
      <c r="SUJ26" s="212"/>
      <c r="SUK26" s="212"/>
      <c r="SUL26" s="212"/>
      <c r="SUM26" s="212"/>
      <c r="SUN26" s="212"/>
      <c r="SUO26" s="212"/>
      <c r="SUP26" s="212"/>
      <c r="SUQ26" s="212"/>
      <c r="SUR26" s="212"/>
      <c r="SUS26" s="212"/>
      <c r="SUT26" s="212"/>
      <c r="SUU26" s="212"/>
      <c r="SUV26" s="212"/>
      <c r="SUW26" s="212"/>
      <c r="SUX26" s="212"/>
      <c r="SUY26" s="212"/>
      <c r="SUZ26" s="212"/>
      <c r="SVA26" s="212"/>
      <c r="SVB26" s="212"/>
      <c r="SVC26" s="212"/>
      <c r="SVD26" s="212"/>
      <c r="SVE26" s="212"/>
      <c r="SVF26" s="212"/>
      <c r="SVG26" s="212"/>
      <c r="SVH26" s="212"/>
      <c r="SVI26" s="212"/>
      <c r="SVJ26" s="212"/>
      <c r="SVK26" s="212"/>
      <c r="SVL26" s="212"/>
      <c r="SVM26" s="212"/>
      <c r="SVN26" s="212"/>
      <c r="SVO26" s="212"/>
      <c r="SVP26" s="212"/>
      <c r="SVQ26" s="212"/>
      <c r="SVR26" s="212"/>
      <c r="SVS26" s="212"/>
      <c r="SVT26" s="212"/>
      <c r="SVU26" s="212"/>
      <c r="SVV26" s="212"/>
      <c r="SVW26" s="212"/>
      <c r="SVX26" s="212"/>
      <c r="SVY26" s="212"/>
      <c r="SVZ26" s="212"/>
      <c r="SWA26" s="212"/>
      <c r="SWB26" s="212"/>
      <c r="SWC26" s="212"/>
      <c r="SWD26" s="212"/>
      <c r="SWE26" s="212"/>
      <c r="SWF26" s="212"/>
      <c r="SWG26" s="212"/>
      <c r="SWH26" s="212"/>
      <c r="SWI26" s="212"/>
      <c r="SWJ26" s="212"/>
      <c r="SWK26" s="212"/>
      <c r="SWL26" s="212"/>
      <c r="SWM26" s="212"/>
      <c r="SWN26" s="212"/>
      <c r="SWO26" s="212"/>
      <c r="SWP26" s="212"/>
      <c r="SWQ26" s="212"/>
      <c r="SWR26" s="212"/>
      <c r="SWS26" s="212"/>
      <c r="SWT26" s="212"/>
      <c r="SWU26" s="212"/>
      <c r="SWV26" s="212"/>
      <c r="SWW26" s="212"/>
      <c r="SWX26" s="212"/>
      <c r="SWY26" s="212"/>
      <c r="SWZ26" s="212"/>
      <c r="SXA26" s="212"/>
      <c r="SXB26" s="212"/>
      <c r="SXC26" s="212"/>
      <c r="SXD26" s="212"/>
      <c r="SXE26" s="212"/>
      <c r="SXF26" s="212"/>
      <c r="SXG26" s="212"/>
      <c r="SXH26" s="212"/>
      <c r="SXI26" s="212"/>
      <c r="SXJ26" s="212"/>
      <c r="SXK26" s="212"/>
      <c r="SXL26" s="212"/>
      <c r="SXM26" s="212"/>
      <c r="SXN26" s="212"/>
      <c r="SXO26" s="212"/>
      <c r="SXP26" s="212"/>
      <c r="SXQ26" s="212"/>
      <c r="SXR26" s="212"/>
      <c r="SXS26" s="212"/>
      <c r="SXT26" s="212"/>
      <c r="SXU26" s="212"/>
      <c r="SXV26" s="212"/>
      <c r="SXW26" s="212"/>
      <c r="SXX26" s="212"/>
      <c r="SXY26" s="212"/>
      <c r="SXZ26" s="212"/>
      <c r="SYA26" s="212"/>
      <c r="SYB26" s="212"/>
      <c r="SYC26" s="212"/>
      <c r="SYD26" s="212"/>
      <c r="SYE26" s="212"/>
      <c r="SYF26" s="212"/>
      <c r="SYG26" s="212"/>
      <c r="SYH26" s="212"/>
      <c r="SYI26" s="212"/>
      <c r="SYJ26" s="212"/>
      <c r="SYK26" s="212"/>
      <c r="SYL26" s="212"/>
      <c r="SYM26" s="212"/>
      <c r="SYN26" s="212"/>
      <c r="SYO26" s="212"/>
      <c r="SYP26" s="212"/>
      <c r="SYQ26" s="212"/>
      <c r="SYR26" s="212"/>
      <c r="SYS26" s="212"/>
      <c r="SYT26" s="212"/>
      <c r="SYU26" s="212"/>
      <c r="SYV26" s="212"/>
      <c r="SYW26" s="212"/>
      <c r="SYX26" s="212"/>
      <c r="SYY26" s="212"/>
      <c r="SYZ26" s="212"/>
      <c r="SZA26" s="212"/>
      <c r="SZB26" s="212"/>
      <c r="SZC26" s="212"/>
      <c r="SZD26" s="212"/>
      <c r="SZE26" s="212"/>
      <c r="SZF26" s="212"/>
      <c r="SZG26" s="212"/>
      <c r="SZH26" s="212"/>
      <c r="SZI26" s="212"/>
      <c r="SZJ26" s="212"/>
      <c r="SZK26" s="212"/>
      <c r="SZL26" s="212"/>
      <c r="SZM26" s="212"/>
      <c r="SZN26" s="212"/>
      <c r="SZO26" s="212"/>
      <c r="SZP26" s="212"/>
      <c r="SZQ26" s="212"/>
      <c r="SZR26" s="212"/>
      <c r="SZS26" s="212"/>
      <c r="SZT26" s="212"/>
      <c r="SZU26" s="212"/>
      <c r="SZV26" s="212"/>
      <c r="SZW26" s="212"/>
      <c r="SZX26" s="212"/>
      <c r="SZY26" s="212"/>
      <c r="SZZ26" s="212"/>
      <c r="TAA26" s="212"/>
      <c r="TAB26" s="212"/>
      <c r="TAC26" s="212"/>
      <c r="TAD26" s="212"/>
      <c r="TAE26" s="212"/>
      <c r="TAF26" s="212"/>
      <c r="TAG26" s="212"/>
      <c r="TAH26" s="212"/>
      <c r="TAI26" s="212"/>
      <c r="TAJ26" s="212"/>
      <c r="TAK26" s="212"/>
      <c r="TAL26" s="212"/>
      <c r="TAM26" s="212"/>
      <c r="TAN26" s="212"/>
      <c r="TAO26" s="212"/>
      <c r="TAP26" s="212"/>
      <c r="TAQ26" s="212"/>
      <c r="TAR26" s="212"/>
      <c r="TAS26" s="212"/>
      <c r="TAT26" s="212"/>
      <c r="TAU26" s="212"/>
      <c r="TAV26" s="212"/>
      <c r="TAW26" s="212"/>
      <c r="TAX26" s="212"/>
      <c r="TAY26" s="212"/>
      <c r="TAZ26" s="212"/>
      <c r="TBA26" s="212"/>
      <c r="TBB26" s="212"/>
      <c r="TBC26" s="212"/>
      <c r="TBD26" s="212"/>
      <c r="TBE26" s="212"/>
      <c r="TBF26" s="212"/>
      <c r="TBG26" s="212"/>
      <c r="TBH26" s="212"/>
      <c r="TBI26" s="212"/>
      <c r="TBJ26" s="212"/>
      <c r="TBK26" s="212"/>
      <c r="TBL26" s="212"/>
      <c r="TBM26" s="212"/>
      <c r="TBN26" s="212"/>
      <c r="TBO26" s="212"/>
      <c r="TBP26" s="212"/>
      <c r="TBQ26" s="212"/>
      <c r="TBR26" s="212"/>
      <c r="TBS26" s="212"/>
      <c r="TBT26" s="212"/>
      <c r="TBU26" s="212"/>
      <c r="TBV26" s="212"/>
      <c r="TBW26" s="212"/>
      <c r="TBX26" s="212"/>
      <c r="TBY26" s="212"/>
      <c r="TBZ26" s="212"/>
      <c r="TCA26" s="212"/>
      <c r="TCB26" s="212"/>
      <c r="TCC26" s="212"/>
      <c r="TCD26" s="212"/>
      <c r="TCE26" s="212"/>
      <c r="TCF26" s="212"/>
      <c r="TCG26" s="212"/>
      <c r="TCH26" s="212"/>
      <c r="TCI26" s="212"/>
      <c r="TCJ26" s="212"/>
      <c r="TCK26" s="212"/>
      <c r="TCL26" s="212"/>
      <c r="TCM26" s="212"/>
      <c r="TCN26" s="212"/>
      <c r="TCO26" s="212"/>
      <c r="TCP26" s="212"/>
      <c r="TCQ26" s="212"/>
      <c r="TCR26" s="212"/>
      <c r="TCS26" s="212"/>
      <c r="TCT26" s="212"/>
      <c r="TCU26" s="212"/>
      <c r="TCV26" s="212"/>
      <c r="TCW26" s="212"/>
      <c r="TCX26" s="212"/>
      <c r="TCY26" s="212"/>
      <c r="TCZ26" s="212"/>
      <c r="TDA26" s="212"/>
      <c r="TDB26" s="212"/>
      <c r="TDC26" s="212"/>
      <c r="TDD26" s="212"/>
      <c r="TDE26" s="212"/>
      <c r="TDF26" s="212"/>
      <c r="TDG26" s="212"/>
      <c r="TDH26" s="212"/>
      <c r="TDI26" s="212"/>
      <c r="TDJ26" s="212"/>
      <c r="TDK26" s="212"/>
      <c r="TDL26" s="212"/>
      <c r="TDM26" s="212"/>
      <c r="TDN26" s="212"/>
      <c r="TDO26" s="212"/>
      <c r="TDP26" s="212"/>
      <c r="TDQ26" s="212"/>
      <c r="TDR26" s="212"/>
      <c r="TDS26" s="212"/>
      <c r="TDT26" s="212"/>
      <c r="TDU26" s="212"/>
      <c r="TDV26" s="212"/>
      <c r="TDW26" s="212"/>
      <c r="TDX26" s="212"/>
      <c r="TDY26" s="212"/>
      <c r="TDZ26" s="212"/>
      <c r="TEA26" s="212"/>
      <c r="TEB26" s="212"/>
      <c r="TEC26" s="212"/>
      <c r="TED26" s="212"/>
      <c r="TEE26" s="212"/>
      <c r="TEF26" s="212"/>
      <c r="TEG26" s="212"/>
      <c r="TEH26" s="212"/>
      <c r="TEI26" s="212"/>
      <c r="TEJ26" s="212"/>
      <c r="TEK26" s="212"/>
      <c r="TEL26" s="212"/>
      <c r="TEM26" s="212"/>
      <c r="TEN26" s="212"/>
      <c r="TEO26" s="212"/>
      <c r="TEP26" s="212"/>
      <c r="TEQ26" s="212"/>
      <c r="TER26" s="212"/>
      <c r="TES26" s="212"/>
      <c r="TET26" s="212"/>
      <c r="TEU26" s="212"/>
      <c r="TEV26" s="212"/>
      <c r="TEW26" s="212"/>
      <c r="TEX26" s="212"/>
      <c r="TEY26" s="212"/>
      <c r="TEZ26" s="212"/>
      <c r="TFA26" s="212"/>
      <c r="TFB26" s="212"/>
      <c r="TFC26" s="212"/>
      <c r="TFD26" s="212"/>
      <c r="TFE26" s="212"/>
      <c r="TFF26" s="212"/>
      <c r="TFG26" s="212"/>
      <c r="TFH26" s="212"/>
      <c r="TFI26" s="212"/>
      <c r="TFJ26" s="212"/>
      <c r="TFK26" s="212"/>
      <c r="TFL26" s="212"/>
      <c r="TFM26" s="212"/>
      <c r="TFN26" s="212"/>
      <c r="TFO26" s="212"/>
      <c r="TFP26" s="212"/>
      <c r="TFQ26" s="212"/>
      <c r="TFR26" s="212"/>
      <c r="TFS26" s="212"/>
      <c r="TFT26" s="212"/>
      <c r="TFU26" s="212"/>
      <c r="TFV26" s="212"/>
      <c r="TFW26" s="212"/>
      <c r="TFX26" s="212"/>
      <c r="TFY26" s="212"/>
      <c r="TFZ26" s="212"/>
      <c r="TGA26" s="212"/>
      <c r="TGB26" s="212"/>
      <c r="TGC26" s="212"/>
      <c r="TGD26" s="212"/>
      <c r="TGE26" s="212"/>
      <c r="TGF26" s="212"/>
      <c r="TGG26" s="212"/>
      <c r="TGH26" s="212"/>
      <c r="TGI26" s="212"/>
      <c r="TGJ26" s="212"/>
      <c r="TGK26" s="212"/>
      <c r="TGL26" s="212"/>
      <c r="TGM26" s="212"/>
      <c r="TGN26" s="212"/>
      <c r="TGO26" s="212"/>
      <c r="TGP26" s="212"/>
      <c r="TGQ26" s="212"/>
      <c r="TGR26" s="212"/>
      <c r="TGS26" s="212"/>
      <c r="TGT26" s="212"/>
      <c r="TGU26" s="212"/>
      <c r="TGV26" s="212"/>
      <c r="TGW26" s="212"/>
      <c r="TGX26" s="212"/>
      <c r="TGY26" s="212"/>
      <c r="TGZ26" s="212"/>
      <c r="THA26" s="212"/>
      <c r="THB26" s="212"/>
      <c r="THC26" s="212"/>
      <c r="THD26" s="212"/>
      <c r="THE26" s="212"/>
      <c r="THF26" s="212"/>
      <c r="THG26" s="212"/>
      <c r="THH26" s="212"/>
      <c r="THI26" s="212"/>
      <c r="THJ26" s="212"/>
      <c r="THK26" s="212"/>
      <c r="THL26" s="212"/>
      <c r="THM26" s="212"/>
      <c r="THN26" s="212"/>
      <c r="THO26" s="212"/>
      <c r="THP26" s="212"/>
      <c r="THQ26" s="212"/>
      <c r="THR26" s="212"/>
      <c r="THS26" s="212"/>
      <c r="THT26" s="212"/>
      <c r="THU26" s="212"/>
      <c r="THV26" s="212"/>
      <c r="THW26" s="212"/>
      <c r="THX26" s="212"/>
      <c r="THY26" s="212"/>
      <c r="THZ26" s="212"/>
      <c r="TIA26" s="212"/>
      <c r="TIB26" s="212"/>
      <c r="TIC26" s="212"/>
      <c r="TID26" s="212"/>
      <c r="TIE26" s="212"/>
      <c r="TIF26" s="212"/>
      <c r="TIG26" s="212"/>
      <c r="TIH26" s="212"/>
      <c r="TII26" s="212"/>
      <c r="TIJ26" s="212"/>
      <c r="TIK26" s="212"/>
      <c r="TIL26" s="212"/>
      <c r="TIM26" s="212"/>
      <c r="TIN26" s="212"/>
      <c r="TIO26" s="212"/>
      <c r="TIP26" s="212"/>
      <c r="TIQ26" s="212"/>
      <c r="TIR26" s="212"/>
      <c r="TIS26" s="212"/>
      <c r="TIT26" s="212"/>
      <c r="TIU26" s="212"/>
      <c r="TIV26" s="212"/>
      <c r="TIW26" s="212"/>
      <c r="TIX26" s="212"/>
      <c r="TIY26" s="212"/>
      <c r="TIZ26" s="212"/>
      <c r="TJA26" s="212"/>
      <c r="TJB26" s="212"/>
      <c r="TJC26" s="212"/>
      <c r="TJD26" s="212"/>
      <c r="TJE26" s="212"/>
      <c r="TJF26" s="212"/>
      <c r="TJG26" s="212"/>
      <c r="TJH26" s="212"/>
      <c r="TJI26" s="212"/>
      <c r="TJJ26" s="212"/>
      <c r="TJK26" s="212"/>
      <c r="TJL26" s="212"/>
      <c r="TJM26" s="212"/>
      <c r="TJN26" s="212"/>
      <c r="TJO26" s="212"/>
      <c r="TJP26" s="212"/>
      <c r="TJQ26" s="212"/>
      <c r="TJR26" s="212"/>
      <c r="TJS26" s="212"/>
      <c r="TJT26" s="212"/>
      <c r="TJU26" s="212"/>
      <c r="TJV26" s="212"/>
      <c r="TJW26" s="212"/>
      <c r="TJX26" s="212"/>
      <c r="TJY26" s="212"/>
      <c r="TJZ26" s="212"/>
      <c r="TKA26" s="212"/>
      <c r="TKB26" s="212"/>
      <c r="TKC26" s="212"/>
      <c r="TKD26" s="212"/>
      <c r="TKE26" s="212"/>
      <c r="TKF26" s="212"/>
      <c r="TKG26" s="212"/>
      <c r="TKH26" s="212"/>
      <c r="TKI26" s="212"/>
      <c r="TKJ26" s="212"/>
      <c r="TKK26" s="212"/>
      <c r="TKL26" s="212"/>
      <c r="TKM26" s="212"/>
      <c r="TKN26" s="212"/>
      <c r="TKO26" s="212"/>
      <c r="TKP26" s="212"/>
      <c r="TKQ26" s="212"/>
      <c r="TKR26" s="212"/>
      <c r="TKS26" s="212"/>
      <c r="TKT26" s="212"/>
      <c r="TKU26" s="212"/>
      <c r="TKV26" s="212"/>
      <c r="TKW26" s="212"/>
      <c r="TKX26" s="212"/>
      <c r="TKY26" s="212"/>
      <c r="TKZ26" s="212"/>
      <c r="TLA26" s="212"/>
      <c r="TLB26" s="212"/>
      <c r="TLC26" s="212"/>
      <c r="TLD26" s="212"/>
      <c r="TLE26" s="212"/>
      <c r="TLF26" s="212"/>
      <c r="TLG26" s="212"/>
      <c r="TLH26" s="212"/>
      <c r="TLI26" s="212"/>
      <c r="TLJ26" s="212"/>
      <c r="TLK26" s="212"/>
      <c r="TLL26" s="212"/>
      <c r="TLM26" s="212"/>
      <c r="TLN26" s="212"/>
      <c r="TLO26" s="212"/>
      <c r="TLP26" s="212"/>
      <c r="TLQ26" s="212"/>
      <c r="TLR26" s="212"/>
      <c r="TLS26" s="212"/>
      <c r="TLT26" s="212"/>
      <c r="TLU26" s="212"/>
      <c r="TLV26" s="212"/>
      <c r="TLW26" s="212"/>
      <c r="TLX26" s="212"/>
      <c r="TLY26" s="212"/>
      <c r="TLZ26" s="212"/>
      <c r="TMA26" s="212"/>
      <c r="TMB26" s="212"/>
      <c r="TMC26" s="212"/>
      <c r="TMD26" s="212"/>
      <c r="TME26" s="212"/>
      <c r="TMF26" s="212"/>
      <c r="TMG26" s="212"/>
      <c r="TMH26" s="212"/>
      <c r="TMI26" s="212"/>
      <c r="TMJ26" s="212"/>
      <c r="TMK26" s="212"/>
      <c r="TML26" s="212"/>
      <c r="TMM26" s="212"/>
      <c r="TMN26" s="212"/>
      <c r="TMO26" s="212"/>
      <c r="TMP26" s="212"/>
      <c r="TMQ26" s="212"/>
      <c r="TMR26" s="212"/>
      <c r="TMS26" s="212"/>
      <c r="TMT26" s="212"/>
      <c r="TMU26" s="212"/>
      <c r="TMV26" s="212"/>
      <c r="TMW26" s="212"/>
      <c r="TMX26" s="212"/>
      <c r="TMY26" s="212"/>
      <c r="TMZ26" s="212"/>
      <c r="TNA26" s="212"/>
      <c r="TNB26" s="212"/>
      <c r="TNC26" s="212"/>
      <c r="TND26" s="212"/>
      <c r="TNE26" s="212"/>
      <c r="TNF26" s="212"/>
      <c r="TNG26" s="212"/>
      <c r="TNH26" s="212"/>
      <c r="TNI26" s="212"/>
      <c r="TNJ26" s="212"/>
      <c r="TNK26" s="212"/>
      <c r="TNL26" s="212"/>
      <c r="TNM26" s="212"/>
      <c r="TNN26" s="212"/>
      <c r="TNO26" s="212"/>
      <c r="TNP26" s="212"/>
      <c r="TNQ26" s="212"/>
      <c r="TNR26" s="212"/>
      <c r="TNS26" s="212"/>
      <c r="TNT26" s="212"/>
      <c r="TNU26" s="212"/>
      <c r="TNV26" s="212"/>
      <c r="TNW26" s="212"/>
      <c r="TNX26" s="212"/>
      <c r="TNY26" s="212"/>
      <c r="TNZ26" s="212"/>
      <c r="TOA26" s="212"/>
      <c r="TOB26" s="212"/>
      <c r="TOC26" s="212"/>
      <c r="TOD26" s="212"/>
      <c r="TOE26" s="212"/>
      <c r="TOF26" s="212"/>
      <c r="TOG26" s="212"/>
      <c r="TOH26" s="212"/>
      <c r="TOI26" s="212"/>
      <c r="TOJ26" s="212"/>
      <c r="TOK26" s="212"/>
      <c r="TOL26" s="212"/>
      <c r="TOM26" s="212"/>
      <c r="TON26" s="212"/>
      <c r="TOO26" s="212"/>
      <c r="TOP26" s="212"/>
      <c r="TOQ26" s="212"/>
      <c r="TOR26" s="212"/>
      <c r="TOS26" s="212"/>
      <c r="TOT26" s="212"/>
      <c r="TOU26" s="212"/>
      <c r="TOV26" s="212"/>
      <c r="TOW26" s="212"/>
      <c r="TOX26" s="212"/>
      <c r="TOY26" s="212"/>
      <c r="TOZ26" s="212"/>
      <c r="TPA26" s="212"/>
      <c r="TPB26" s="212"/>
      <c r="TPC26" s="212"/>
      <c r="TPD26" s="212"/>
      <c r="TPE26" s="212"/>
      <c r="TPF26" s="212"/>
      <c r="TPG26" s="212"/>
      <c r="TPH26" s="212"/>
      <c r="TPI26" s="212"/>
      <c r="TPJ26" s="212"/>
      <c r="TPK26" s="212"/>
      <c r="TPL26" s="212"/>
      <c r="TPM26" s="212"/>
      <c r="TPN26" s="212"/>
      <c r="TPO26" s="212"/>
      <c r="TPP26" s="212"/>
      <c r="TPQ26" s="212"/>
      <c r="TPR26" s="212"/>
      <c r="TPS26" s="212"/>
      <c r="TPT26" s="212"/>
      <c r="TPU26" s="212"/>
      <c r="TPV26" s="212"/>
      <c r="TPW26" s="212"/>
      <c r="TPX26" s="212"/>
      <c r="TPY26" s="212"/>
      <c r="TPZ26" s="212"/>
      <c r="TQA26" s="212"/>
      <c r="TQB26" s="212"/>
      <c r="TQC26" s="212"/>
      <c r="TQD26" s="212"/>
      <c r="TQE26" s="212"/>
      <c r="TQF26" s="212"/>
      <c r="TQG26" s="212"/>
      <c r="TQH26" s="212"/>
      <c r="TQI26" s="212"/>
      <c r="TQJ26" s="212"/>
      <c r="TQK26" s="212"/>
      <c r="TQL26" s="212"/>
      <c r="TQM26" s="212"/>
      <c r="TQN26" s="212"/>
      <c r="TQO26" s="212"/>
      <c r="TQP26" s="212"/>
      <c r="TQQ26" s="212"/>
      <c r="TQR26" s="212"/>
      <c r="TQS26" s="212"/>
      <c r="TQT26" s="212"/>
      <c r="TQU26" s="212"/>
      <c r="TQV26" s="212"/>
      <c r="TQW26" s="212"/>
      <c r="TQX26" s="212"/>
      <c r="TQY26" s="212"/>
      <c r="TQZ26" s="212"/>
      <c r="TRA26" s="212"/>
      <c r="TRB26" s="212"/>
      <c r="TRC26" s="212"/>
      <c r="TRD26" s="212"/>
      <c r="TRE26" s="212"/>
      <c r="TRF26" s="212"/>
      <c r="TRG26" s="212"/>
      <c r="TRH26" s="212"/>
      <c r="TRI26" s="212"/>
      <c r="TRJ26" s="212"/>
      <c r="TRK26" s="212"/>
      <c r="TRL26" s="212"/>
      <c r="TRM26" s="212"/>
      <c r="TRN26" s="212"/>
      <c r="TRO26" s="212"/>
      <c r="TRP26" s="212"/>
      <c r="TRQ26" s="212"/>
      <c r="TRR26" s="212"/>
      <c r="TRS26" s="212"/>
      <c r="TRT26" s="212"/>
      <c r="TRU26" s="212"/>
      <c r="TRV26" s="212"/>
      <c r="TRW26" s="212"/>
      <c r="TRX26" s="212"/>
      <c r="TRY26" s="212"/>
      <c r="TRZ26" s="212"/>
      <c r="TSA26" s="212"/>
      <c r="TSB26" s="212"/>
      <c r="TSC26" s="212"/>
      <c r="TSD26" s="212"/>
      <c r="TSE26" s="212"/>
      <c r="TSF26" s="212"/>
      <c r="TSG26" s="212"/>
      <c r="TSH26" s="212"/>
      <c r="TSI26" s="212"/>
      <c r="TSJ26" s="212"/>
      <c r="TSK26" s="212"/>
      <c r="TSL26" s="212"/>
      <c r="TSM26" s="212"/>
      <c r="TSN26" s="212"/>
      <c r="TSO26" s="212"/>
      <c r="TSP26" s="212"/>
      <c r="TSQ26" s="212"/>
      <c r="TSR26" s="212"/>
      <c r="TSS26" s="212"/>
      <c r="TST26" s="212"/>
      <c r="TSU26" s="212"/>
      <c r="TSV26" s="212"/>
      <c r="TSW26" s="212"/>
      <c r="TSX26" s="212"/>
      <c r="TSY26" s="212"/>
      <c r="TSZ26" s="212"/>
      <c r="TTA26" s="212"/>
      <c r="TTB26" s="212"/>
      <c r="TTC26" s="212"/>
      <c r="TTD26" s="212"/>
      <c r="TTE26" s="212"/>
      <c r="TTF26" s="212"/>
      <c r="TTG26" s="212"/>
      <c r="TTH26" s="212"/>
      <c r="TTI26" s="212"/>
      <c r="TTJ26" s="212"/>
      <c r="TTK26" s="212"/>
      <c r="TTL26" s="212"/>
      <c r="TTM26" s="212"/>
      <c r="TTN26" s="212"/>
      <c r="TTO26" s="212"/>
      <c r="TTP26" s="212"/>
      <c r="TTQ26" s="212"/>
      <c r="TTR26" s="212"/>
      <c r="TTS26" s="212"/>
      <c r="TTT26" s="212"/>
      <c r="TTU26" s="212"/>
      <c r="TTV26" s="212"/>
      <c r="TTW26" s="212"/>
      <c r="TTX26" s="212"/>
      <c r="TTY26" s="212"/>
      <c r="TTZ26" s="212"/>
      <c r="TUA26" s="212"/>
      <c r="TUB26" s="212"/>
      <c r="TUC26" s="212"/>
      <c r="TUD26" s="212"/>
      <c r="TUE26" s="212"/>
      <c r="TUF26" s="212"/>
      <c r="TUG26" s="212"/>
      <c r="TUH26" s="212"/>
      <c r="TUI26" s="212"/>
      <c r="TUJ26" s="212"/>
      <c r="TUK26" s="212"/>
      <c r="TUL26" s="212"/>
      <c r="TUM26" s="212"/>
      <c r="TUN26" s="212"/>
      <c r="TUO26" s="212"/>
      <c r="TUP26" s="212"/>
      <c r="TUQ26" s="212"/>
      <c r="TUR26" s="212"/>
      <c r="TUS26" s="212"/>
      <c r="TUT26" s="212"/>
      <c r="TUU26" s="212"/>
      <c r="TUV26" s="212"/>
      <c r="TUW26" s="212"/>
      <c r="TUX26" s="212"/>
      <c r="TUY26" s="212"/>
      <c r="TUZ26" s="212"/>
      <c r="TVA26" s="212"/>
      <c r="TVB26" s="212"/>
      <c r="TVC26" s="212"/>
      <c r="TVD26" s="212"/>
      <c r="TVE26" s="212"/>
      <c r="TVF26" s="212"/>
      <c r="TVG26" s="212"/>
      <c r="TVH26" s="212"/>
      <c r="TVI26" s="212"/>
      <c r="TVJ26" s="212"/>
      <c r="TVK26" s="212"/>
      <c r="TVL26" s="212"/>
      <c r="TVM26" s="212"/>
      <c r="TVN26" s="212"/>
      <c r="TVO26" s="212"/>
      <c r="TVP26" s="212"/>
      <c r="TVQ26" s="212"/>
      <c r="TVR26" s="212"/>
      <c r="TVS26" s="212"/>
      <c r="TVT26" s="212"/>
      <c r="TVU26" s="212"/>
      <c r="TVV26" s="212"/>
      <c r="TVW26" s="212"/>
      <c r="TVX26" s="212"/>
      <c r="TVY26" s="212"/>
      <c r="TVZ26" s="212"/>
      <c r="TWA26" s="212"/>
      <c r="TWB26" s="212"/>
      <c r="TWC26" s="212"/>
      <c r="TWD26" s="212"/>
      <c r="TWE26" s="212"/>
      <c r="TWF26" s="212"/>
      <c r="TWG26" s="212"/>
      <c r="TWH26" s="212"/>
      <c r="TWI26" s="212"/>
      <c r="TWJ26" s="212"/>
      <c r="TWK26" s="212"/>
      <c r="TWL26" s="212"/>
      <c r="TWM26" s="212"/>
      <c r="TWN26" s="212"/>
      <c r="TWO26" s="212"/>
      <c r="TWP26" s="212"/>
      <c r="TWQ26" s="212"/>
      <c r="TWR26" s="212"/>
      <c r="TWS26" s="212"/>
      <c r="TWT26" s="212"/>
      <c r="TWU26" s="212"/>
      <c r="TWV26" s="212"/>
      <c r="TWW26" s="212"/>
      <c r="TWX26" s="212"/>
      <c r="TWY26" s="212"/>
      <c r="TWZ26" s="212"/>
      <c r="TXA26" s="212"/>
      <c r="TXB26" s="212"/>
      <c r="TXC26" s="212"/>
      <c r="TXD26" s="212"/>
      <c r="TXE26" s="212"/>
      <c r="TXF26" s="212"/>
      <c r="TXG26" s="212"/>
      <c r="TXH26" s="212"/>
      <c r="TXI26" s="212"/>
      <c r="TXJ26" s="212"/>
      <c r="TXK26" s="212"/>
      <c r="TXL26" s="212"/>
      <c r="TXM26" s="212"/>
      <c r="TXN26" s="212"/>
      <c r="TXO26" s="212"/>
      <c r="TXP26" s="212"/>
      <c r="TXQ26" s="212"/>
      <c r="TXR26" s="212"/>
      <c r="TXS26" s="212"/>
      <c r="TXT26" s="212"/>
      <c r="TXU26" s="212"/>
      <c r="TXV26" s="212"/>
      <c r="TXW26" s="212"/>
      <c r="TXX26" s="212"/>
      <c r="TXY26" s="212"/>
      <c r="TXZ26" s="212"/>
      <c r="TYA26" s="212"/>
      <c r="TYB26" s="212"/>
      <c r="TYC26" s="212"/>
      <c r="TYD26" s="212"/>
      <c r="TYE26" s="212"/>
      <c r="TYF26" s="212"/>
      <c r="TYG26" s="212"/>
      <c r="TYH26" s="212"/>
      <c r="TYI26" s="212"/>
      <c r="TYJ26" s="212"/>
      <c r="TYK26" s="212"/>
      <c r="TYL26" s="212"/>
      <c r="TYM26" s="212"/>
      <c r="TYN26" s="212"/>
      <c r="TYO26" s="212"/>
      <c r="TYP26" s="212"/>
      <c r="TYQ26" s="212"/>
      <c r="TYR26" s="212"/>
      <c r="TYS26" s="212"/>
      <c r="TYT26" s="212"/>
      <c r="TYU26" s="212"/>
      <c r="TYV26" s="212"/>
      <c r="TYW26" s="212"/>
      <c r="TYX26" s="212"/>
      <c r="TYY26" s="212"/>
      <c r="TYZ26" s="212"/>
      <c r="TZA26" s="212"/>
      <c r="TZB26" s="212"/>
      <c r="TZC26" s="212"/>
      <c r="TZD26" s="212"/>
      <c r="TZE26" s="212"/>
      <c r="TZF26" s="212"/>
      <c r="TZG26" s="212"/>
      <c r="TZH26" s="212"/>
      <c r="TZI26" s="212"/>
      <c r="TZJ26" s="212"/>
      <c r="TZK26" s="212"/>
      <c r="TZL26" s="212"/>
      <c r="TZM26" s="212"/>
      <c r="TZN26" s="212"/>
      <c r="TZO26" s="212"/>
      <c r="TZP26" s="212"/>
      <c r="TZQ26" s="212"/>
      <c r="TZR26" s="212"/>
      <c r="TZS26" s="212"/>
      <c r="TZT26" s="212"/>
      <c r="TZU26" s="212"/>
      <c r="TZV26" s="212"/>
      <c r="TZW26" s="212"/>
      <c r="TZX26" s="212"/>
      <c r="TZY26" s="212"/>
      <c r="TZZ26" s="212"/>
      <c r="UAA26" s="212"/>
      <c r="UAB26" s="212"/>
      <c r="UAC26" s="212"/>
      <c r="UAD26" s="212"/>
      <c r="UAE26" s="212"/>
      <c r="UAF26" s="212"/>
      <c r="UAG26" s="212"/>
      <c r="UAH26" s="212"/>
      <c r="UAI26" s="212"/>
      <c r="UAJ26" s="212"/>
      <c r="UAK26" s="212"/>
      <c r="UAL26" s="212"/>
      <c r="UAM26" s="212"/>
      <c r="UAN26" s="212"/>
      <c r="UAO26" s="212"/>
      <c r="UAP26" s="212"/>
      <c r="UAQ26" s="212"/>
      <c r="UAR26" s="212"/>
      <c r="UAS26" s="212"/>
      <c r="UAT26" s="212"/>
      <c r="UAU26" s="212"/>
      <c r="UAV26" s="212"/>
      <c r="UAW26" s="212"/>
      <c r="UAX26" s="212"/>
      <c r="UAY26" s="212"/>
      <c r="UAZ26" s="212"/>
      <c r="UBA26" s="212"/>
      <c r="UBB26" s="212"/>
      <c r="UBC26" s="212"/>
      <c r="UBD26" s="212"/>
      <c r="UBE26" s="212"/>
      <c r="UBF26" s="212"/>
      <c r="UBG26" s="212"/>
      <c r="UBH26" s="212"/>
      <c r="UBI26" s="212"/>
      <c r="UBJ26" s="212"/>
      <c r="UBK26" s="212"/>
      <c r="UBL26" s="212"/>
      <c r="UBM26" s="212"/>
      <c r="UBN26" s="212"/>
      <c r="UBO26" s="212"/>
      <c r="UBP26" s="212"/>
      <c r="UBQ26" s="212"/>
      <c r="UBR26" s="212"/>
      <c r="UBS26" s="212"/>
      <c r="UBT26" s="212"/>
      <c r="UBU26" s="212"/>
      <c r="UBV26" s="212"/>
      <c r="UBW26" s="212"/>
      <c r="UBX26" s="212"/>
      <c r="UBY26" s="212"/>
      <c r="UBZ26" s="212"/>
      <c r="UCA26" s="212"/>
      <c r="UCB26" s="212"/>
      <c r="UCC26" s="212"/>
      <c r="UCD26" s="212"/>
      <c r="UCE26" s="212"/>
      <c r="UCF26" s="212"/>
      <c r="UCG26" s="212"/>
      <c r="UCH26" s="212"/>
      <c r="UCI26" s="212"/>
      <c r="UCJ26" s="212"/>
      <c r="UCK26" s="212"/>
      <c r="UCL26" s="212"/>
      <c r="UCM26" s="212"/>
      <c r="UCN26" s="212"/>
      <c r="UCO26" s="212"/>
      <c r="UCP26" s="212"/>
      <c r="UCQ26" s="212"/>
      <c r="UCR26" s="212"/>
      <c r="UCS26" s="212"/>
      <c r="UCT26" s="212"/>
      <c r="UCU26" s="212"/>
      <c r="UCV26" s="212"/>
      <c r="UCW26" s="212"/>
      <c r="UCX26" s="212"/>
      <c r="UCY26" s="212"/>
      <c r="UCZ26" s="212"/>
      <c r="UDA26" s="212"/>
      <c r="UDB26" s="212"/>
      <c r="UDC26" s="212"/>
      <c r="UDD26" s="212"/>
      <c r="UDE26" s="212"/>
      <c r="UDF26" s="212"/>
      <c r="UDG26" s="212"/>
      <c r="UDH26" s="212"/>
      <c r="UDI26" s="212"/>
      <c r="UDJ26" s="212"/>
      <c r="UDK26" s="212"/>
      <c r="UDL26" s="212"/>
      <c r="UDM26" s="212"/>
      <c r="UDN26" s="212"/>
      <c r="UDO26" s="212"/>
      <c r="UDP26" s="212"/>
      <c r="UDQ26" s="212"/>
      <c r="UDR26" s="212"/>
      <c r="UDS26" s="212"/>
      <c r="UDT26" s="212"/>
      <c r="UDU26" s="212"/>
      <c r="UDV26" s="212"/>
      <c r="UDW26" s="212"/>
      <c r="UDX26" s="212"/>
      <c r="UDY26" s="212"/>
      <c r="UDZ26" s="212"/>
      <c r="UEA26" s="212"/>
      <c r="UEB26" s="212"/>
      <c r="UEC26" s="212"/>
      <c r="UED26" s="212"/>
      <c r="UEE26" s="212"/>
      <c r="UEF26" s="212"/>
      <c r="UEG26" s="212"/>
      <c r="UEH26" s="212"/>
      <c r="UEI26" s="212"/>
      <c r="UEJ26" s="212"/>
      <c r="UEK26" s="212"/>
      <c r="UEL26" s="212"/>
      <c r="UEM26" s="212"/>
      <c r="UEN26" s="212"/>
      <c r="UEO26" s="212"/>
      <c r="UEP26" s="212"/>
      <c r="UEQ26" s="212"/>
      <c r="UER26" s="212"/>
      <c r="UES26" s="212"/>
      <c r="UET26" s="212"/>
      <c r="UEU26" s="212"/>
      <c r="UEV26" s="212"/>
      <c r="UEW26" s="212"/>
      <c r="UEX26" s="212"/>
      <c r="UEY26" s="212"/>
      <c r="UEZ26" s="212"/>
      <c r="UFA26" s="212"/>
      <c r="UFB26" s="212"/>
      <c r="UFC26" s="212"/>
      <c r="UFD26" s="212"/>
      <c r="UFE26" s="212"/>
      <c r="UFF26" s="212"/>
      <c r="UFG26" s="212"/>
      <c r="UFH26" s="212"/>
      <c r="UFI26" s="212"/>
      <c r="UFJ26" s="212"/>
      <c r="UFK26" s="212"/>
      <c r="UFL26" s="212"/>
      <c r="UFM26" s="212"/>
      <c r="UFN26" s="212"/>
      <c r="UFO26" s="212"/>
      <c r="UFP26" s="212"/>
      <c r="UFQ26" s="212"/>
      <c r="UFR26" s="212"/>
      <c r="UFS26" s="212"/>
      <c r="UFT26" s="212"/>
      <c r="UFU26" s="212"/>
      <c r="UFV26" s="212"/>
      <c r="UFW26" s="212"/>
      <c r="UFX26" s="212"/>
      <c r="UFY26" s="212"/>
      <c r="UFZ26" s="212"/>
      <c r="UGA26" s="212"/>
      <c r="UGB26" s="212"/>
      <c r="UGC26" s="212"/>
      <c r="UGD26" s="212"/>
      <c r="UGE26" s="212"/>
      <c r="UGF26" s="212"/>
      <c r="UGG26" s="212"/>
      <c r="UGH26" s="212"/>
      <c r="UGI26" s="212"/>
      <c r="UGJ26" s="212"/>
      <c r="UGK26" s="212"/>
      <c r="UGL26" s="212"/>
      <c r="UGM26" s="212"/>
      <c r="UGN26" s="212"/>
      <c r="UGO26" s="212"/>
      <c r="UGP26" s="212"/>
      <c r="UGQ26" s="212"/>
      <c r="UGR26" s="212"/>
      <c r="UGS26" s="212"/>
      <c r="UGT26" s="212"/>
      <c r="UGU26" s="212"/>
      <c r="UGV26" s="212"/>
      <c r="UGW26" s="212"/>
      <c r="UGX26" s="212"/>
      <c r="UGY26" s="212"/>
      <c r="UGZ26" s="212"/>
      <c r="UHA26" s="212"/>
      <c r="UHB26" s="212"/>
      <c r="UHC26" s="212"/>
      <c r="UHD26" s="212"/>
      <c r="UHE26" s="212"/>
      <c r="UHF26" s="212"/>
      <c r="UHG26" s="212"/>
      <c r="UHH26" s="212"/>
      <c r="UHI26" s="212"/>
      <c r="UHJ26" s="212"/>
      <c r="UHK26" s="212"/>
      <c r="UHL26" s="212"/>
      <c r="UHM26" s="212"/>
      <c r="UHN26" s="212"/>
      <c r="UHO26" s="212"/>
      <c r="UHP26" s="212"/>
      <c r="UHQ26" s="212"/>
      <c r="UHR26" s="212"/>
      <c r="UHS26" s="212"/>
      <c r="UHT26" s="212"/>
      <c r="UHU26" s="212"/>
      <c r="UHV26" s="212"/>
      <c r="UHW26" s="212"/>
      <c r="UHX26" s="212"/>
      <c r="UHY26" s="212"/>
      <c r="UHZ26" s="212"/>
      <c r="UIA26" s="212"/>
      <c r="UIB26" s="212"/>
      <c r="UIC26" s="212"/>
      <c r="UID26" s="212"/>
      <c r="UIE26" s="212"/>
      <c r="UIF26" s="212"/>
      <c r="UIG26" s="212"/>
      <c r="UIH26" s="212"/>
      <c r="UII26" s="212"/>
      <c r="UIJ26" s="212"/>
      <c r="UIK26" s="212"/>
      <c r="UIL26" s="212"/>
      <c r="UIM26" s="212"/>
      <c r="UIN26" s="212"/>
      <c r="UIO26" s="212"/>
      <c r="UIP26" s="212"/>
      <c r="UIQ26" s="212"/>
      <c r="UIR26" s="212"/>
      <c r="UIS26" s="212"/>
      <c r="UIT26" s="212"/>
      <c r="UIU26" s="212"/>
      <c r="UIV26" s="212"/>
      <c r="UIW26" s="212"/>
      <c r="UIX26" s="212"/>
      <c r="UIY26" s="212"/>
      <c r="UIZ26" s="212"/>
      <c r="UJA26" s="212"/>
      <c r="UJB26" s="212"/>
      <c r="UJC26" s="212"/>
      <c r="UJD26" s="212"/>
      <c r="UJE26" s="212"/>
      <c r="UJF26" s="212"/>
      <c r="UJG26" s="212"/>
      <c r="UJH26" s="212"/>
      <c r="UJI26" s="212"/>
      <c r="UJJ26" s="212"/>
      <c r="UJK26" s="212"/>
      <c r="UJL26" s="212"/>
      <c r="UJM26" s="212"/>
      <c r="UJN26" s="212"/>
      <c r="UJO26" s="212"/>
      <c r="UJP26" s="212"/>
      <c r="UJQ26" s="212"/>
      <c r="UJR26" s="212"/>
      <c r="UJS26" s="212"/>
      <c r="UJT26" s="212"/>
      <c r="UJU26" s="212"/>
      <c r="UJV26" s="212"/>
      <c r="UJW26" s="212"/>
      <c r="UJX26" s="212"/>
      <c r="UJY26" s="212"/>
      <c r="UJZ26" s="212"/>
      <c r="UKA26" s="212"/>
      <c r="UKB26" s="212"/>
      <c r="UKC26" s="212"/>
      <c r="UKD26" s="212"/>
      <c r="UKE26" s="212"/>
      <c r="UKF26" s="212"/>
      <c r="UKG26" s="212"/>
      <c r="UKH26" s="212"/>
      <c r="UKI26" s="212"/>
      <c r="UKJ26" s="212"/>
      <c r="UKK26" s="212"/>
      <c r="UKL26" s="212"/>
      <c r="UKM26" s="212"/>
      <c r="UKN26" s="212"/>
      <c r="UKO26" s="212"/>
      <c r="UKP26" s="212"/>
      <c r="UKQ26" s="212"/>
      <c r="UKR26" s="212"/>
      <c r="UKS26" s="212"/>
      <c r="UKT26" s="212"/>
      <c r="UKU26" s="212"/>
      <c r="UKV26" s="212"/>
      <c r="UKW26" s="212"/>
      <c r="UKX26" s="212"/>
      <c r="UKY26" s="212"/>
      <c r="UKZ26" s="212"/>
      <c r="ULA26" s="212"/>
      <c r="ULB26" s="212"/>
      <c r="ULC26" s="212"/>
      <c r="ULD26" s="212"/>
      <c r="ULE26" s="212"/>
      <c r="ULF26" s="212"/>
      <c r="ULG26" s="212"/>
      <c r="ULH26" s="212"/>
      <c r="ULI26" s="212"/>
      <c r="ULJ26" s="212"/>
      <c r="ULK26" s="212"/>
      <c r="ULL26" s="212"/>
      <c r="ULM26" s="212"/>
      <c r="ULN26" s="212"/>
      <c r="ULO26" s="212"/>
      <c r="ULP26" s="212"/>
      <c r="ULQ26" s="212"/>
      <c r="ULR26" s="212"/>
      <c r="ULS26" s="212"/>
      <c r="ULT26" s="212"/>
      <c r="ULU26" s="212"/>
      <c r="ULV26" s="212"/>
      <c r="ULW26" s="212"/>
      <c r="ULX26" s="212"/>
      <c r="ULY26" s="212"/>
      <c r="ULZ26" s="212"/>
      <c r="UMA26" s="212"/>
      <c r="UMB26" s="212"/>
      <c r="UMC26" s="212"/>
      <c r="UMD26" s="212"/>
      <c r="UME26" s="212"/>
      <c r="UMF26" s="212"/>
      <c r="UMG26" s="212"/>
      <c r="UMH26" s="212"/>
      <c r="UMI26" s="212"/>
      <c r="UMJ26" s="212"/>
      <c r="UMK26" s="212"/>
      <c r="UML26" s="212"/>
      <c r="UMM26" s="212"/>
      <c r="UMN26" s="212"/>
      <c r="UMO26" s="212"/>
      <c r="UMP26" s="212"/>
      <c r="UMQ26" s="212"/>
      <c r="UMR26" s="212"/>
      <c r="UMS26" s="212"/>
      <c r="UMT26" s="212"/>
      <c r="UMU26" s="212"/>
      <c r="UMV26" s="212"/>
      <c r="UMW26" s="212"/>
      <c r="UMX26" s="212"/>
      <c r="UMY26" s="212"/>
      <c r="UMZ26" s="212"/>
      <c r="UNA26" s="212"/>
      <c r="UNB26" s="212"/>
      <c r="UNC26" s="212"/>
      <c r="UND26" s="212"/>
      <c r="UNE26" s="212"/>
      <c r="UNF26" s="212"/>
      <c r="UNG26" s="212"/>
      <c r="UNH26" s="212"/>
      <c r="UNI26" s="212"/>
      <c r="UNJ26" s="212"/>
      <c r="UNK26" s="212"/>
      <c r="UNL26" s="212"/>
      <c r="UNM26" s="212"/>
      <c r="UNN26" s="212"/>
      <c r="UNO26" s="212"/>
      <c r="UNP26" s="212"/>
      <c r="UNQ26" s="212"/>
      <c r="UNR26" s="212"/>
      <c r="UNS26" s="212"/>
      <c r="UNT26" s="212"/>
      <c r="UNU26" s="212"/>
      <c r="UNV26" s="212"/>
      <c r="UNW26" s="212"/>
      <c r="UNX26" s="212"/>
      <c r="UNY26" s="212"/>
      <c r="UNZ26" s="212"/>
      <c r="UOA26" s="212"/>
      <c r="UOB26" s="212"/>
      <c r="UOC26" s="212"/>
      <c r="UOD26" s="212"/>
      <c r="UOE26" s="212"/>
      <c r="UOF26" s="212"/>
      <c r="UOG26" s="212"/>
      <c r="UOH26" s="212"/>
      <c r="UOI26" s="212"/>
      <c r="UOJ26" s="212"/>
      <c r="UOK26" s="212"/>
      <c r="UOL26" s="212"/>
      <c r="UOM26" s="212"/>
      <c r="UON26" s="212"/>
      <c r="UOO26" s="212"/>
      <c r="UOP26" s="212"/>
      <c r="UOQ26" s="212"/>
      <c r="UOR26" s="212"/>
      <c r="UOS26" s="212"/>
      <c r="UOT26" s="212"/>
      <c r="UOU26" s="212"/>
      <c r="UOV26" s="212"/>
      <c r="UOW26" s="212"/>
      <c r="UOX26" s="212"/>
      <c r="UOY26" s="212"/>
      <c r="UOZ26" s="212"/>
      <c r="UPA26" s="212"/>
      <c r="UPB26" s="212"/>
      <c r="UPC26" s="212"/>
      <c r="UPD26" s="212"/>
      <c r="UPE26" s="212"/>
      <c r="UPF26" s="212"/>
      <c r="UPG26" s="212"/>
      <c r="UPH26" s="212"/>
      <c r="UPI26" s="212"/>
      <c r="UPJ26" s="212"/>
      <c r="UPK26" s="212"/>
      <c r="UPL26" s="212"/>
      <c r="UPM26" s="212"/>
      <c r="UPN26" s="212"/>
      <c r="UPO26" s="212"/>
      <c r="UPP26" s="212"/>
      <c r="UPQ26" s="212"/>
      <c r="UPR26" s="212"/>
      <c r="UPS26" s="212"/>
      <c r="UPT26" s="212"/>
      <c r="UPU26" s="212"/>
      <c r="UPV26" s="212"/>
      <c r="UPW26" s="212"/>
      <c r="UPX26" s="212"/>
      <c r="UPY26" s="212"/>
      <c r="UPZ26" s="212"/>
      <c r="UQA26" s="212"/>
      <c r="UQB26" s="212"/>
      <c r="UQC26" s="212"/>
      <c r="UQD26" s="212"/>
      <c r="UQE26" s="212"/>
      <c r="UQF26" s="212"/>
      <c r="UQG26" s="212"/>
      <c r="UQH26" s="212"/>
      <c r="UQI26" s="212"/>
      <c r="UQJ26" s="212"/>
      <c r="UQK26" s="212"/>
      <c r="UQL26" s="212"/>
      <c r="UQM26" s="212"/>
      <c r="UQN26" s="212"/>
      <c r="UQO26" s="212"/>
      <c r="UQP26" s="212"/>
      <c r="UQQ26" s="212"/>
      <c r="UQR26" s="212"/>
      <c r="UQS26" s="212"/>
      <c r="UQT26" s="212"/>
      <c r="UQU26" s="212"/>
      <c r="UQV26" s="212"/>
      <c r="UQW26" s="212"/>
      <c r="UQX26" s="212"/>
      <c r="UQY26" s="212"/>
      <c r="UQZ26" s="212"/>
      <c r="URA26" s="212"/>
      <c r="URB26" s="212"/>
      <c r="URC26" s="212"/>
      <c r="URD26" s="212"/>
      <c r="URE26" s="212"/>
      <c r="URF26" s="212"/>
      <c r="URG26" s="212"/>
      <c r="URH26" s="212"/>
      <c r="URI26" s="212"/>
      <c r="URJ26" s="212"/>
      <c r="URK26" s="212"/>
      <c r="URL26" s="212"/>
      <c r="URM26" s="212"/>
      <c r="URN26" s="212"/>
      <c r="URO26" s="212"/>
      <c r="URP26" s="212"/>
      <c r="URQ26" s="212"/>
      <c r="URR26" s="212"/>
      <c r="URS26" s="212"/>
      <c r="URT26" s="212"/>
      <c r="URU26" s="212"/>
      <c r="URV26" s="212"/>
      <c r="URW26" s="212"/>
      <c r="URX26" s="212"/>
      <c r="URY26" s="212"/>
      <c r="URZ26" s="212"/>
      <c r="USA26" s="212"/>
      <c r="USB26" s="212"/>
      <c r="USC26" s="212"/>
      <c r="USD26" s="212"/>
      <c r="USE26" s="212"/>
      <c r="USF26" s="212"/>
      <c r="USG26" s="212"/>
      <c r="USH26" s="212"/>
      <c r="USI26" s="212"/>
      <c r="USJ26" s="212"/>
      <c r="USK26" s="212"/>
      <c r="USL26" s="212"/>
      <c r="USM26" s="212"/>
      <c r="USN26" s="212"/>
      <c r="USO26" s="212"/>
      <c r="USP26" s="212"/>
      <c r="USQ26" s="212"/>
      <c r="USR26" s="212"/>
      <c r="USS26" s="212"/>
      <c r="UST26" s="212"/>
      <c r="USU26" s="212"/>
      <c r="USV26" s="212"/>
      <c r="USW26" s="212"/>
      <c r="USX26" s="212"/>
      <c r="USY26" s="212"/>
      <c r="USZ26" s="212"/>
      <c r="UTA26" s="212"/>
      <c r="UTB26" s="212"/>
      <c r="UTC26" s="212"/>
      <c r="UTD26" s="212"/>
      <c r="UTE26" s="212"/>
      <c r="UTF26" s="212"/>
      <c r="UTG26" s="212"/>
      <c r="UTH26" s="212"/>
      <c r="UTI26" s="212"/>
      <c r="UTJ26" s="212"/>
      <c r="UTK26" s="212"/>
      <c r="UTL26" s="212"/>
      <c r="UTM26" s="212"/>
      <c r="UTN26" s="212"/>
      <c r="UTO26" s="212"/>
      <c r="UTP26" s="212"/>
      <c r="UTQ26" s="212"/>
      <c r="UTR26" s="212"/>
      <c r="UTS26" s="212"/>
      <c r="UTT26" s="212"/>
      <c r="UTU26" s="212"/>
      <c r="UTV26" s="212"/>
      <c r="UTW26" s="212"/>
      <c r="UTX26" s="212"/>
      <c r="UTY26" s="212"/>
      <c r="UTZ26" s="212"/>
      <c r="UUA26" s="212"/>
      <c r="UUB26" s="212"/>
      <c r="UUC26" s="212"/>
      <c r="UUD26" s="212"/>
      <c r="UUE26" s="212"/>
      <c r="UUF26" s="212"/>
      <c r="UUG26" s="212"/>
      <c r="UUH26" s="212"/>
      <c r="UUI26" s="212"/>
      <c r="UUJ26" s="212"/>
      <c r="UUK26" s="212"/>
      <c r="UUL26" s="212"/>
      <c r="UUM26" s="212"/>
      <c r="UUN26" s="212"/>
      <c r="UUO26" s="212"/>
      <c r="UUP26" s="212"/>
      <c r="UUQ26" s="212"/>
      <c r="UUR26" s="212"/>
      <c r="UUS26" s="212"/>
      <c r="UUT26" s="212"/>
      <c r="UUU26" s="212"/>
      <c r="UUV26" s="212"/>
      <c r="UUW26" s="212"/>
      <c r="UUX26" s="212"/>
      <c r="UUY26" s="212"/>
      <c r="UUZ26" s="212"/>
      <c r="UVA26" s="212"/>
      <c r="UVB26" s="212"/>
      <c r="UVC26" s="212"/>
      <c r="UVD26" s="212"/>
      <c r="UVE26" s="212"/>
      <c r="UVF26" s="212"/>
      <c r="UVG26" s="212"/>
      <c r="UVH26" s="212"/>
      <c r="UVI26" s="212"/>
      <c r="UVJ26" s="212"/>
      <c r="UVK26" s="212"/>
      <c r="UVL26" s="212"/>
      <c r="UVM26" s="212"/>
      <c r="UVN26" s="212"/>
      <c r="UVO26" s="212"/>
      <c r="UVP26" s="212"/>
      <c r="UVQ26" s="212"/>
      <c r="UVR26" s="212"/>
      <c r="UVS26" s="212"/>
      <c r="UVT26" s="212"/>
      <c r="UVU26" s="212"/>
      <c r="UVV26" s="212"/>
      <c r="UVW26" s="212"/>
      <c r="UVX26" s="212"/>
      <c r="UVY26" s="212"/>
      <c r="UVZ26" s="212"/>
      <c r="UWA26" s="212"/>
      <c r="UWB26" s="212"/>
      <c r="UWC26" s="212"/>
      <c r="UWD26" s="212"/>
      <c r="UWE26" s="212"/>
      <c r="UWF26" s="212"/>
      <c r="UWG26" s="212"/>
      <c r="UWH26" s="212"/>
      <c r="UWI26" s="212"/>
      <c r="UWJ26" s="212"/>
      <c r="UWK26" s="212"/>
      <c r="UWL26" s="212"/>
      <c r="UWM26" s="212"/>
      <c r="UWN26" s="212"/>
      <c r="UWO26" s="212"/>
      <c r="UWP26" s="212"/>
      <c r="UWQ26" s="212"/>
      <c r="UWR26" s="212"/>
      <c r="UWS26" s="212"/>
      <c r="UWT26" s="212"/>
      <c r="UWU26" s="212"/>
      <c r="UWV26" s="212"/>
      <c r="UWW26" s="212"/>
      <c r="UWX26" s="212"/>
      <c r="UWY26" s="212"/>
      <c r="UWZ26" s="212"/>
      <c r="UXA26" s="212"/>
      <c r="UXB26" s="212"/>
      <c r="UXC26" s="212"/>
      <c r="UXD26" s="212"/>
      <c r="UXE26" s="212"/>
      <c r="UXF26" s="212"/>
      <c r="UXG26" s="212"/>
      <c r="UXH26" s="212"/>
      <c r="UXI26" s="212"/>
      <c r="UXJ26" s="212"/>
      <c r="UXK26" s="212"/>
      <c r="UXL26" s="212"/>
      <c r="UXM26" s="212"/>
      <c r="UXN26" s="212"/>
      <c r="UXO26" s="212"/>
      <c r="UXP26" s="212"/>
      <c r="UXQ26" s="212"/>
      <c r="UXR26" s="212"/>
      <c r="UXS26" s="212"/>
      <c r="UXT26" s="212"/>
      <c r="UXU26" s="212"/>
      <c r="UXV26" s="212"/>
      <c r="UXW26" s="212"/>
      <c r="UXX26" s="212"/>
      <c r="UXY26" s="212"/>
      <c r="UXZ26" s="212"/>
      <c r="UYA26" s="212"/>
      <c r="UYB26" s="212"/>
      <c r="UYC26" s="212"/>
      <c r="UYD26" s="212"/>
      <c r="UYE26" s="212"/>
      <c r="UYF26" s="212"/>
      <c r="UYG26" s="212"/>
      <c r="UYH26" s="212"/>
      <c r="UYI26" s="212"/>
      <c r="UYJ26" s="212"/>
      <c r="UYK26" s="212"/>
      <c r="UYL26" s="212"/>
      <c r="UYM26" s="212"/>
      <c r="UYN26" s="212"/>
      <c r="UYO26" s="212"/>
      <c r="UYP26" s="212"/>
      <c r="UYQ26" s="212"/>
      <c r="UYR26" s="212"/>
      <c r="UYS26" s="212"/>
      <c r="UYT26" s="212"/>
      <c r="UYU26" s="212"/>
      <c r="UYV26" s="212"/>
      <c r="UYW26" s="212"/>
      <c r="UYX26" s="212"/>
      <c r="UYY26" s="212"/>
      <c r="UYZ26" s="212"/>
      <c r="UZA26" s="212"/>
      <c r="UZB26" s="212"/>
      <c r="UZC26" s="212"/>
      <c r="UZD26" s="212"/>
      <c r="UZE26" s="212"/>
      <c r="UZF26" s="212"/>
      <c r="UZG26" s="212"/>
      <c r="UZH26" s="212"/>
      <c r="UZI26" s="212"/>
      <c r="UZJ26" s="212"/>
      <c r="UZK26" s="212"/>
      <c r="UZL26" s="212"/>
      <c r="UZM26" s="212"/>
      <c r="UZN26" s="212"/>
      <c r="UZO26" s="212"/>
      <c r="UZP26" s="212"/>
      <c r="UZQ26" s="212"/>
      <c r="UZR26" s="212"/>
      <c r="UZS26" s="212"/>
      <c r="UZT26" s="212"/>
      <c r="UZU26" s="212"/>
      <c r="UZV26" s="212"/>
      <c r="UZW26" s="212"/>
      <c r="UZX26" s="212"/>
      <c r="UZY26" s="212"/>
      <c r="UZZ26" s="212"/>
      <c r="VAA26" s="212"/>
      <c r="VAB26" s="212"/>
      <c r="VAC26" s="212"/>
      <c r="VAD26" s="212"/>
      <c r="VAE26" s="212"/>
      <c r="VAF26" s="212"/>
      <c r="VAG26" s="212"/>
      <c r="VAH26" s="212"/>
      <c r="VAI26" s="212"/>
      <c r="VAJ26" s="212"/>
      <c r="VAK26" s="212"/>
      <c r="VAL26" s="212"/>
      <c r="VAM26" s="212"/>
      <c r="VAN26" s="212"/>
      <c r="VAO26" s="212"/>
      <c r="VAP26" s="212"/>
      <c r="VAQ26" s="212"/>
      <c r="VAR26" s="212"/>
      <c r="VAS26" s="212"/>
      <c r="VAT26" s="212"/>
      <c r="VAU26" s="212"/>
      <c r="VAV26" s="212"/>
      <c r="VAW26" s="212"/>
      <c r="VAX26" s="212"/>
      <c r="VAY26" s="212"/>
      <c r="VAZ26" s="212"/>
      <c r="VBA26" s="212"/>
      <c r="VBB26" s="212"/>
      <c r="VBC26" s="212"/>
      <c r="VBD26" s="212"/>
      <c r="VBE26" s="212"/>
      <c r="VBF26" s="212"/>
      <c r="VBG26" s="212"/>
      <c r="VBH26" s="212"/>
      <c r="VBI26" s="212"/>
      <c r="VBJ26" s="212"/>
      <c r="VBK26" s="212"/>
      <c r="VBL26" s="212"/>
      <c r="VBM26" s="212"/>
      <c r="VBN26" s="212"/>
      <c r="VBO26" s="212"/>
      <c r="VBP26" s="212"/>
      <c r="VBQ26" s="212"/>
      <c r="VBR26" s="212"/>
      <c r="VBS26" s="212"/>
      <c r="VBT26" s="212"/>
      <c r="VBU26" s="212"/>
      <c r="VBV26" s="212"/>
      <c r="VBW26" s="212"/>
      <c r="VBX26" s="212"/>
      <c r="VBY26" s="212"/>
      <c r="VBZ26" s="212"/>
      <c r="VCA26" s="212"/>
      <c r="VCB26" s="212"/>
      <c r="VCC26" s="212"/>
      <c r="VCD26" s="212"/>
      <c r="VCE26" s="212"/>
      <c r="VCF26" s="212"/>
      <c r="VCG26" s="212"/>
      <c r="VCH26" s="212"/>
      <c r="VCI26" s="212"/>
      <c r="VCJ26" s="212"/>
      <c r="VCK26" s="212"/>
      <c r="VCL26" s="212"/>
      <c r="VCM26" s="212"/>
      <c r="VCN26" s="212"/>
      <c r="VCO26" s="212"/>
      <c r="VCP26" s="212"/>
      <c r="VCQ26" s="212"/>
      <c r="VCR26" s="212"/>
      <c r="VCS26" s="212"/>
      <c r="VCT26" s="212"/>
      <c r="VCU26" s="212"/>
      <c r="VCV26" s="212"/>
      <c r="VCW26" s="212"/>
      <c r="VCX26" s="212"/>
      <c r="VCY26" s="212"/>
      <c r="VCZ26" s="212"/>
      <c r="VDA26" s="212"/>
      <c r="VDB26" s="212"/>
      <c r="VDC26" s="212"/>
      <c r="VDD26" s="212"/>
      <c r="VDE26" s="212"/>
      <c r="VDF26" s="212"/>
      <c r="VDG26" s="212"/>
      <c r="VDH26" s="212"/>
      <c r="VDI26" s="212"/>
      <c r="VDJ26" s="212"/>
      <c r="VDK26" s="212"/>
      <c r="VDL26" s="212"/>
      <c r="VDM26" s="212"/>
      <c r="VDN26" s="212"/>
      <c r="VDO26" s="212"/>
      <c r="VDP26" s="212"/>
      <c r="VDQ26" s="212"/>
      <c r="VDR26" s="212"/>
      <c r="VDS26" s="212"/>
      <c r="VDT26" s="212"/>
      <c r="VDU26" s="212"/>
      <c r="VDV26" s="212"/>
      <c r="VDW26" s="212"/>
      <c r="VDX26" s="212"/>
      <c r="VDY26" s="212"/>
      <c r="VDZ26" s="212"/>
      <c r="VEA26" s="212"/>
      <c r="VEB26" s="212"/>
      <c r="VEC26" s="212"/>
      <c r="VED26" s="212"/>
      <c r="VEE26" s="212"/>
      <c r="VEF26" s="212"/>
      <c r="VEG26" s="212"/>
      <c r="VEH26" s="212"/>
      <c r="VEI26" s="212"/>
      <c r="VEJ26" s="212"/>
      <c r="VEK26" s="212"/>
      <c r="VEL26" s="212"/>
      <c r="VEM26" s="212"/>
      <c r="VEN26" s="212"/>
      <c r="VEO26" s="212"/>
      <c r="VEP26" s="212"/>
      <c r="VEQ26" s="212"/>
      <c r="VER26" s="212"/>
      <c r="VES26" s="212"/>
      <c r="VET26" s="212"/>
      <c r="VEU26" s="212"/>
      <c r="VEV26" s="212"/>
      <c r="VEW26" s="212"/>
      <c r="VEX26" s="212"/>
      <c r="VEY26" s="212"/>
      <c r="VEZ26" s="212"/>
      <c r="VFA26" s="212"/>
      <c r="VFB26" s="212"/>
      <c r="VFC26" s="212"/>
      <c r="VFD26" s="212"/>
      <c r="VFE26" s="212"/>
      <c r="VFF26" s="212"/>
      <c r="VFG26" s="212"/>
      <c r="VFH26" s="212"/>
      <c r="VFI26" s="212"/>
      <c r="VFJ26" s="212"/>
      <c r="VFK26" s="212"/>
      <c r="VFL26" s="212"/>
      <c r="VFM26" s="212"/>
      <c r="VFN26" s="212"/>
      <c r="VFO26" s="212"/>
      <c r="VFP26" s="212"/>
      <c r="VFQ26" s="212"/>
      <c r="VFR26" s="212"/>
      <c r="VFS26" s="212"/>
      <c r="VFT26" s="212"/>
      <c r="VFU26" s="212"/>
      <c r="VFV26" s="212"/>
      <c r="VFW26" s="212"/>
      <c r="VFX26" s="212"/>
      <c r="VFY26" s="212"/>
      <c r="VFZ26" s="212"/>
      <c r="VGA26" s="212"/>
      <c r="VGB26" s="212"/>
      <c r="VGC26" s="212"/>
      <c r="VGD26" s="212"/>
      <c r="VGE26" s="212"/>
      <c r="VGF26" s="212"/>
      <c r="VGG26" s="212"/>
      <c r="VGH26" s="212"/>
      <c r="VGI26" s="212"/>
      <c r="VGJ26" s="212"/>
      <c r="VGK26" s="212"/>
      <c r="VGL26" s="212"/>
      <c r="VGM26" s="212"/>
      <c r="VGN26" s="212"/>
      <c r="VGO26" s="212"/>
      <c r="VGP26" s="212"/>
      <c r="VGQ26" s="212"/>
      <c r="VGR26" s="212"/>
      <c r="VGS26" s="212"/>
      <c r="VGT26" s="212"/>
      <c r="VGU26" s="212"/>
      <c r="VGV26" s="212"/>
      <c r="VGW26" s="212"/>
      <c r="VGX26" s="212"/>
      <c r="VGY26" s="212"/>
      <c r="VGZ26" s="212"/>
      <c r="VHA26" s="212"/>
      <c r="VHB26" s="212"/>
      <c r="VHC26" s="212"/>
      <c r="VHD26" s="212"/>
      <c r="VHE26" s="212"/>
      <c r="VHF26" s="212"/>
      <c r="VHG26" s="212"/>
      <c r="VHH26" s="212"/>
      <c r="VHI26" s="212"/>
      <c r="VHJ26" s="212"/>
      <c r="VHK26" s="212"/>
      <c r="VHL26" s="212"/>
      <c r="VHM26" s="212"/>
      <c r="VHN26" s="212"/>
      <c r="VHO26" s="212"/>
      <c r="VHP26" s="212"/>
      <c r="VHQ26" s="212"/>
      <c r="VHR26" s="212"/>
      <c r="VHS26" s="212"/>
      <c r="VHT26" s="212"/>
      <c r="VHU26" s="212"/>
      <c r="VHV26" s="212"/>
      <c r="VHW26" s="212"/>
      <c r="VHX26" s="212"/>
      <c r="VHY26" s="212"/>
      <c r="VHZ26" s="212"/>
      <c r="VIA26" s="212"/>
      <c r="VIB26" s="212"/>
      <c r="VIC26" s="212"/>
      <c r="VID26" s="212"/>
      <c r="VIE26" s="212"/>
      <c r="VIF26" s="212"/>
      <c r="VIG26" s="212"/>
      <c r="VIH26" s="212"/>
      <c r="VII26" s="212"/>
      <c r="VIJ26" s="212"/>
      <c r="VIK26" s="212"/>
      <c r="VIL26" s="212"/>
      <c r="VIM26" s="212"/>
      <c r="VIN26" s="212"/>
      <c r="VIO26" s="212"/>
      <c r="VIP26" s="212"/>
      <c r="VIQ26" s="212"/>
      <c r="VIR26" s="212"/>
      <c r="VIS26" s="212"/>
      <c r="VIT26" s="212"/>
      <c r="VIU26" s="212"/>
      <c r="VIV26" s="212"/>
      <c r="VIW26" s="212"/>
      <c r="VIX26" s="212"/>
      <c r="VIY26" s="212"/>
      <c r="VIZ26" s="212"/>
      <c r="VJA26" s="212"/>
      <c r="VJB26" s="212"/>
      <c r="VJC26" s="212"/>
      <c r="VJD26" s="212"/>
      <c r="VJE26" s="212"/>
      <c r="VJF26" s="212"/>
      <c r="VJG26" s="212"/>
      <c r="VJH26" s="212"/>
      <c r="VJI26" s="212"/>
      <c r="VJJ26" s="212"/>
      <c r="VJK26" s="212"/>
      <c r="VJL26" s="212"/>
      <c r="VJM26" s="212"/>
      <c r="VJN26" s="212"/>
      <c r="VJO26" s="212"/>
      <c r="VJP26" s="212"/>
      <c r="VJQ26" s="212"/>
      <c r="VJR26" s="212"/>
      <c r="VJS26" s="212"/>
      <c r="VJT26" s="212"/>
      <c r="VJU26" s="212"/>
      <c r="VJV26" s="212"/>
      <c r="VJW26" s="212"/>
      <c r="VJX26" s="212"/>
      <c r="VJY26" s="212"/>
      <c r="VJZ26" s="212"/>
      <c r="VKA26" s="212"/>
      <c r="VKB26" s="212"/>
      <c r="VKC26" s="212"/>
      <c r="VKD26" s="212"/>
      <c r="VKE26" s="212"/>
      <c r="VKF26" s="212"/>
      <c r="VKG26" s="212"/>
      <c r="VKH26" s="212"/>
      <c r="VKI26" s="212"/>
      <c r="VKJ26" s="212"/>
      <c r="VKK26" s="212"/>
      <c r="VKL26" s="212"/>
      <c r="VKM26" s="212"/>
      <c r="VKN26" s="212"/>
      <c r="VKO26" s="212"/>
      <c r="VKP26" s="212"/>
      <c r="VKQ26" s="212"/>
      <c r="VKR26" s="212"/>
      <c r="VKS26" s="212"/>
      <c r="VKT26" s="212"/>
      <c r="VKU26" s="212"/>
      <c r="VKV26" s="212"/>
      <c r="VKW26" s="212"/>
      <c r="VKX26" s="212"/>
      <c r="VKY26" s="212"/>
      <c r="VKZ26" s="212"/>
      <c r="VLA26" s="212"/>
      <c r="VLB26" s="212"/>
      <c r="VLC26" s="212"/>
      <c r="VLD26" s="212"/>
      <c r="VLE26" s="212"/>
      <c r="VLF26" s="212"/>
      <c r="VLG26" s="212"/>
      <c r="VLH26" s="212"/>
      <c r="VLI26" s="212"/>
      <c r="VLJ26" s="212"/>
      <c r="VLK26" s="212"/>
      <c r="VLL26" s="212"/>
      <c r="VLM26" s="212"/>
      <c r="VLN26" s="212"/>
      <c r="VLO26" s="212"/>
      <c r="VLP26" s="212"/>
      <c r="VLQ26" s="212"/>
      <c r="VLR26" s="212"/>
      <c r="VLS26" s="212"/>
      <c r="VLT26" s="212"/>
      <c r="VLU26" s="212"/>
      <c r="VLV26" s="212"/>
      <c r="VLW26" s="212"/>
      <c r="VLX26" s="212"/>
      <c r="VLY26" s="212"/>
      <c r="VLZ26" s="212"/>
      <c r="VMA26" s="212"/>
      <c r="VMB26" s="212"/>
      <c r="VMC26" s="212"/>
      <c r="VMD26" s="212"/>
      <c r="VME26" s="212"/>
      <c r="VMF26" s="212"/>
      <c r="VMG26" s="212"/>
      <c r="VMH26" s="212"/>
      <c r="VMI26" s="212"/>
      <c r="VMJ26" s="212"/>
      <c r="VMK26" s="212"/>
      <c r="VML26" s="212"/>
      <c r="VMM26" s="212"/>
      <c r="VMN26" s="212"/>
      <c r="VMO26" s="212"/>
      <c r="VMP26" s="212"/>
      <c r="VMQ26" s="212"/>
      <c r="VMR26" s="212"/>
      <c r="VMS26" s="212"/>
      <c r="VMT26" s="212"/>
      <c r="VMU26" s="212"/>
      <c r="VMV26" s="212"/>
      <c r="VMW26" s="212"/>
      <c r="VMX26" s="212"/>
      <c r="VMY26" s="212"/>
      <c r="VMZ26" s="212"/>
      <c r="VNA26" s="212"/>
      <c r="VNB26" s="212"/>
      <c r="VNC26" s="212"/>
      <c r="VND26" s="212"/>
      <c r="VNE26" s="212"/>
      <c r="VNF26" s="212"/>
      <c r="VNG26" s="212"/>
      <c r="VNH26" s="212"/>
      <c r="VNI26" s="212"/>
      <c r="VNJ26" s="212"/>
      <c r="VNK26" s="212"/>
      <c r="VNL26" s="212"/>
      <c r="VNM26" s="212"/>
      <c r="VNN26" s="212"/>
      <c r="VNO26" s="212"/>
      <c r="VNP26" s="212"/>
      <c r="VNQ26" s="212"/>
      <c r="VNR26" s="212"/>
      <c r="VNS26" s="212"/>
      <c r="VNT26" s="212"/>
      <c r="VNU26" s="212"/>
      <c r="VNV26" s="212"/>
      <c r="VNW26" s="212"/>
      <c r="VNX26" s="212"/>
      <c r="VNY26" s="212"/>
      <c r="VNZ26" s="212"/>
      <c r="VOA26" s="212"/>
      <c r="VOB26" s="212"/>
      <c r="VOC26" s="212"/>
      <c r="VOD26" s="212"/>
      <c r="VOE26" s="212"/>
      <c r="VOF26" s="212"/>
      <c r="VOG26" s="212"/>
      <c r="VOH26" s="212"/>
      <c r="VOI26" s="212"/>
      <c r="VOJ26" s="212"/>
      <c r="VOK26" s="212"/>
      <c r="VOL26" s="212"/>
      <c r="VOM26" s="212"/>
      <c r="VON26" s="212"/>
      <c r="VOO26" s="212"/>
      <c r="VOP26" s="212"/>
      <c r="VOQ26" s="212"/>
      <c r="VOR26" s="212"/>
      <c r="VOS26" s="212"/>
      <c r="VOT26" s="212"/>
      <c r="VOU26" s="212"/>
      <c r="VOV26" s="212"/>
      <c r="VOW26" s="212"/>
      <c r="VOX26" s="212"/>
      <c r="VOY26" s="212"/>
      <c r="VOZ26" s="212"/>
      <c r="VPA26" s="212"/>
      <c r="VPB26" s="212"/>
      <c r="VPC26" s="212"/>
      <c r="VPD26" s="212"/>
      <c r="VPE26" s="212"/>
      <c r="VPF26" s="212"/>
      <c r="VPG26" s="212"/>
      <c r="VPH26" s="212"/>
      <c r="VPI26" s="212"/>
      <c r="VPJ26" s="212"/>
      <c r="VPK26" s="212"/>
      <c r="VPL26" s="212"/>
      <c r="VPM26" s="212"/>
      <c r="VPN26" s="212"/>
      <c r="VPO26" s="212"/>
      <c r="VPP26" s="212"/>
      <c r="VPQ26" s="212"/>
      <c r="VPR26" s="212"/>
      <c r="VPS26" s="212"/>
      <c r="VPT26" s="212"/>
      <c r="VPU26" s="212"/>
      <c r="VPV26" s="212"/>
      <c r="VPW26" s="212"/>
      <c r="VPX26" s="212"/>
      <c r="VPY26" s="212"/>
      <c r="VPZ26" s="212"/>
      <c r="VQA26" s="212"/>
      <c r="VQB26" s="212"/>
      <c r="VQC26" s="212"/>
      <c r="VQD26" s="212"/>
      <c r="VQE26" s="212"/>
      <c r="VQF26" s="212"/>
      <c r="VQG26" s="212"/>
      <c r="VQH26" s="212"/>
      <c r="VQI26" s="212"/>
      <c r="VQJ26" s="212"/>
      <c r="VQK26" s="212"/>
      <c r="VQL26" s="212"/>
      <c r="VQM26" s="212"/>
      <c r="VQN26" s="212"/>
      <c r="VQO26" s="212"/>
      <c r="VQP26" s="212"/>
      <c r="VQQ26" s="212"/>
      <c r="VQR26" s="212"/>
      <c r="VQS26" s="212"/>
      <c r="VQT26" s="212"/>
      <c r="VQU26" s="212"/>
      <c r="VQV26" s="212"/>
      <c r="VQW26" s="212"/>
      <c r="VQX26" s="212"/>
      <c r="VQY26" s="212"/>
      <c r="VQZ26" s="212"/>
      <c r="VRA26" s="212"/>
      <c r="VRB26" s="212"/>
      <c r="VRC26" s="212"/>
      <c r="VRD26" s="212"/>
      <c r="VRE26" s="212"/>
      <c r="VRF26" s="212"/>
      <c r="VRG26" s="212"/>
      <c r="VRH26" s="212"/>
      <c r="VRI26" s="212"/>
      <c r="VRJ26" s="212"/>
      <c r="VRK26" s="212"/>
      <c r="VRL26" s="212"/>
      <c r="VRM26" s="212"/>
      <c r="VRN26" s="212"/>
      <c r="VRO26" s="212"/>
      <c r="VRP26" s="212"/>
      <c r="VRQ26" s="212"/>
      <c r="VRR26" s="212"/>
      <c r="VRS26" s="212"/>
      <c r="VRT26" s="212"/>
      <c r="VRU26" s="212"/>
      <c r="VRV26" s="212"/>
      <c r="VRW26" s="212"/>
      <c r="VRX26" s="212"/>
      <c r="VRY26" s="212"/>
      <c r="VRZ26" s="212"/>
      <c r="VSA26" s="212"/>
      <c r="VSB26" s="212"/>
      <c r="VSC26" s="212"/>
      <c r="VSD26" s="212"/>
      <c r="VSE26" s="212"/>
      <c r="VSF26" s="212"/>
      <c r="VSG26" s="212"/>
      <c r="VSH26" s="212"/>
      <c r="VSI26" s="212"/>
      <c r="VSJ26" s="212"/>
      <c r="VSK26" s="212"/>
      <c r="VSL26" s="212"/>
      <c r="VSM26" s="212"/>
      <c r="VSN26" s="212"/>
      <c r="VSO26" s="212"/>
      <c r="VSP26" s="212"/>
      <c r="VSQ26" s="212"/>
      <c r="VSR26" s="212"/>
      <c r="VSS26" s="212"/>
      <c r="VST26" s="212"/>
      <c r="VSU26" s="212"/>
      <c r="VSV26" s="212"/>
      <c r="VSW26" s="212"/>
      <c r="VSX26" s="212"/>
      <c r="VSY26" s="212"/>
      <c r="VSZ26" s="212"/>
      <c r="VTA26" s="212"/>
      <c r="VTB26" s="212"/>
      <c r="VTC26" s="212"/>
      <c r="VTD26" s="212"/>
      <c r="VTE26" s="212"/>
      <c r="VTF26" s="212"/>
      <c r="VTG26" s="212"/>
      <c r="VTH26" s="212"/>
      <c r="VTI26" s="212"/>
      <c r="VTJ26" s="212"/>
      <c r="VTK26" s="212"/>
      <c r="VTL26" s="212"/>
      <c r="VTM26" s="212"/>
      <c r="VTN26" s="212"/>
      <c r="VTO26" s="212"/>
      <c r="VTP26" s="212"/>
      <c r="VTQ26" s="212"/>
      <c r="VTR26" s="212"/>
      <c r="VTS26" s="212"/>
      <c r="VTT26" s="212"/>
      <c r="VTU26" s="212"/>
      <c r="VTV26" s="212"/>
      <c r="VTW26" s="212"/>
      <c r="VTX26" s="212"/>
      <c r="VTY26" s="212"/>
      <c r="VTZ26" s="212"/>
      <c r="VUA26" s="212"/>
      <c r="VUB26" s="212"/>
      <c r="VUC26" s="212"/>
      <c r="VUD26" s="212"/>
      <c r="VUE26" s="212"/>
      <c r="VUF26" s="212"/>
      <c r="VUG26" s="212"/>
      <c r="VUH26" s="212"/>
      <c r="VUI26" s="212"/>
      <c r="VUJ26" s="212"/>
      <c r="VUK26" s="212"/>
      <c r="VUL26" s="212"/>
      <c r="VUM26" s="212"/>
      <c r="VUN26" s="212"/>
      <c r="VUO26" s="212"/>
      <c r="VUP26" s="212"/>
      <c r="VUQ26" s="212"/>
      <c r="VUR26" s="212"/>
      <c r="VUS26" s="212"/>
      <c r="VUT26" s="212"/>
      <c r="VUU26" s="212"/>
      <c r="VUV26" s="212"/>
      <c r="VUW26" s="212"/>
      <c r="VUX26" s="212"/>
      <c r="VUY26" s="212"/>
      <c r="VUZ26" s="212"/>
      <c r="VVA26" s="212"/>
      <c r="VVB26" s="212"/>
      <c r="VVC26" s="212"/>
      <c r="VVD26" s="212"/>
      <c r="VVE26" s="212"/>
      <c r="VVF26" s="212"/>
      <c r="VVG26" s="212"/>
      <c r="VVH26" s="212"/>
      <c r="VVI26" s="212"/>
      <c r="VVJ26" s="212"/>
      <c r="VVK26" s="212"/>
      <c r="VVL26" s="212"/>
      <c r="VVM26" s="212"/>
      <c r="VVN26" s="212"/>
      <c r="VVO26" s="212"/>
      <c r="VVP26" s="212"/>
      <c r="VVQ26" s="212"/>
      <c r="VVR26" s="212"/>
      <c r="VVS26" s="212"/>
      <c r="VVT26" s="212"/>
      <c r="VVU26" s="212"/>
      <c r="VVV26" s="212"/>
      <c r="VVW26" s="212"/>
      <c r="VVX26" s="212"/>
      <c r="VVY26" s="212"/>
      <c r="VVZ26" s="212"/>
      <c r="VWA26" s="212"/>
      <c r="VWB26" s="212"/>
      <c r="VWC26" s="212"/>
      <c r="VWD26" s="212"/>
      <c r="VWE26" s="212"/>
      <c r="VWF26" s="212"/>
      <c r="VWG26" s="212"/>
      <c r="VWH26" s="212"/>
      <c r="VWI26" s="212"/>
      <c r="VWJ26" s="212"/>
      <c r="VWK26" s="212"/>
      <c r="VWL26" s="212"/>
      <c r="VWM26" s="212"/>
      <c r="VWN26" s="212"/>
      <c r="VWO26" s="212"/>
      <c r="VWP26" s="212"/>
      <c r="VWQ26" s="212"/>
      <c r="VWR26" s="212"/>
      <c r="VWS26" s="212"/>
      <c r="VWT26" s="212"/>
      <c r="VWU26" s="212"/>
      <c r="VWV26" s="212"/>
      <c r="VWW26" s="212"/>
      <c r="VWX26" s="212"/>
      <c r="VWY26" s="212"/>
      <c r="VWZ26" s="212"/>
      <c r="VXA26" s="212"/>
      <c r="VXB26" s="212"/>
      <c r="VXC26" s="212"/>
      <c r="VXD26" s="212"/>
      <c r="VXE26" s="212"/>
      <c r="VXF26" s="212"/>
      <c r="VXG26" s="212"/>
      <c r="VXH26" s="212"/>
      <c r="VXI26" s="212"/>
      <c r="VXJ26" s="212"/>
      <c r="VXK26" s="212"/>
      <c r="VXL26" s="212"/>
      <c r="VXM26" s="212"/>
      <c r="VXN26" s="212"/>
      <c r="VXO26" s="212"/>
      <c r="VXP26" s="212"/>
      <c r="VXQ26" s="212"/>
      <c r="VXR26" s="212"/>
      <c r="VXS26" s="212"/>
      <c r="VXT26" s="212"/>
      <c r="VXU26" s="212"/>
      <c r="VXV26" s="212"/>
      <c r="VXW26" s="212"/>
      <c r="VXX26" s="212"/>
      <c r="VXY26" s="212"/>
      <c r="VXZ26" s="212"/>
      <c r="VYA26" s="212"/>
      <c r="VYB26" s="212"/>
      <c r="VYC26" s="212"/>
      <c r="VYD26" s="212"/>
      <c r="VYE26" s="212"/>
      <c r="VYF26" s="212"/>
      <c r="VYG26" s="212"/>
      <c r="VYH26" s="212"/>
      <c r="VYI26" s="212"/>
      <c r="VYJ26" s="212"/>
      <c r="VYK26" s="212"/>
      <c r="VYL26" s="212"/>
      <c r="VYM26" s="212"/>
      <c r="VYN26" s="212"/>
      <c r="VYO26" s="212"/>
      <c r="VYP26" s="212"/>
      <c r="VYQ26" s="212"/>
      <c r="VYR26" s="212"/>
      <c r="VYS26" s="212"/>
      <c r="VYT26" s="212"/>
      <c r="VYU26" s="212"/>
      <c r="VYV26" s="212"/>
      <c r="VYW26" s="212"/>
      <c r="VYX26" s="212"/>
      <c r="VYY26" s="212"/>
      <c r="VYZ26" s="212"/>
      <c r="VZA26" s="212"/>
      <c r="VZB26" s="212"/>
      <c r="VZC26" s="212"/>
      <c r="VZD26" s="212"/>
      <c r="VZE26" s="212"/>
      <c r="VZF26" s="212"/>
      <c r="VZG26" s="212"/>
      <c r="VZH26" s="212"/>
      <c r="VZI26" s="212"/>
      <c r="VZJ26" s="212"/>
      <c r="VZK26" s="212"/>
      <c r="VZL26" s="212"/>
      <c r="VZM26" s="212"/>
      <c r="VZN26" s="212"/>
      <c r="VZO26" s="212"/>
      <c r="VZP26" s="212"/>
      <c r="VZQ26" s="212"/>
      <c r="VZR26" s="212"/>
      <c r="VZS26" s="212"/>
      <c r="VZT26" s="212"/>
      <c r="VZU26" s="212"/>
      <c r="VZV26" s="212"/>
      <c r="VZW26" s="212"/>
      <c r="VZX26" s="212"/>
      <c r="VZY26" s="212"/>
      <c r="VZZ26" s="212"/>
      <c r="WAA26" s="212"/>
      <c r="WAB26" s="212"/>
      <c r="WAC26" s="212"/>
      <c r="WAD26" s="212"/>
      <c r="WAE26" s="212"/>
      <c r="WAF26" s="212"/>
      <c r="WAG26" s="212"/>
      <c r="WAH26" s="212"/>
      <c r="WAI26" s="212"/>
      <c r="WAJ26" s="212"/>
      <c r="WAK26" s="212"/>
      <c r="WAL26" s="212"/>
      <c r="WAM26" s="212"/>
      <c r="WAN26" s="212"/>
      <c r="WAO26" s="212"/>
      <c r="WAP26" s="212"/>
      <c r="WAQ26" s="212"/>
      <c r="WAR26" s="212"/>
      <c r="WAS26" s="212"/>
      <c r="WAT26" s="212"/>
      <c r="WAU26" s="212"/>
      <c r="WAV26" s="212"/>
      <c r="WAW26" s="212"/>
      <c r="WAX26" s="212"/>
      <c r="WAY26" s="212"/>
      <c r="WAZ26" s="212"/>
      <c r="WBA26" s="212"/>
      <c r="WBB26" s="212"/>
      <c r="WBC26" s="212"/>
      <c r="WBD26" s="212"/>
      <c r="WBE26" s="212"/>
      <c r="WBF26" s="212"/>
      <c r="WBG26" s="212"/>
      <c r="WBH26" s="212"/>
      <c r="WBI26" s="212"/>
      <c r="WBJ26" s="212"/>
      <c r="WBK26" s="212"/>
      <c r="WBL26" s="212"/>
      <c r="WBM26" s="212"/>
      <c r="WBN26" s="212"/>
      <c r="WBO26" s="212"/>
      <c r="WBP26" s="212"/>
      <c r="WBQ26" s="212"/>
      <c r="WBR26" s="212"/>
      <c r="WBS26" s="212"/>
      <c r="WBT26" s="212"/>
      <c r="WBU26" s="212"/>
      <c r="WBV26" s="212"/>
      <c r="WBW26" s="212"/>
      <c r="WBX26" s="212"/>
      <c r="WBY26" s="212"/>
      <c r="WBZ26" s="212"/>
      <c r="WCA26" s="212"/>
      <c r="WCB26" s="212"/>
      <c r="WCC26" s="212"/>
      <c r="WCD26" s="212"/>
      <c r="WCE26" s="212"/>
      <c r="WCF26" s="212"/>
      <c r="WCG26" s="212"/>
      <c r="WCH26" s="212"/>
      <c r="WCI26" s="212"/>
      <c r="WCJ26" s="212"/>
      <c r="WCK26" s="212"/>
      <c r="WCL26" s="212"/>
      <c r="WCM26" s="212"/>
      <c r="WCN26" s="212"/>
      <c r="WCO26" s="212"/>
      <c r="WCP26" s="212"/>
      <c r="WCQ26" s="212"/>
      <c r="WCR26" s="212"/>
      <c r="WCS26" s="212"/>
      <c r="WCT26" s="212"/>
      <c r="WCU26" s="212"/>
      <c r="WCV26" s="212"/>
      <c r="WCW26" s="212"/>
      <c r="WCX26" s="212"/>
      <c r="WCY26" s="212"/>
      <c r="WCZ26" s="212"/>
      <c r="WDA26" s="212"/>
      <c r="WDB26" s="212"/>
      <c r="WDC26" s="212"/>
      <c r="WDD26" s="212"/>
      <c r="WDE26" s="212"/>
      <c r="WDF26" s="212"/>
      <c r="WDG26" s="212"/>
      <c r="WDH26" s="212"/>
      <c r="WDI26" s="212"/>
      <c r="WDJ26" s="212"/>
      <c r="WDK26" s="212"/>
      <c r="WDL26" s="212"/>
      <c r="WDM26" s="212"/>
      <c r="WDN26" s="212"/>
      <c r="WDO26" s="212"/>
      <c r="WDP26" s="212"/>
      <c r="WDQ26" s="212"/>
      <c r="WDR26" s="212"/>
      <c r="WDS26" s="212"/>
      <c r="WDT26" s="212"/>
      <c r="WDU26" s="212"/>
      <c r="WDV26" s="212"/>
      <c r="WDW26" s="212"/>
      <c r="WDX26" s="212"/>
      <c r="WDY26" s="212"/>
      <c r="WDZ26" s="212"/>
      <c r="WEA26" s="212"/>
      <c r="WEB26" s="212"/>
      <c r="WEC26" s="212"/>
      <c r="WED26" s="212"/>
      <c r="WEE26" s="212"/>
      <c r="WEF26" s="212"/>
      <c r="WEG26" s="212"/>
      <c r="WEH26" s="212"/>
      <c r="WEI26" s="212"/>
      <c r="WEJ26" s="212"/>
      <c r="WEK26" s="212"/>
      <c r="WEL26" s="212"/>
      <c r="WEM26" s="212"/>
      <c r="WEN26" s="212"/>
      <c r="WEO26" s="212"/>
      <c r="WEP26" s="212"/>
      <c r="WEQ26" s="212"/>
      <c r="WER26" s="212"/>
      <c r="WES26" s="212"/>
      <c r="WET26" s="212"/>
      <c r="WEU26" s="212"/>
      <c r="WEV26" s="212"/>
      <c r="WEW26" s="212"/>
      <c r="WEX26" s="212"/>
      <c r="WEY26" s="212"/>
      <c r="WEZ26" s="212"/>
      <c r="WFA26" s="212"/>
      <c r="WFB26" s="212"/>
      <c r="WFC26" s="212"/>
      <c r="WFD26" s="212"/>
      <c r="WFE26" s="212"/>
      <c r="WFF26" s="212"/>
      <c r="WFG26" s="212"/>
      <c r="WFH26" s="212"/>
      <c r="WFI26" s="212"/>
      <c r="WFJ26" s="212"/>
      <c r="WFK26" s="212"/>
      <c r="WFL26" s="212"/>
      <c r="WFM26" s="212"/>
      <c r="WFN26" s="212"/>
      <c r="WFO26" s="212"/>
      <c r="WFP26" s="212"/>
      <c r="WFQ26" s="212"/>
      <c r="WFR26" s="212"/>
      <c r="WFS26" s="212"/>
      <c r="WFT26" s="212"/>
      <c r="WFU26" s="212"/>
      <c r="WFV26" s="212"/>
      <c r="WFW26" s="212"/>
      <c r="WFX26" s="212"/>
      <c r="WFY26" s="212"/>
      <c r="WFZ26" s="212"/>
      <c r="WGA26" s="212"/>
      <c r="WGB26" s="212"/>
      <c r="WGC26" s="212"/>
      <c r="WGD26" s="212"/>
      <c r="WGE26" s="212"/>
      <c r="WGF26" s="212"/>
      <c r="WGG26" s="212"/>
      <c r="WGH26" s="212"/>
      <c r="WGI26" s="212"/>
      <c r="WGJ26" s="212"/>
      <c r="WGK26" s="212"/>
      <c r="WGL26" s="212"/>
      <c r="WGM26" s="212"/>
      <c r="WGN26" s="212"/>
      <c r="WGO26" s="212"/>
      <c r="WGP26" s="212"/>
      <c r="WGQ26" s="212"/>
      <c r="WGR26" s="212"/>
      <c r="WGS26" s="212"/>
      <c r="WGT26" s="212"/>
      <c r="WGU26" s="212"/>
      <c r="WGV26" s="212"/>
      <c r="WGW26" s="212"/>
      <c r="WGX26" s="212"/>
      <c r="WGY26" s="212"/>
      <c r="WGZ26" s="212"/>
      <c r="WHA26" s="212"/>
      <c r="WHB26" s="212"/>
      <c r="WHC26" s="212"/>
      <c r="WHD26" s="212"/>
      <c r="WHE26" s="212"/>
      <c r="WHF26" s="212"/>
      <c r="WHG26" s="212"/>
      <c r="WHH26" s="212"/>
      <c r="WHI26" s="212"/>
      <c r="WHJ26" s="212"/>
      <c r="WHK26" s="212"/>
      <c r="WHL26" s="212"/>
      <c r="WHM26" s="212"/>
      <c r="WHN26" s="212"/>
      <c r="WHO26" s="212"/>
      <c r="WHP26" s="212"/>
      <c r="WHQ26" s="212"/>
      <c r="WHR26" s="212"/>
      <c r="WHS26" s="212"/>
      <c r="WHT26" s="212"/>
      <c r="WHU26" s="212"/>
      <c r="WHV26" s="212"/>
      <c r="WHW26" s="212"/>
      <c r="WHX26" s="212"/>
      <c r="WHY26" s="212"/>
      <c r="WHZ26" s="212"/>
      <c r="WIA26" s="212"/>
      <c r="WIB26" s="212"/>
      <c r="WIC26" s="212"/>
      <c r="WID26" s="212"/>
      <c r="WIE26" s="212"/>
      <c r="WIF26" s="212"/>
      <c r="WIG26" s="212"/>
      <c r="WIH26" s="212"/>
      <c r="WII26" s="212"/>
      <c r="WIJ26" s="212"/>
      <c r="WIK26" s="212"/>
      <c r="WIL26" s="212"/>
      <c r="WIM26" s="212"/>
      <c r="WIN26" s="212"/>
      <c r="WIO26" s="212"/>
      <c r="WIP26" s="212"/>
      <c r="WIQ26" s="212"/>
      <c r="WIR26" s="212"/>
      <c r="WIS26" s="212"/>
      <c r="WIT26" s="212"/>
      <c r="WIU26" s="212"/>
      <c r="WIV26" s="212"/>
      <c r="WIW26" s="212"/>
      <c r="WIX26" s="212"/>
      <c r="WIY26" s="212"/>
      <c r="WIZ26" s="212"/>
      <c r="WJA26" s="212"/>
      <c r="WJB26" s="212"/>
      <c r="WJC26" s="212"/>
      <c r="WJD26" s="212"/>
      <c r="WJE26" s="212"/>
      <c r="WJF26" s="212"/>
      <c r="WJG26" s="212"/>
      <c r="WJH26" s="212"/>
      <c r="WJI26" s="212"/>
      <c r="WJJ26" s="212"/>
      <c r="WJK26" s="212"/>
      <c r="WJL26" s="212"/>
      <c r="WJM26" s="212"/>
      <c r="WJN26" s="212"/>
      <c r="WJO26" s="212"/>
      <c r="WJP26" s="212"/>
      <c r="WJQ26" s="212"/>
      <c r="WJR26" s="212"/>
      <c r="WJS26" s="212"/>
      <c r="WJT26" s="212"/>
      <c r="WJU26" s="212"/>
      <c r="WJV26" s="212"/>
      <c r="WJW26" s="212"/>
      <c r="WJX26" s="212"/>
      <c r="WJY26" s="212"/>
      <c r="WJZ26" s="212"/>
      <c r="WKA26" s="212"/>
      <c r="WKB26" s="212"/>
      <c r="WKC26" s="212"/>
      <c r="WKD26" s="212"/>
      <c r="WKE26" s="212"/>
      <c r="WKF26" s="212"/>
      <c r="WKG26" s="212"/>
      <c r="WKH26" s="212"/>
      <c r="WKI26" s="212"/>
      <c r="WKJ26" s="212"/>
      <c r="WKK26" s="212"/>
      <c r="WKL26" s="212"/>
      <c r="WKM26" s="212"/>
      <c r="WKN26" s="212"/>
      <c r="WKO26" s="212"/>
      <c r="WKP26" s="212"/>
      <c r="WKQ26" s="212"/>
      <c r="WKR26" s="212"/>
      <c r="WKS26" s="212"/>
      <c r="WKT26" s="212"/>
      <c r="WKU26" s="212"/>
      <c r="WKV26" s="212"/>
      <c r="WKW26" s="212"/>
      <c r="WKX26" s="212"/>
      <c r="WKY26" s="212"/>
      <c r="WKZ26" s="212"/>
      <c r="WLA26" s="212"/>
      <c r="WLB26" s="212"/>
      <c r="WLC26" s="212"/>
      <c r="WLD26" s="212"/>
      <c r="WLE26" s="212"/>
      <c r="WLF26" s="212"/>
      <c r="WLG26" s="212"/>
      <c r="WLH26" s="212"/>
      <c r="WLI26" s="212"/>
      <c r="WLJ26" s="212"/>
      <c r="WLK26" s="212"/>
      <c r="WLL26" s="212"/>
      <c r="WLM26" s="212"/>
      <c r="WLN26" s="212"/>
      <c r="WLO26" s="212"/>
      <c r="WLP26" s="212"/>
      <c r="WLQ26" s="212"/>
      <c r="WLR26" s="212"/>
      <c r="WLS26" s="212"/>
      <c r="WLT26" s="212"/>
      <c r="WLU26" s="212"/>
      <c r="WLV26" s="212"/>
      <c r="WLW26" s="212"/>
      <c r="WLX26" s="212"/>
      <c r="WLY26" s="212"/>
      <c r="WLZ26" s="212"/>
      <c r="WMA26" s="212"/>
      <c r="WMB26" s="212"/>
      <c r="WMC26" s="212"/>
      <c r="WMD26" s="212"/>
      <c r="WME26" s="212"/>
      <c r="WMF26" s="212"/>
      <c r="WMG26" s="212"/>
      <c r="WMH26" s="212"/>
      <c r="WMI26" s="212"/>
      <c r="WMJ26" s="212"/>
      <c r="WMK26" s="212"/>
      <c r="WML26" s="212"/>
      <c r="WMM26" s="212"/>
      <c r="WMN26" s="212"/>
      <c r="WMO26" s="212"/>
      <c r="WMP26" s="212"/>
      <c r="WMQ26" s="212"/>
      <c r="WMR26" s="212"/>
      <c r="WMS26" s="212"/>
      <c r="WMT26" s="212"/>
      <c r="WMU26" s="212"/>
      <c r="WMV26" s="212"/>
      <c r="WMW26" s="212"/>
      <c r="WMX26" s="212"/>
      <c r="WMY26" s="212"/>
      <c r="WMZ26" s="212"/>
      <c r="WNA26" s="212"/>
      <c r="WNB26" s="212"/>
      <c r="WNC26" s="212"/>
      <c r="WND26" s="212"/>
      <c r="WNE26" s="212"/>
      <c r="WNF26" s="212"/>
      <c r="WNG26" s="212"/>
      <c r="WNH26" s="212"/>
      <c r="WNI26" s="212"/>
      <c r="WNJ26" s="212"/>
      <c r="WNK26" s="212"/>
      <c r="WNL26" s="212"/>
      <c r="WNM26" s="212"/>
      <c r="WNN26" s="212"/>
      <c r="WNO26" s="212"/>
      <c r="WNP26" s="212"/>
      <c r="WNQ26" s="212"/>
      <c r="WNR26" s="212"/>
      <c r="WNS26" s="212"/>
      <c r="WNT26" s="212"/>
      <c r="WNU26" s="212"/>
      <c r="WNV26" s="212"/>
      <c r="WNW26" s="212"/>
      <c r="WNX26" s="212"/>
      <c r="WNY26" s="212"/>
      <c r="WNZ26" s="212"/>
      <c r="WOA26" s="212"/>
      <c r="WOB26" s="212"/>
      <c r="WOC26" s="212"/>
      <c r="WOD26" s="212"/>
      <c r="WOE26" s="212"/>
      <c r="WOF26" s="212"/>
      <c r="WOG26" s="212"/>
      <c r="WOH26" s="212"/>
      <c r="WOI26" s="212"/>
      <c r="WOJ26" s="212"/>
      <c r="WOK26" s="212"/>
      <c r="WOL26" s="212"/>
      <c r="WOM26" s="212"/>
      <c r="WON26" s="212"/>
      <c r="WOO26" s="212"/>
      <c r="WOP26" s="212"/>
      <c r="WOQ26" s="212"/>
      <c r="WOR26" s="212"/>
      <c r="WOS26" s="212"/>
      <c r="WOT26" s="212"/>
      <c r="WOU26" s="212"/>
      <c r="WOV26" s="212"/>
      <c r="WOW26" s="212"/>
      <c r="WOX26" s="212"/>
      <c r="WOY26" s="212"/>
      <c r="WOZ26" s="212"/>
      <c r="WPA26" s="212"/>
      <c r="WPB26" s="212"/>
      <c r="WPC26" s="212"/>
      <c r="WPD26" s="212"/>
      <c r="WPE26" s="212"/>
      <c r="WPF26" s="212"/>
      <c r="WPG26" s="212"/>
      <c r="WPH26" s="212"/>
      <c r="WPI26" s="212"/>
      <c r="WPJ26" s="212"/>
      <c r="WPK26" s="212"/>
      <c r="WPL26" s="212"/>
      <c r="WPM26" s="212"/>
      <c r="WPN26" s="212"/>
      <c r="WPO26" s="212"/>
      <c r="WPP26" s="212"/>
      <c r="WPQ26" s="212"/>
      <c r="WPR26" s="212"/>
      <c r="WPS26" s="212"/>
      <c r="WPT26" s="212"/>
      <c r="WPU26" s="212"/>
      <c r="WPV26" s="212"/>
      <c r="WPW26" s="212"/>
      <c r="WPX26" s="212"/>
      <c r="WPY26" s="212"/>
      <c r="WPZ26" s="212"/>
      <c r="WQA26" s="212"/>
      <c r="WQB26" s="212"/>
      <c r="WQC26" s="212"/>
      <c r="WQD26" s="212"/>
      <c r="WQE26" s="212"/>
      <c r="WQF26" s="212"/>
      <c r="WQG26" s="212"/>
      <c r="WQH26" s="212"/>
      <c r="WQI26" s="212"/>
      <c r="WQJ26" s="212"/>
      <c r="WQK26" s="212"/>
      <c r="WQL26" s="212"/>
      <c r="WQM26" s="212"/>
      <c r="WQN26" s="212"/>
      <c r="WQO26" s="212"/>
      <c r="WQP26" s="212"/>
      <c r="WQQ26" s="212"/>
      <c r="WQR26" s="212"/>
      <c r="WQS26" s="212"/>
      <c r="WQT26" s="212"/>
      <c r="WQU26" s="212"/>
      <c r="WQV26" s="212"/>
      <c r="WQW26" s="212"/>
      <c r="WQX26" s="212"/>
      <c r="WQY26" s="212"/>
      <c r="WQZ26" s="212"/>
      <c r="WRA26" s="212"/>
      <c r="WRB26" s="212"/>
      <c r="WRC26" s="212"/>
      <c r="WRD26" s="212"/>
      <c r="WRE26" s="212"/>
      <c r="WRF26" s="212"/>
      <c r="WRG26" s="212"/>
      <c r="WRH26" s="212"/>
      <c r="WRI26" s="212"/>
      <c r="WRJ26" s="212"/>
      <c r="WRK26" s="212"/>
      <c r="WRL26" s="212"/>
      <c r="WRM26" s="212"/>
      <c r="WRN26" s="212"/>
      <c r="WRO26" s="212"/>
      <c r="WRP26" s="212"/>
      <c r="WRQ26" s="212"/>
      <c r="WRR26" s="212"/>
      <c r="WRS26" s="212"/>
      <c r="WRT26" s="212"/>
      <c r="WRU26" s="212"/>
      <c r="WRV26" s="212"/>
      <c r="WRW26" s="212"/>
      <c r="WRX26" s="212"/>
      <c r="WRY26" s="212"/>
      <c r="WRZ26" s="212"/>
      <c r="WSA26" s="212"/>
      <c r="WSB26" s="212"/>
      <c r="WSC26" s="212"/>
      <c r="WSD26" s="212"/>
      <c r="WSE26" s="212"/>
      <c r="WSF26" s="212"/>
      <c r="WSG26" s="212"/>
      <c r="WSH26" s="212"/>
      <c r="WSI26" s="212"/>
      <c r="WSJ26" s="212"/>
      <c r="WSK26" s="212"/>
      <c r="WSL26" s="212"/>
      <c r="WSM26" s="212"/>
      <c r="WSN26" s="212"/>
      <c r="WSO26" s="212"/>
      <c r="WSP26" s="212"/>
      <c r="WSQ26" s="212"/>
      <c r="WSR26" s="212"/>
      <c r="WSS26" s="212"/>
      <c r="WST26" s="212"/>
      <c r="WSU26" s="212"/>
      <c r="WSV26" s="212"/>
      <c r="WSW26" s="212"/>
      <c r="WSX26" s="212"/>
      <c r="WSY26" s="212"/>
      <c r="WSZ26" s="212"/>
      <c r="WTA26" s="212"/>
      <c r="WTB26" s="212"/>
      <c r="WTC26" s="212"/>
      <c r="WTD26" s="212"/>
      <c r="WTE26" s="212"/>
      <c r="WTF26" s="212"/>
      <c r="WTG26" s="212"/>
      <c r="WTH26" s="212"/>
      <c r="WTI26" s="212"/>
      <c r="WTJ26" s="212"/>
      <c r="WTK26" s="212"/>
      <c r="WTL26" s="212"/>
      <c r="WTM26" s="212"/>
      <c r="WTN26" s="212"/>
      <c r="WTO26" s="212"/>
      <c r="WTP26" s="212"/>
      <c r="WTQ26" s="212"/>
      <c r="WTR26" s="212"/>
      <c r="WTS26" s="212"/>
      <c r="WTT26" s="212"/>
      <c r="WTU26" s="212"/>
      <c r="WTV26" s="212"/>
      <c r="WTW26" s="212"/>
      <c r="WTX26" s="212"/>
      <c r="WTY26" s="212"/>
      <c r="WTZ26" s="212"/>
      <c r="WUA26" s="212"/>
      <c r="WUB26" s="212"/>
      <c r="WUC26" s="212"/>
      <c r="WUD26" s="212"/>
      <c r="WUE26" s="212"/>
      <c r="WUF26" s="212"/>
      <c r="WUG26" s="212"/>
      <c r="WUH26" s="212"/>
      <c r="WUI26" s="212"/>
      <c r="WUJ26" s="212"/>
      <c r="WUK26" s="212"/>
      <c r="WUL26" s="212"/>
      <c r="WUM26" s="212"/>
      <c r="WUN26" s="212"/>
      <c r="WUO26" s="212"/>
      <c r="WUP26" s="212"/>
      <c r="WUQ26" s="212"/>
      <c r="WUR26" s="212"/>
      <c r="WUS26" s="212"/>
      <c r="WUT26" s="212"/>
      <c r="WUU26" s="212"/>
      <c r="WUV26" s="212"/>
      <c r="WUW26" s="212"/>
      <c r="WUX26" s="212"/>
      <c r="WUY26" s="212"/>
      <c r="WUZ26" s="212"/>
      <c r="WVA26" s="212"/>
      <c r="WVB26" s="212"/>
      <c r="WVC26" s="212"/>
      <c r="WVD26" s="212"/>
      <c r="WVE26" s="212"/>
      <c r="WVF26" s="212"/>
      <c r="WVG26" s="212"/>
      <c r="WVH26" s="212"/>
      <c r="WVI26" s="212"/>
      <c r="WVJ26" s="212"/>
      <c r="WVK26" s="212"/>
      <c r="WVL26" s="212"/>
      <c r="WVM26" s="212"/>
      <c r="WVN26" s="212"/>
      <c r="WVO26" s="212"/>
      <c r="WVP26" s="212"/>
      <c r="WVQ26" s="212"/>
      <c r="WVR26" s="212"/>
      <c r="WVS26" s="212"/>
      <c r="WVT26" s="212"/>
    </row>
    <row r="45" spans="1:16140" s="211" customFormat="1">
      <c r="A45" s="213"/>
      <c r="B45" s="213"/>
      <c r="C45" s="212"/>
      <c r="D45" s="214"/>
      <c r="E45" s="214"/>
      <c r="F45" s="215"/>
      <c r="G45" s="216"/>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12"/>
      <c r="BJ45" s="212"/>
      <c r="BK45" s="212"/>
      <c r="BL45" s="212"/>
      <c r="BM45" s="212"/>
      <c r="BN45" s="212"/>
      <c r="BO45" s="212"/>
      <c r="BP45" s="212"/>
      <c r="BQ45" s="212"/>
      <c r="BR45" s="212"/>
      <c r="BS45" s="212"/>
      <c r="BT45" s="212"/>
      <c r="BU45" s="212"/>
      <c r="BV45" s="212"/>
      <c r="BW45" s="212"/>
      <c r="BX45" s="212"/>
      <c r="BY45" s="212"/>
      <c r="BZ45" s="212"/>
      <c r="CA45" s="212"/>
      <c r="CB45" s="212"/>
      <c r="CC45" s="212"/>
      <c r="CD45" s="212"/>
      <c r="CE45" s="212"/>
      <c r="CF45" s="212"/>
      <c r="CG45" s="212"/>
      <c r="CH45" s="212"/>
      <c r="CI45" s="212"/>
      <c r="CJ45" s="212"/>
      <c r="CK45" s="212"/>
      <c r="CL45" s="212"/>
      <c r="CM45" s="212"/>
      <c r="CN45" s="212"/>
      <c r="CO45" s="212"/>
      <c r="CP45" s="212"/>
      <c r="CQ45" s="212"/>
      <c r="CR45" s="212"/>
      <c r="CS45" s="212"/>
      <c r="CT45" s="212"/>
      <c r="CU45" s="212"/>
      <c r="CV45" s="212"/>
      <c r="CW45" s="212"/>
      <c r="CX45" s="212"/>
      <c r="CY45" s="212"/>
      <c r="CZ45" s="212"/>
      <c r="DA45" s="212"/>
      <c r="DB45" s="212"/>
      <c r="DC45" s="212"/>
      <c r="DD45" s="212"/>
      <c r="DE45" s="212"/>
      <c r="DF45" s="212"/>
      <c r="DG45" s="212"/>
      <c r="DH45" s="212"/>
      <c r="DI45" s="212"/>
      <c r="DJ45" s="212"/>
      <c r="DK45" s="212"/>
      <c r="DL45" s="212"/>
      <c r="DM45" s="212"/>
      <c r="DN45" s="212"/>
      <c r="DO45" s="212"/>
      <c r="DP45" s="212"/>
      <c r="DQ45" s="212"/>
      <c r="DR45" s="212"/>
      <c r="DS45" s="212"/>
      <c r="DT45" s="212"/>
      <c r="DU45" s="212"/>
      <c r="DV45" s="212"/>
      <c r="DW45" s="212"/>
      <c r="DX45" s="212"/>
      <c r="DY45" s="212"/>
      <c r="DZ45" s="212"/>
      <c r="EA45" s="212"/>
      <c r="EB45" s="212"/>
      <c r="EC45" s="212"/>
      <c r="ED45" s="212"/>
      <c r="EE45" s="212"/>
      <c r="EF45" s="212"/>
      <c r="EG45" s="212"/>
      <c r="EH45" s="212"/>
      <c r="EI45" s="212"/>
      <c r="EJ45" s="212"/>
      <c r="EK45" s="212"/>
      <c r="EL45" s="212"/>
      <c r="EM45" s="212"/>
      <c r="EN45" s="212"/>
      <c r="EO45" s="212"/>
      <c r="EP45" s="212"/>
      <c r="EQ45" s="212"/>
      <c r="ER45" s="212"/>
      <c r="ES45" s="212"/>
      <c r="ET45" s="212"/>
      <c r="EU45" s="212"/>
      <c r="EV45" s="212"/>
      <c r="EW45" s="212"/>
      <c r="EX45" s="212"/>
      <c r="EY45" s="212"/>
      <c r="EZ45" s="212"/>
      <c r="FA45" s="212"/>
      <c r="FB45" s="212"/>
      <c r="FC45" s="212"/>
      <c r="FD45" s="212"/>
      <c r="FE45" s="212"/>
      <c r="FF45" s="212"/>
      <c r="FG45" s="212"/>
      <c r="FH45" s="212"/>
      <c r="FI45" s="212"/>
      <c r="FJ45" s="212"/>
      <c r="FK45" s="212"/>
      <c r="FL45" s="212"/>
      <c r="FM45" s="212"/>
      <c r="FN45" s="212"/>
      <c r="FO45" s="212"/>
      <c r="FP45" s="212"/>
      <c r="FQ45" s="212"/>
      <c r="FR45" s="212"/>
      <c r="FS45" s="212"/>
      <c r="FT45" s="212"/>
      <c r="FU45" s="212"/>
      <c r="FV45" s="212"/>
      <c r="FW45" s="212"/>
      <c r="FX45" s="212"/>
      <c r="FY45" s="212"/>
      <c r="FZ45" s="212"/>
      <c r="GA45" s="212"/>
      <c r="GB45" s="212"/>
      <c r="GC45" s="212"/>
      <c r="GD45" s="212"/>
      <c r="GE45" s="212"/>
      <c r="GF45" s="212"/>
      <c r="GG45" s="212"/>
      <c r="GH45" s="212"/>
      <c r="GI45" s="212"/>
      <c r="GJ45" s="212"/>
      <c r="GK45" s="212"/>
      <c r="GL45" s="212"/>
      <c r="GM45" s="212"/>
      <c r="GN45" s="212"/>
      <c r="GO45" s="212"/>
      <c r="GP45" s="212"/>
      <c r="GQ45" s="212"/>
      <c r="GR45" s="212"/>
      <c r="GS45" s="212"/>
      <c r="GT45" s="212"/>
      <c r="GU45" s="212"/>
      <c r="GV45" s="212"/>
      <c r="GW45" s="212"/>
      <c r="GX45" s="212"/>
      <c r="GY45" s="212"/>
      <c r="GZ45" s="212"/>
      <c r="HA45" s="212"/>
      <c r="HB45" s="212"/>
      <c r="HC45" s="212"/>
      <c r="HD45" s="212"/>
      <c r="HE45" s="212"/>
      <c r="HF45" s="212"/>
      <c r="HG45" s="212"/>
      <c r="HH45" s="212"/>
      <c r="HI45" s="212"/>
      <c r="HJ45" s="212"/>
      <c r="HK45" s="212"/>
      <c r="HL45" s="212"/>
      <c r="HM45" s="212"/>
      <c r="HN45" s="212"/>
      <c r="HO45" s="212"/>
      <c r="HP45" s="212"/>
      <c r="HQ45" s="212"/>
      <c r="HR45" s="212"/>
      <c r="HS45" s="212"/>
      <c r="HT45" s="212"/>
      <c r="HU45" s="212"/>
      <c r="HV45" s="212"/>
      <c r="HW45" s="212"/>
      <c r="HX45" s="212"/>
      <c r="HY45" s="212"/>
      <c r="HZ45" s="212"/>
      <c r="IA45" s="212"/>
      <c r="IB45" s="212"/>
      <c r="IC45" s="212"/>
      <c r="ID45" s="212"/>
      <c r="IE45" s="212"/>
      <c r="IF45" s="212"/>
      <c r="IG45" s="212"/>
      <c r="IH45" s="212"/>
      <c r="II45" s="212"/>
      <c r="IJ45" s="212"/>
      <c r="IK45" s="212"/>
      <c r="IL45" s="212"/>
      <c r="IM45" s="212"/>
      <c r="IN45" s="212"/>
      <c r="IO45" s="212"/>
      <c r="IP45" s="212"/>
      <c r="IQ45" s="212"/>
      <c r="IR45" s="212"/>
      <c r="IS45" s="212"/>
      <c r="IT45" s="212"/>
      <c r="IU45" s="212"/>
      <c r="IV45" s="212"/>
      <c r="IW45" s="212"/>
      <c r="IX45" s="212"/>
      <c r="IY45" s="212"/>
      <c r="IZ45" s="212"/>
      <c r="JA45" s="212"/>
      <c r="JB45" s="212"/>
      <c r="JC45" s="212"/>
      <c r="JD45" s="212"/>
      <c r="JE45" s="212"/>
      <c r="JF45" s="212"/>
      <c r="JG45" s="212"/>
      <c r="JH45" s="212"/>
      <c r="JI45" s="212"/>
      <c r="JJ45" s="212"/>
      <c r="JK45" s="212"/>
      <c r="JL45" s="212"/>
      <c r="JM45" s="212"/>
      <c r="JN45" s="212"/>
      <c r="JO45" s="212"/>
      <c r="JP45" s="212"/>
      <c r="JQ45" s="212"/>
      <c r="JR45" s="212"/>
      <c r="JS45" s="212"/>
      <c r="JT45" s="212"/>
      <c r="JU45" s="212"/>
      <c r="JV45" s="212"/>
      <c r="JW45" s="212"/>
      <c r="JX45" s="212"/>
      <c r="JY45" s="212"/>
      <c r="JZ45" s="212"/>
      <c r="KA45" s="212"/>
      <c r="KB45" s="212"/>
      <c r="KC45" s="212"/>
      <c r="KD45" s="212"/>
      <c r="KE45" s="212"/>
      <c r="KF45" s="212"/>
      <c r="KG45" s="212"/>
      <c r="KH45" s="212"/>
      <c r="KI45" s="212"/>
      <c r="KJ45" s="212"/>
      <c r="KK45" s="212"/>
      <c r="KL45" s="212"/>
      <c r="KM45" s="212"/>
      <c r="KN45" s="212"/>
      <c r="KO45" s="212"/>
      <c r="KP45" s="212"/>
      <c r="KQ45" s="212"/>
      <c r="KR45" s="212"/>
      <c r="KS45" s="212"/>
      <c r="KT45" s="212"/>
      <c r="KU45" s="212"/>
      <c r="KV45" s="212"/>
      <c r="KW45" s="212"/>
      <c r="KX45" s="212"/>
      <c r="KY45" s="212"/>
      <c r="KZ45" s="212"/>
      <c r="LA45" s="212"/>
      <c r="LB45" s="212"/>
      <c r="LC45" s="212"/>
      <c r="LD45" s="212"/>
      <c r="LE45" s="212"/>
      <c r="LF45" s="212"/>
      <c r="LG45" s="212"/>
      <c r="LH45" s="212"/>
      <c r="LI45" s="212"/>
      <c r="LJ45" s="212"/>
      <c r="LK45" s="212"/>
      <c r="LL45" s="212"/>
      <c r="LM45" s="212"/>
      <c r="LN45" s="212"/>
      <c r="LO45" s="212"/>
      <c r="LP45" s="212"/>
      <c r="LQ45" s="212"/>
      <c r="LR45" s="212"/>
      <c r="LS45" s="212"/>
      <c r="LT45" s="212"/>
      <c r="LU45" s="212"/>
      <c r="LV45" s="212"/>
      <c r="LW45" s="212"/>
      <c r="LX45" s="212"/>
      <c r="LY45" s="212"/>
      <c r="LZ45" s="212"/>
      <c r="MA45" s="212"/>
      <c r="MB45" s="212"/>
      <c r="MC45" s="212"/>
      <c r="MD45" s="212"/>
      <c r="ME45" s="212"/>
      <c r="MF45" s="212"/>
      <c r="MG45" s="212"/>
      <c r="MH45" s="212"/>
      <c r="MI45" s="212"/>
      <c r="MJ45" s="212"/>
      <c r="MK45" s="212"/>
      <c r="ML45" s="212"/>
      <c r="MM45" s="212"/>
      <c r="MN45" s="212"/>
      <c r="MO45" s="212"/>
      <c r="MP45" s="212"/>
      <c r="MQ45" s="212"/>
      <c r="MR45" s="212"/>
      <c r="MS45" s="212"/>
      <c r="MT45" s="212"/>
      <c r="MU45" s="212"/>
      <c r="MV45" s="212"/>
      <c r="MW45" s="212"/>
      <c r="MX45" s="212"/>
      <c r="MY45" s="212"/>
      <c r="MZ45" s="212"/>
      <c r="NA45" s="212"/>
      <c r="NB45" s="212"/>
      <c r="NC45" s="212"/>
      <c r="ND45" s="212"/>
      <c r="NE45" s="212"/>
      <c r="NF45" s="212"/>
      <c r="NG45" s="212"/>
      <c r="NH45" s="212"/>
      <c r="NI45" s="212"/>
      <c r="NJ45" s="212"/>
      <c r="NK45" s="212"/>
      <c r="NL45" s="212"/>
      <c r="NM45" s="212"/>
      <c r="NN45" s="212"/>
      <c r="NO45" s="212"/>
      <c r="NP45" s="212"/>
      <c r="NQ45" s="212"/>
      <c r="NR45" s="212"/>
      <c r="NS45" s="212"/>
      <c r="NT45" s="212"/>
      <c r="NU45" s="212"/>
      <c r="NV45" s="212"/>
      <c r="NW45" s="212"/>
      <c r="NX45" s="212"/>
      <c r="NY45" s="212"/>
      <c r="NZ45" s="212"/>
      <c r="OA45" s="212"/>
      <c r="OB45" s="212"/>
      <c r="OC45" s="212"/>
      <c r="OD45" s="212"/>
      <c r="OE45" s="212"/>
      <c r="OF45" s="212"/>
      <c r="OG45" s="212"/>
      <c r="OH45" s="212"/>
      <c r="OI45" s="212"/>
      <c r="OJ45" s="212"/>
      <c r="OK45" s="212"/>
      <c r="OL45" s="212"/>
      <c r="OM45" s="212"/>
      <c r="ON45" s="212"/>
      <c r="OO45" s="212"/>
      <c r="OP45" s="212"/>
      <c r="OQ45" s="212"/>
      <c r="OR45" s="212"/>
      <c r="OS45" s="212"/>
      <c r="OT45" s="212"/>
      <c r="OU45" s="212"/>
      <c r="OV45" s="212"/>
      <c r="OW45" s="212"/>
      <c r="OX45" s="212"/>
      <c r="OY45" s="212"/>
      <c r="OZ45" s="212"/>
      <c r="PA45" s="212"/>
      <c r="PB45" s="212"/>
      <c r="PC45" s="212"/>
      <c r="PD45" s="212"/>
      <c r="PE45" s="212"/>
      <c r="PF45" s="212"/>
      <c r="PG45" s="212"/>
      <c r="PH45" s="212"/>
      <c r="PI45" s="212"/>
      <c r="PJ45" s="212"/>
      <c r="PK45" s="212"/>
      <c r="PL45" s="212"/>
      <c r="PM45" s="212"/>
      <c r="PN45" s="212"/>
      <c r="PO45" s="212"/>
      <c r="PP45" s="212"/>
      <c r="PQ45" s="212"/>
      <c r="PR45" s="212"/>
      <c r="PS45" s="212"/>
      <c r="PT45" s="212"/>
      <c r="PU45" s="212"/>
      <c r="PV45" s="212"/>
      <c r="PW45" s="212"/>
      <c r="PX45" s="212"/>
      <c r="PY45" s="212"/>
      <c r="PZ45" s="212"/>
      <c r="QA45" s="212"/>
      <c r="QB45" s="212"/>
      <c r="QC45" s="212"/>
      <c r="QD45" s="212"/>
      <c r="QE45" s="212"/>
      <c r="QF45" s="212"/>
      <c r="QG45" s="212"/>
      <c r="QH45" s="212"/>
      <c r="QI45" s="212"/>
      <c r="QJ45" s="212"/>
      <c r="QK45" s="212"/>
      <c r="QL45" s="212"/>
      <c r="QM45" s="212"/>
      <c r="QN45" s="212"/>
      <c r="QO45" s="212"/>
      <c r="QP45" s="212"/>
      <c r="QQ45" s="212"/>
      <c r="QR45" s="212"/>
      <c r="QS45" s="212"/>
      <c r="QT45" s="212"/>
      <c r="QU45" s="212"/>
      <c r="QV45" s="212"/>
      <c r="QW45" s="212"/>
      <c r="QX45" s="212"/>
      <c r="QY45" s="212"/>
      <c r="QZ45" s="212"/>
      <c r="RA45" s="212"/>
      <c r="RB45" s="212"/>
      <c r="RC45" s="212"/>
      <c r="RD45" s="212"/>
      <c r="RE45" s="212"/>
      <c r="RF45" s="212"/>
      <c r="RG45" s="212"/>
      <c r="RH45" s="212"/>
      <c r="RI45" s="212"/>
      <c r="RJ45" s="212"/>
      <c r="RK45" s="212"/>
      <c r="RL45" s="212"/>
      <c r="RM45" s="212"/>
      <c r="RN45" s="212"/>
      <c r="RO45" s="212"/>
      <c r="RP45" s="212"/>
      <c r="RQ45" s="212"/>
      <c r="RR45" s="212"/>
      <c r="RS45" s="212"/>
      <c r="RT45" s="212"/>
      <c r="RU45" s="212"/>
      <c r="RV45" s="212"/>
      <c r="RW45" s="212"/>
      <c r="RX45" s="212"/>
      <c r="RY45" s="212"/>
      <c r="RZ45" s="212"/>
      <c r="SA45" s="212"/>
      <c r="SB45" s="212"/>
      <c r="SC45" s="212"/>
      <c r="SD45" s="212"/>
      <c r="SE45" s="212"/>
      <c r="SF45" s="212"/>
      <c r="SG45" s="212"/>
      <c r="SH45" s="212"/>
      <c r="SI45" s="212"/>
      <c r="SJ45" s="212"/>
      <c r="SK45" s="212"/>
      <c r="SL45" s="212"/>
      <c r="SM45" s="212"/>
      <c r="SN45" s="212"/>
      <c r="SO45" s="212"/>
      <c r="SP45" s="212"/>
      <c r="SQ45" s="212"/>
      <c r="SR45" s="212"/>
      <c r="SS45" s="212"/>
      <c r="ST45" s="212"/>
      <c r="SU45" s="212"/>
      <c r="SV45" s="212"/>
      <c r="SW45" s="212"/>
      <c r="SX45" s="212"/>
      <c r="SY45" s="212"/>
      <c r="SZ45" s="212"/>
      <c r="TA45" s="212"/>
      <c r="TB45" s="212"/>
      <c r="TC45" s="212"/>
      <c r="TD45" s="212"/>
      <c r="TE45" s="212"/>
      <c r="TF45" s="212"/>
      <c r="TG45" s="212"/>
      <c r="TH45" s="212"/>
      <c r="TI45" s="212"/>
      <c r="TJ45" s="212"/>
      <c r="TK45" s="212"/>
      <c r="TL45" s="212"/>
      <c r="TM45" s="212"/>
      <c r="TN45" s="212"/>
      <c r="TO45" s="212"/>
      <c r="TP45" s="212"/>
      <c r="TQ45" s="212"/>
      <c r="TR45" s="212"/>
      <c r="TS45" s="212"/>
      <c r="TT45" s="212"/>
      <c r="TU45" s="212"/>
      <c r="TV45" s="212"/>
      <c r="TW45" s="212"/>
      <c r="TX45" s="212"/>
      <c r="TY45" s="212"/>
      <c r="TZ45" s="212"/>
      <c r="UA45" s="212"/>
      <c r="UB45" s="212"/>
      <c r="UC45" s="212"/>
      <c r="UD45" s="212"/>
      <c r="UE45" s="212"/>
      <c r="UF45" s="212"/>
      <c r="UG45" s="212"/>
      <c r="UH45" s="212"/>
      <c r="UI45" s="212"/>
      <c r="UJ45" s="212"/>
      <c r="UK45" s="212"/>
      <c r="UL45" s="212"/>
      <c r="UM45" s="212"/>
      <c r="UN45" s="212"/>
      <c r="UO45" s="212"/>
      <c r="UP45" s="212"/>
      <c r="UQ45" s="212"/>
      <c r="UR45" s="212"/>
      <c r="US45" s="212"/>
      <c r="UT45" s="212"/>
      <c r="UU45" s="212"/>
      <c r="UV45" s="212"/>
      <c r="UW45" s="212"/>
      <c r="UX45" s="212"/>
      <c r="UY45" s="212"/>
      <c r="UZ45" s="212"/>
      <c r="VA45" s="212"/>
      <c r="VB45" s="212"/>
      <c r="VC45" s="212"/>
      <c r="VD45" s="212"/>
      <c r="VE45" s="212"/>
      <c r="VF45" s="212"/>
      <c r="VG45" s="212"/>
      <c r="VH45" s="212"/>
      <c r="VI45" s="212"/>
      <c r="VJ45" s="212"/>
      <c r="VK45" s="212"/>
      <c r="VL45" s="212"/>
      <c r="VM45" s="212"/>
      <c r="VN45" s="212"/>
      <c r="VO45" s="212"/>
      <c r="VP45" s="212"/>
      <c r="VQ45" s="212"/>
      <c r="VR45" s="212"/>
      <c r="VS45" s="212"/>
      <c r="VT45" s="212"/>
      <c r="VU45" s="212"/>
      <c r="VV45" s="212"/>
      <c r="VW45" s="212"/>
      <c r="VX45" s="212"/>
      <c r="VY45" s="212"/>
      <c r="VZ45" s="212"/>
      <c r="WA45" s="212"/>
      <c r="WB45" s="212"/>
      <c r="WC45" s="212"/>
      <c r="WD45" s="212"/>
      <c r="WE45" s="212"/>
      <c r="WF45" s="212"/>
      <c r="WG45" s="212"/>
      <c r="WH45" s="212"/>
      <c r="WI45" s="212"/>
      <c r="WJ45" s="212"/>
      <c r="WK45" s="212"/>
      <c r="WL45" s="212"/>
      <c r="WM45" s="212"/>
      <c r="WN45" s="212"/>
      <c r="WO45" s="212"/>
      <c r="WP45" s="212"/>
      <c r="WQ45" s="212"/>
      <c r="WR45" s="212"/>
      <c r="WS45" s="212"/>
      <c r="WT45" s="212"/>
      <c r="WU45" s="212"/>
      <c r="WV45" s="212"/>
      <c r="WW45" s="212"/>
      <c r="WX45" s="212"/>
      <c r="WY45" s="212"/>
      <c r="WZ45" s="212"/>
      <c r="XA45" s="212"/>
      <c r="XB45" s="212"/>
      <c r="XC45" s="212"/>
      <c r="XD45" s="212"/>
      <c r="XE45" s="212"/>
      <c r="XF45" s="212"/>
      <c r="XG45" s="212"/>
      <c r="XH45" s="212"/>
      <c r="XI45" s="212"/>
      <c r="XJ45" s="212"/>
      <c r="XK45" s="212"/>
      <c r="XL45" s="212"/>
      <c r="XM45" s="212"/>
      <c r="XN45" s="212"/>
      <c r="XO45" s="212"/>
      <c r="XP45" s="212"/>
      <c r="XQ45" s="212"/>
      <c r="XR45" s="212"/>
      <c r="XS45" s="212"/>
      <c r="XT45" s="212"/>
      <c r="XU45" s="212"/>
      <c r="XV45" s="212"/>
      <c r="XW45" s="212"/>
      <c r="XX45" s="212"/>
      <c r="XY45" s="212"/>
      <c r="XZ45" s="212"/>
      <c r="YA45" s="212"/>
      <c r="YB45" s="212"/>
      <c r="YC45" s="212"/>
      <c r="YD45" s="212"/>
      <c r="YE45" s="212"/>
      <c r="YF45" s="212"/>
      <c r="YG45" s="212"/>
      <c r="YH45" s="212"/>
      <c r="YI45" s="212"/>
      <c r="YJ45" s="212"/>
      <c r="YK45" s="212"/>
      <c r="YL45" s="212"/>
      <c r="YM45" s="212"/>
      <c r="YN45" s="212"/>
      <c r="YO45" s="212"/>
      <c r="YP45" s="212"/>
      <c r="YQ45" s="212"/>
      <c r="YR45" s="212"/>
      <c r="YS45" s="212"/>
      <c r="YT45" s="212"/>
      <c r="YU45" s="212"/>
      <c r="YV45" s="212"/>
      <c r="YW45" s="212"/>
      <c r="YX45" s="212"/>
      <c r="YY45" s="212"/>
      <c r="YZ45" s="212"/>
      <c r="ZA45" s="212"/>
      <c r="ZB45" s="212"/>
      <c r="ZC45" s="212"/>
      <c r="ZD45" s="212"/>
      <c r="ZE45" s="212"/>
      <c r="ZF45" s="212"/>
      <c r="ZG45" s="212"/>
      <c r="ZH45" s="212"/>
      <c r="ZI45" s="212"/>
      <c r="ZJ45" s="212"/>
      <c r="ZK45" s="212"/>
      <c r="ZL45" s="212"/>
      <c r="ZM45" s="212"/>
      <c r="ZN45" s="212"/>
      <c r="ZO45" s="212"/>
      <c r="ZP45" s="212"/>
      <c r="ZQ45" s="212"/>
      <c r="ZR45" s="212"/>
      <c r="ZS45" s="212"/>
      <c r="ZT45" s="212"/>
      <c r="ZU45" s="212"/>
      <c r="ZV45" s="212"/>
      <c r="ZW45" s="212"/>
      <c r="ZX45" s="212"/>
      <c r="ZY45" s="212"/>
      <c r="ZZ45" s="212"/>
      <c r="AAA45" s="212"/>
      <c r="AAB45" s="212"/>
      <c r="AAC45" s="212"/>
      <c r="AAD45" s="212"/>
      <c r="AAE45" s="212"/>
      <c r="AAF45" s="212"/>
      <c r="AAG45" s="212"/>
      <c r="AAH45" s="212"/>
      <c r="AAI45" s="212"/>
      <c r="AAJ45" s="212"/>
      <c r="AAK45" s="212"/>
      <c r="AAL45" s="212"/>
      <c r="AAM45" s="212"/>
      <c r="AAN45" s="212"/>
      <c r="AAO45" s="212"/>
      <c r="AAP45" s="212"/>
      <c r="AAQ45" s="212"/>
      <c r="AAR45" s="212"/>
      <c r="AAS45" s="212"/>
      <c r="AAT45" s="212"/>
      <c r="AAU45" s="212"/>
      <c r="AAV45" s="212"/>
      <c r="AAW45" s="212"/>
      <c r="AAX45" s="212"/>
      <c r="AAY45" s="212"/>
      <c r="AAZ45" s="212"/>
      <c r="ABA45" s="212"/>
      <c r="ABB45" s="212"/>
      <c r="ABC45" s="212"/>
      <c r="ABD45" s="212"/>
      <c r="ABE45" s="212"/>
      <c r="ABF45" s="212"/>
      <c r="ABG45" s="212"/>
      <c r="ABH45" s="212"/>
      <c r="ABI45" s="212"/>
      <c r="ABJ45" s="212"/>
      <c r="ABK45" s="212"/>
      <c r="ABL45" s="212"/>
      <c r="ABM45" s="212"/>
      <c r="ABN45" s="212"/>
      <c r="ABO45" s="212"/>
      <c r="ABP45" s="212"/>
      <c r="ABQ45" s="212"/>
      <c r="ABR45" s="212"/>
      <c r="ABS45" s="212"/>
      <c r="ABT45" s="212"/>
      <c r="ABU45" s="212"/>
      <c r="ABV45" s="212"/>
      <c r="ABW45" s="212"/>
      <c r="ABX45" s="212"/>
      <c r="ABY45" s="212"/>
      <c r="ABZ45" s="212"/>
      <c r="ACA45" s="212"/>
      <c r="ACB45" s="212"/>
      <c r="ACC45" s="212"/>
      <c r="ACD45" s="212"/>
      <c r="ACE45" s="212"/>
      <c r="ACF45" s="212"/>
      <c r="ACG45" s="212"/>
      <c r="ACH45" s="212"/>
      <c r="ACI45" s="212"/>
      <c r="ACJ45" s="212"/>
      <c r="ACK45" s="212"/>
      <c r="ACL45" s="212"/>
      <c r="ACM45" s="212"/>
      <c r="ACN45" s="212"/>
      <c r="ACO45" s="212"/>
      <c r="ACP45" s="212"/>
      <c r="ACQ45" s="212"/>
      <c r="ACR45" s="212"/>
      <c r="ACS45" s="212"/>
      <c r="ACT45" s="212"/>
      <c r="ACU45" s="212"/>
      <c r="ACV45" s="212"/>
      <c r="ACW45" s="212"/>
      <c r="ACX45" s="212"/>
      <c r="ACY45" s="212"/>
      <c r="ACZ45" s="212"/>
      <c r="ADA45" s="212"/>
      <c r="ADB45" s="212"/>
      <c r="ADC45" s="212"/>
      <c r="ADD45" s="212"/>
      <c r="ADE45" s="212"/>
      <c r="ADF45" s="212"/>
      <c r="ADG45" s="212"/>
      <c r="ADH45" s="212"/>
      <c r="ADI45" s="212"/>
      <c r="ADJ45" s="212"/>
      <c r="ADK45" s="212"/>
      <c r="ADL45" s="212"/>
      <c r="ADM45" s="212"/>
      <c r="ADN45" s="212"/>
      <c r="ADO45" s="212"/>
      <c r="ADP45" s="212"/>
      <c r="ADQ45" s="212"/>
      <c r="ADR45" s="212"/>
      <c r="ADS45" s="212"/>
      <c r="ADT45" s="212"/>
      <c r="ADU45" s="212"/>
      <c r="ADV45" s="212"/>
      <c r="ADW45" s="212"/>
      <c r="ADX45" s="212"/>
      <c r="ADY45" s="212"/>
      <c r="ADZ45" s="212"/>
      <c r="AEA45" s="212"/>
      <c r="AEB45" s="212"/>
      <c r="AEC45" s="212"/>
      <c r="AED45" s="212"/>
      <c r="AEE45" s="212"/>
      <c r="AEF45" s="212"/>
      <c r="AEG45" s="212"/>
      <c r="AEH45" s="212"/>
      <c r="AEI45" s="212"/>
      <c r="AEJ45" s="212"/>
      <c r="AEK45" s="212"/>
      <c r="AEL45" s="212"/>
      <c r="AEM45" s="212"/>
      <c r="AEN45" s="212"/>
      <c r="AEO45" s="212"/>
      <c r="AEP45" s="212"/>
      <c r="AEQ45" s="212"/>
      <c r="AER45" s="212"/>
      <c r="AES45" s="212"/>
      <c r="AET45" s="212"/>
      <c r="AEU45" s="212"/>
      <c r="AEV45" s="212"/>
      <c r="AEW45" s="212"/>
      <c r="AEX45" s="212"/>
      <c r="AEY45" s="212"/>
      <c r="AEZ45" s="212"/>
      <c r="AFA45" s="212"/>
      <c r="AFB45" s="212"/>
      <c r="AFC45" s="212"/>
      <c r="AFD45" s="212"/>
      <c r="AFE45" s="212"/>
      <c r="AFF45" s="212"/>
      <c r="AFG45" s="212"/>
      <c r="AFH45" s="212"/>
      <c r="AFI45" s="212"/>
      <c r="AFJ45" s="212"/>
      <c r="AFK45" s="212"/>
      <c r="AFL45" s="212"/>
      <c r="AFM45" s="212"/>
      <c r="AFN45" s="212"/>
      <c r="AFO45" s="212"/>
      <c r="AFP45" s="212"/>
      <c r="AFQ45" s="212"/>
      <c r="AFR45" s="212"/>
      <c r="AFS45" s="212"/>
      <c r="AFT45" s="212"/>
      <c r="AFU45" s="212"/>
      <c r="AFV45" s="212"/>
      <c r="AFW45" s="212"/>
      <c r="AFX45" s="212"/>
      <c r="AFY45" s="212"/>
      <c r="AFZ45" s="212"/>
      <c r="AGA45" s="212"/>
      <c r="AGB45" s="212"/>
      <c r="AGC45" s="212"/>
      <c r="AGD45" s="212"/>
      <c r="AGE45" s="212"/>
      <c r="AGF45" s="212"/>
      <c r="AGG45" s="212"/>
      <c r="AGH45" s="212"/>
      <c r="AGI45" s="212"/>
      <c r="AGJ45" s="212"/>
      <c r="AGK45" s="212"/>
      <c r="AGL45" s="212"/>
      <c r="AGM45" s="212"/>
      <c r="AGN45" s="212"/>
      <c r="AGO45" s="212"/>
      <c r="AGP45" s="212"/>
      <c r="AGQ45" s="212"/>
      <c r="AGR45" s="212"/>
      <c r="AGS45" s="212"/>
      <c r="AGT45" s="212"/>
      <c r="AGU45" s="212"/>
      <c r="AGV45" s="212"/>
      <c r="AGW45" s="212"/>
      <c r="AGX45" s="212"/>
      <c r="AGY45" s="212"/>
      <c r="AGZ45" s="212"/>
      <c r="AHA45" s="212"/>
      <c r="AHB45" s="212"/>
      <c r="AHC45" s="212"/>
      <c r="AHD45" s="212"/>
      <c r="AHE45" s="212"/>
      <c r="AHF45" s="212"/>
      <c r="AHG45" s="212"/>
      <c r="AHH45" s="212"/>
      <c r="AHI45" s="212"/>
      <c r="AHJ45" s="212"/>
      <c r="AHK45" s="212"/>
      <c r="AHL45" s="212"/>
      <c r="AHM45" s="212"/>
      <c r="AHN45" s="212"/>
      <c r="AHO45" s="212"/>
      <c r="AHP45" s="212"/>
      <c r="AHQ45" s="212"/>
      <c r="AHR45" s="212"/>
      <c r="AHS45" s="212"/>
      <c r="AHT45" s="212"/>
      <c r="AHU45" s="212"/>
      <c r="AHV45" s="212"/>
      <c r="AHW45" s="212"/>
      <c r="AHX45" s="212"/>
      <c r="AHY45" s="212"/>
      <c r="AHZ45" s="212"/>
      <c r="AIA45" s="212"/>
      <c r="AIB45" s="212"/>
      <c r="AIC45" s="212"/>
      <c r="AID45" s="212"/>
      <c r="AIE45" s="212"/>
      <c r="AIF45" s="212"/>
      <c r="AIG45" s="212"/>
      <c r="AIH45" s="212"/>
      <c r="AII45" s="212"/>
      <c r="AIJ45" s="212"/>
      <c r="AIK45" s="212"/>
      <c r="AIL45" s="212"/>
      <c r="AIM45" s="212"/>
      <c r="AIN45" s="212"/>
      <c r="AIO45" s="212"/>
      <c r="AIP45" s="212"/>
      <c r="AIQ45" s="212"/>
      <c r="AIR45" s="212"/>
      <c r="AIS45" s="212"/>
      <c r="AIT45" s="212"/>
      <c r="AIU45" s="212"/>
      <c r="AIV45" s="212"/>
      <c r="AIW45" s="212"/>
      <c r="AIX45" s="212"/>
      <c r="AIY45" s="212"/>
      <c r="AIZ45" s="212"/>
      <c r="AJA45" s="212"/>
      <c r="AJB45" s="212"/>
      <c r="AJC45" s="212"/>
      <c r="AJD45" s="212"/>
      <c r="AJE45" s="212"/>
      <c r="AJF45" s="212"/>
      <c r="AJG45" s="212"/>
      <c r="AJH45" s="212"/>
      <c r="AJI45" s="212"/>
      <c r="AJJ45" s="212"/>
      <c r="AJK45" s="212"/>
      <c r="AJL45" s="212"/>
      <c r="AJM45" s="212"/>
      <c r="AJN45" s="212"/>
      <c r="AJO45" s="212"/>
      <c r="AJP45" s="212"/>
      <c r="AJQ45" s="212"/>
      <c r="AJR45" s="212"/>
      <c r="AJS45" s="212"/>
      <c r="AJT45" s="212"/>
      <c r="AJU45" s="212"/>
      <c r="AJV45" s="212"/>
      <c r="AJW45" s="212"/>
      <c r="AJX45" s="212"/>
      <c r="AJY45" s="212"/>
      <c r="AJZ45" s="212"/>
      <c r="AKA45" s="212"/>
      <c r="AKB45" s="212"/>
      <c r="AKC45" s="212"/>
      <c r="AKD45" s="212"/>
      <c r="AKE45" s="212"/>
      <c r="AKF45" s="212"/>
      <c r="AKG45" s="212"/>
      <c r="AKH45" s="212"/>
      <c r="AKI45" s="212"/>
      <c r="AKJ45" s="212"/>
      <c r="AKK45" s="212"/>
      <c r="AKL45" s="212"/>
      <c r="AKM45" s="212"/>
      <c r="AKN45" s="212"/>
      <c r="AKO45" s="212"/>
      <c r="AKP45" s="212"/>
      <c r="AKQ45" s="212"/>
      <c r="AKR45" s="212"/>
      <c r="AKS45" s="212"/>
      <c r="AKT45" s="212"/>
      <c r="AKU45" s="212"/>
      <c r="AKV45" s="212"/>
      <c r="AKW45" s="212"/>
      <c r="AKX45" s="212"/>
      <c r="AKY45" s="212"/>
      <c r="AKZ45" s="212"/>
      <c r="ALA45" s="212"/>
      <c r="ALB45" s="212"/>
      <c r="ALC45" s="212"/>
      <c r="ALD45" s="212"/>
      <c r="ALE45" s="212"/>
      <c r="ALF45" s="212"/>
      <c r="ALG45" s="212"/>
      <c r="ALH45" s="212"/>
      <c r="ALI45" s="212"/>
      <c r="ALJ45" s="212"/>
      <c r="ALK45" s="212"/>
      <c r="ALL45" s="212"/>
      <c r="ALM45" s="212"/>
      <c r="ALN45" s="212"/>
      <c r="ALO45" s="212"/>
      <c r="ALP45" s="212"/>
      <c r="ALQ45" s="212"/>
      <c r="ALR45" s="212"/>
      <c r="ALS45" s="212"/>
      <c r="ALT45" s="212"/>
      <c r="ALU45" s="212"/>
      <c r="ALV45" s="212"/>
      <c r="ALW45" s="212"/>
      <c r="ALX45" s="212"/>
      <c r="ALY45" s="212"/>
      <c r="ALZ45" s="212"/>
      <c r="AMA45" s="212"/>
      <c r="AMB45" s="212"/>
      <c r="AMC45" s="212"/>
      <c r="AMD45" s="212"/>
      <c r="AME45" s="212"/>
      <c r="AMF45" s="212"/>
      <c r="AMG45" s="212"/>
      <c r="AMH45" s="212"/>
      <c r="AMI45" s="212"/>
      <c r="AMJ45" s="212"/>
      <c r="AMK45" s="212"/>
      <c r="AML45" s="212"/>
      <c r="AMM45" s="212"/>
      <c r="AMN45" s="212"/>
      <c r="AMO45" s="212"/>
      <c r="AMP45" s="212"/>
      <c r="AMQ45" s="212"/>
      <c r="AMR45" s="212"/>
      <c r="AMS45" s="212"/>
      <c r="AMT45" s="212"/>
      <c r="AMU45" s="212"/>
      <c r="AMV45" s="212"/>
      <c r="AMW45" s="212"/>
      <c r="AMX45" s="212"/>
      <c r="AMY45" s="212"/>
      <c r="AMZ45" s="212"/>
      <c r="ANA45" s="212"/>
      <c r="ANB45" s="212"/>
      <c r="ANC45" s="212"/>
      <c r="AND45" s="212"/>
      <c r="ANE45" s="212"/>
      <c r="ANF45" s="212"/>
      <c r="ANG45" s="212"/>
      <c r="ANH45" s="212"/>
      <c r="ANI45" s="212"/>
      <c r="ANJ45" s="212"/>
      <c r="ANK45" s="212"/>
      <c r="ANL45" s="212"/>
      <c r="ANM45" s="212"/>
      <c r="ANN45" s="212"/>
      <c r="ANO45" s="212"/>
      <c r="ANP45" s="212"/>
      <c r="ANQ45" s="212"/>
      <c r="ANR45" s="212"/>
      <c r="ANS45" s="212"/>
      <c r="ANT45" s="212"/>
      <c r="ANU45" s="212"/>
      <c r="ANV45" s="212"/>
      <c r="ANW45" s="212"/>
      <c r="ANX45" s="212"/>
      <c r="ANY45" s="212"/>
      <c r="ANZ45" s="212"/>
      <c r="AOA45" s="212"/>
      <c r="AOB45" s="212"/>
      <c r="AOC45" s="212"/>
      <c r="AOD45" s="212"/>
      <c r="AOE45" s="212"/>
      <c r="AOF45" s="212"/>
      <c r="AOG45" s="212"/>
      <c r="AOH45" s="212"/>
      <c r="AOI45" s="212"/>
      <c r="AOJ45" s="212"/>
      <c r="AOK45" s="212"/>
      <c r="AOL45" s="212"/>
      <c r="AOM45" s="212"/>
      <c r="AON45" s="212"/>
      <c r="AOO45" s="212"/>
      <c r="AOP45" s="212"/>
      <c r="AOQ45" s="212"/>
      <c r="AOR45" s="212"/>
      <c r="AOS45" s="212"/>
      <c r="AOT45" s="212"/>
      <c r="AOU45" s="212"/>
      <c r="AOV45" s="212"/>
      <c r="AOW45" s="212"/>
      <c r="AOX45" s="212"/>
      <c r="AOY45" s="212"/>
      <c r="AOZ45" s="212"/>
      <c r="APA45" s="212"/>
      <c r="APB45" s="212"/>
      <c r="APC45" s="212"/>
      <c r="APD45" s="212"/>
      <c r="APE45" s="212"/>
      <c r="APF45" s="212"/>
      <c r="APG45" s="212"/>
      <c r="APH45" s="212"/>
      <c r="API45" s="212"/>
      <c r="APJ45" s="212"/>
      <c r="APK45" s="212"/>
      <c r="APL45" s="212"/>
      <c r="APM45" s="212"/>
      <c r="APN45" s="212"/>
      <c r="APO45" s="212"/>
      <c r="APP45" s="212"/>
      <c r="APQ45" s="212"/>
      <c r="APR45" s="212"/>
      <c r="APS45" s="212"/>
      <c r="APT45" s="212"/>
      <c r="APU45" s="212"/>
      <c r="APV45" s="212"/>
      <c r="APW45" s="212"/>
      <c r="APX45" s="212"/>
      <c r="APY45" s="212"/>
      <c r="APZ45" s="212"/>
      <c r="AQA45" s="212"/>
      <c r="AQB45" s="212"/>
      <c r="AQC45" s="212"/>
      <c r="AQD45" s="212"/>
      <c r="AQE45" s="212"/>
      <c r="AQF45" s="212"/>
      <c r="AQG45" s="212"/>
      <c r="AQH45" s="212"/>
      <c r="AQI45" s="212"/>
      <c r="AQJ45" s="212"/>
      <c r="AQK45" s="212"/>
      <c r="AQL45" s="212"/>
      <c r="AQM45" s="212"/>
      <c r="AQN45" s="212"/>
      <c r="AQO45" s="212"/>
      <c r="AQP45" s="212"/>
      <c r="AQQ45" s="212"/>
      <c r="AQR45" s="212"/>
      <c r="AQS45" s="212"/>
      <c r="AQT45" s="212"/>
      <c r="AQU45" s="212"/>
      <c r="AQV45" s="212"/>
      <c r="AQW45" s="212"/>
      <c r="AQX45" s="212"/>
      <c r="AQY45" s="212"/>
      <c r="AQZ45" s="212"/>
      <c r="ARA45" s="212"/>
      <c r="ARB45" s="212"/>
      <c r="ARC45" s="212"/>
      <c r="ARD45" s="212"/>
      <c r="ARE45" s="212"/>
      <c r="ARF45" s="212"/>
      <c r="ARG45" s="212"/>
      <c r="ARH45" s="212"/>
      <c r="ARI45" s="212"/>
      <c r="ARJ45" s="212"/>
      <c r="ARK45" s="212"/>
      <c r="ARL45" s="212"/>
      <c r="ARM45" s="212"/>
      <c r="ARN45" s="212"/>
      <c r="ARO45" s="212"/>
      <c r="ARP45" s="212"/>
      <c r="ARQ45" s="212"/>
      <c r="ARR45" s="212"/>
      <c r="ARS45" s="212"/>
      <c r="ART45" s="212"/>
      <c r="ARU45" s="212"/>
      <c r="ARV45" s="212"/>
      <c r="ARW45" s="212"/>
      <c r="ARX45" s="212"/>
      <c r="ARY45" s="212"/>
      <c r="ARZ45" s="212"/>
      <c r="ASA45" s="212"/>
      <c r="ASB45" s="212"/>
      <c r="ASC45" s="212"/>
      <c r="ASD45" s="212"/>
      <c r="ASE45" s="212"/>
      <c r="ASF45" s="212"/>
      <c r="ASG45" s="212"/>
      <c r="ASH45" s="212"/>
      <c r="ASI45" s="212"/>
      <c r="ASJ45" s="212"/>
      <c r="ASK45" s="212"/>
      <c r="ASL45" s="212"/>
      <c r="ASM45" s="212"/>
      <c r="ASN45" s="212"/>
      <c r="ASO45" s="212"/>
      <c r="ASP45" s="212"/>
      <c r="ASQ45" s="212"/>
      <c r="ASR45" s="212"/>
      <c r="ASS45" s="212"/>
      <c r="AST45" s="212"/>
      <c r="ASU45" s="212"/>
      <c r="ASV45" s="212"/>
      <c r="ASW45" s="212"/>
      <c r="ASX45" s="212"/>
      <c r="ASY45" s="212"/>
      <c r="ASZ45" s="212"/>
      <c r="ATA45" s="212"/>
      <c r="ATB45" s="212"/>
      <c r="ATC45" s="212"/>
      <c r="ATD45" s="212"/>
      <c r="ATE45" s="212"/>
      <c r="ATF45" s="212"/>
      <c r="ATG45" s="212"/>
      <c r="ATH45" s="212"/>
      <c r="ATI45" s="212"/>
      <c r="ATJ45" s="212"/>
      <c r="ATK45" s="212"/>
      <c r="ATL45" s="212"/>
      <c r="ATM45" s="212"/>
      <c r="ATN45" s="212"/>
      <c r="ATO45" s="212"/>
      <c r="ATP45" s="212"/>
      <c r="ATQ45" s="212"/>
      <c r="ATR45" s="212"/>
      <c r="ATS45" s="212"/>
      <c r="ATT45" s="212"/>
      <c r="ATU45" s="212"/>
      <c r="ATV45" s="212"/>
      <c r="ATW45" s="212"/>
      <c r="ATX45" s="212"/>
      <c r="ATY45" s="212"/>
      <c r="ATZ45" s="212"/>
      <c r="AUA45" s="212"/>
      <c r="AUB45" s="212"/>
      <c r="AUC45" s="212"/>
      <c r="AUD45" s="212"/>
      <c r="AUE45" s="212"/>
      <c r="AUF45" s="212"/>
      <c r="AUG45" s="212"/>
      <c r="AUH45" s="212"/>
      <c r="AUI45" s="212"/>
      <c r="AUJ45" s="212"/>
      <c r="AUK45" s="212"/>
      <c r="AUL45" s="212"/>
      <c r="AUM45" s="212"/>
      <c r="AUN45" s="212"/>
      <c r="AUO45" s="212"/>
      <c r="AUP45" s="212"/>
      <c r="AUQ45" s="212"/>
      <c r="AUR45" s="212"/>
      <c r="AUS45" s="212"/>
      <c r="AUT45" s="212"/>
      <c r="AUU45" s="212"/>
      <c r="AUV45" s="212"/>
      <c r="AUW45" s="212"/>
      <c r="AUX45" s="212"/>
      <c r="AUY45" s="212"/>
      <c r="AUZ45" s="212"/>
      <c r="AVA45" s="212"/>
      <c r="AVB45" s="212"/>
      <c r="AVC45" s="212"/>
      <c r="AVD45" s="212"/>
      <c r="AVE45" s="212"/>
      <c r="AVF45" s="212"/>
      <c r="AVG45" s="212"/>
      <c r="AVH45" s="212"/>
      <c r="AVI45" s="212"/>
      <c r="AVJ45" s="212"/>
      <c r="AVK45" s="212"/>
      <c r="AVL45" s="212"/>
      <c r="AVM45" s="212"/>
      <c r="AVN45" s="212"/>
      <c r="AVO45" s="212"/>
      <c r="AVP45" s="212"/>
      <c r="AVQ45" s="212"/>
      <c r="AVR45" s="212"/>
      <c r="AVS45" s="212"/>
      <c r="AVT45" s="212"/>
      <c r="AVU45" s="212"/>
      <c r="AVV45" s="212"/>
      <c r="AVW45" s="212"/>
      <c r="AVX45" s="212"/>
      <c r="AVY45" s="212"/>
      <c r="AVZ45" s="212"/>
      <c r="AWA45" s="212"/>
      <c r="AWB45" s="212"/>
      <c r="AWC45" s="212"/>
      <c r="AWD45" s="212"/>
      <c r="AWE45" s="212"/>
      <c r="AWF45" s="212"/>
      <c r="AWG45" s="212"/>
      <c r="AWH45" s="212"/>
      <c r="AWI45" s="212"/>
      <c r="AWJ45" s="212"/>
      <c r="AWK45" s="212"/>
      <c r="AWL45" s="212"/>
      <c r="AWM45" s="212"/>
      <c r="AWN45" s="212"/>
      <c r="AWO45" s="212"/>
      <c r="AWP45" s="212"/>
      <c r="AWQ45" s="212"/>
      <c r="AWR45" s="212"/>
      <c r="AWS45" s="212"/>
      <c r="AWT45" s="212"/>
      <c r="AWU45" s="212"/>
      <c r="AWV45" s="212"/>
      <c r="AWW45" s="212"/>
      <c r="AWX45" s="212"/>
      <c r="AWY45" s="212"/>
      <c r="AWZ45" s="212"/>
      <c r="AXA45" s="212"/>
      <c r="AXB45" s="212"/>
      <c r="AXC45" s="212"/>
      <c r="AXD45" s="212"/>
      <c r="AXE45" s="212"/>
      <c r="AXF45" s="212"/>
      <c r="AXG45" s="212"/>
      <c r="AXH45" s="212"/>
      <c r="AXI45" s="212"/>
      <c r="AXJ45" s="212"/>
      <c r="AXK45" s="212"/>
      <c r="AXL45" s="212"/>
      <c r="AXM45" s="212"/>
      <c r="AXN45" s="212"/>
      <c r="AXO45" s="212"/>
      <c r="AXP45" s="212"/>
      <c r="AXQ45" s="212"/>
      <c r="AXR45" s="212"/>
      <c r="AXS45" s="212"/>
      <c r="AXT45" s="212"/>
      <c r="AXU45" s="212"/>
      <c r="AXV45" s="212"/>
      <c r="AXW45" s="212"/>
      <c r="AXX45" s="212"/>
      <c r="AXY45" s="212"/>
      <c r="AXZ45" s="212"/>
      <c r="AYA45" s="212"/>
      <c r="AYB45" s="212"/>
      <c r="AYC45" s="212"/>
      <c r="AYD45" s="212"/>
      <c r="AYE45" s="212"/>
      <c r="AYF45" s="212"/>
      <c r="AYG45" s="212"/>
      <c r="AYH45" s="212"/>
      <c r="AYI45" s="212"/>
      <c r="AYJ45" s="212"/>
      <c r="AYK45" s="212"/>
      <c r="AYL45" s="212"/>
      <c r="AYM45" s="212"/>
      <c r="AYN45" s="212"/>
      <c r="AYO45" s="212"/>
      <c r="AYP45" s="212"/>
      <c r="AYQ45" s="212"/>
      <c r="AYR45" s="212"/>
      <c r="AYS45" s="212"/>
      <c r="AYT45" s="212"/>
      <c r="AYU45" s="212"/>
      <c r="AYV45" s="212"/>
      <c r="AYW45" s="212"/>
      <c r="AYX45" s="212"/>
      <c r="AYY45" s="212"/>
      <c r="AYZ45" s="212"/>
      <c r="AZA45" s="212"/>
      <c r="AZB45" s="212"/>
      <c r="AZC45" s="212"/>
      <c r="AZD45" s="212"/>
      <c r="AZE45" s="212"/>
      <c r="AZF45" s="212"/>
      <c r="AZG45" s="212"/>
      <c r="AZH45" s="212"/>
      <c r="AZI45" s="212"/>
      <c r="AZJ45" s="212"/>
      <c r="AZK45" s="212"/>
      <c r="AZL45" s="212"/>
      <c r="AZM45" s="212"/>
      <c r="AZN45" s="212"/>
      <c r="AZO45" s="212"/>
      <c r="AZP45" s="212"/>
      <c r="AZQ45" s="212"/>
      <c r="AZR45" s="212"/>
      <c r="AZS45" s="212"/>
      <c r="AZT45" s="212"/>
      <c r="AZU45" s="212"/>
      <c r="AZV45" s="212"/>
      <c r="AZW45" s="212"/>
      <c r="AZX45" s="212"/>
      <c r="AZY45" s="212"/>
      <c r="AZZ45" s="212"/>
      <c r="BAA45" s="212"/>
      <c r="BAB45" s="212"/>
      <c r="BAC45" s="212"/>
      <c r="BAD45" s="212"/>
      <c r="BAE45" s="212"/>
      <c r="BAF45" s="212"/>
      <c r="BAG45" s="212"/>
      <c r="BAH45" s="212"/>
      <c r="BAI45" s="212"/>
      <c r="BAJ45" s="212"/>
      <c r="BAK45" s="212"/>
      <c r="BAL45" s="212"/>
      <c r="BAM45" s="212"/>
      <c r="BAN45" s="212"/>
      <c r="BAO45" s="212"/>
      <c r="BAP45" s="212"/>
      <c r="BAQ45" s="212"/>
      <c r="BAR45" s="212"/>
      <c r="BAS45" s="212"/>
      <c r="BAT45" s="212"/>
      <c r="BAU45" s="212"/>
      <c r="BAV45" s="212"/>
      <c r="BAW45" s="212"/>
      <c r="BAX45" s="212"/>
      <c r="BAY45" s="212"/>
      <c r="BAZ45" s="212"/>
      <c r="BBA45" s="212"/>
      <c r="BBB45" s="212"/>
      <c r="BBC45" s="212"/>
      <c r="BBD45" s="212"/>
      <c r="BBE45" s="212"/>
      <c r="BBF45" s="212"/>
      <c r="BBG45" s="212"/>
      <c r="BBH45" s="212"/>
      <c r="BBI45" s="212"/>
      <c r="BBJ45" s="212"/>
      <c r="BBK45" s="212"/>
      <c r="BBL45" s="212"/>
      <c r="BBM45" s="212"/>
      <c r="BBN45" s="212"/>
      <c r="BBO45" s="212"/>
      <c r="BBP45" s="212"/>
      <c r="BBQ45" s="212"/>
      <c r="BBR45" s="212"/>
      <c r="BBS45" s="212"/>
      <c r="BBT45" s="212"/>
      <c r="BBU45" s="212"/>
      <c r="BBV45" s="212"/>
      <c r="BBW45" s="212"/>
      <c r="BBX45" s="212"/>
      <c r="BBY45" s="212"/>
      <c r="BBZ45" s="212"/>
      <c r="BCA45" s="212"/>
      <c r="BCB45" s="212"/>
      <c r="BCC45" s="212"/>
      <c r="BCD45" s="212"/>
      <c r="BCE45" s="212"/>
      <c r="BCF45" s="212"/>
      <c r="BCG45" s="212"/>
      <c r="BCH45" s="212"/>
      <c r="BCI45" s="212"/>
      <c r="BCJ45" s="212"/>
      <c r="BCK45" s="212"/>
      <c r="BCL45" s="212"/>
      <c r="BCM45" s="212"/>
      <c r="BCN45" s="212"/>
      <c r="BCO45" s="212"/>
      <c r="BCP45" s="212"/>
      <c r="BCQ45" s="212"/>
      <c r="BCR45" s="212"/>
      <c r="BCS45" s="212"/>
      <c r="BCT45" s="212"/>
      <c r="BCU45" s="212"/>
      <c r="BCV45" s="212"/>
      <c r="BCW45" s="212"/>
      <c r="BCX45" s="212"/>
      <c r="BCY45" s="212"/>
      <c r="BCZ45" s="212"/>
      <c r="BDA45" s="212"/>
      <c r="BDB45" s="212"/>
      <c r="BDC45" s="212"/>
      <c r="BDD45" s="212"/>
      <c r="BDE45" s="212"/>
      <c r="BDF45" s="212"/>
      <c r="BDG45" s="212"/>
      <c r="BDH45" s="212"/>
      <c r="BDI45" s="212"/>
      <c r="BDJ45" s="212"/>
      <c r="BDK45" s="212"/>
      <c r="BDL45" s="212"/>
      <c r="BDM45" s="212"/>
      <c r="BDN45" s="212"/>
      <c r="BDO45" s="212"/>
      <c r="BDP45" s="212"/>
      <c r="BDQ45" s="212"/>
      <c r="BDR45" s="212"/>
      <c r="BDS45" s="212"/>
      <c r="BDT45" s="212"/>
      <c r="BDU45" s="212"/>
      <c r="BDV45" s="212"/>
      <c r="BDW45" s="212"/>
      <c r="BDX45" s="212"/>
      <c r="BDY45" s="212"/>
      <c r="BDZ45" s="212"/>
      <c r="BEA45" s="212"/>
      <c r="BEB45" s="212"/>
      <c r="BEC45" s="212"/>
      <c r="BED45" s="212"/>
      <c r="BEE45" s="212"/>
      <c r="BEF45" s="212"/>
      <c r="BEG45" s="212"/>
      <c r="BEH45" s="212"/>
      <c r="BEI45" s="212"/>
      <c r="BEJ45" s="212"/>
      <c r="BEK45" s="212"/>
      <c r="BEL45" s="212"/>
      <c r="BEM45" s="212"/>
      <c r="BEN45" s="212"/>
      <c r="BEO45" s="212"/>
      <c r="BEP45" s="212"/>
      <c r="BEQ45" s="212"/>
      <c r="BER45" s="212"/>
      <c r="BES45" s="212"/>
      <c r="BET45" s="212"/>
      <c r="BEU45" s="212"/>
      <c r="BEV45" s="212"/>
      <c r="BEW45" s="212"/>
      <c r="BEX45" s="212"/>
      <c r="BEY45" s="212"/>
      <c r="BEZ45" s="212"/>
      <c r="BFA45" s="212"/>
      <c r="BFB45" s="212"/>
      <c r="BFC45" s="212"/>
      <c r="BFD45" s="212"/>
      <c r="BFE45" s="212"/>
      <c r="BFF45" s="212"/>
      <c r="BFG45" s="212"/>
      <c r="BFH45" s="212"/>
      <c r="BFI45" s="212"/>
      <c r="BFJ45" s="212"/>
      <c r="BFK45" s="212"/>
      <c r="BFL45" s="212"/>
      <c r="BFM45" s="212"/>
      <c r="BFN45" s="212"/>
      <c r="BFO45" s="212"/>
      <c r="BFP45" s="212"/>
      <c r="BFQ45" s="212"/>
      <c r="BFR45" s="212"/>
      <c r="BFS45" s="212"/>
      <c r="BFT45" s="212"/>
      <c r="BFU45" s="212"/>
      <c r="BFV45" s="212"/>
      <c r="BFW45" s="212"/>
      <c r="BFX45" s="212"/>
      <c r="BFY45" s="212"/>
      <c r="BFZ45" s="212"/>
      <c r="BGA45" s="212"/>
      <c r="BGB45" s="212"/>
      <c r="BGC45" s="212"/>
      <c r="BGD45" s="212"/>
      <c r="BGE45" s="212"/>
      <c r="BGF45" s="212"/>
      <c r="BGG45" s="212"/>
      <c r="BGH45" s="212"/>
      <c r="BGI45" s="212"/>
      <c r="BGJ45" s="212"/>
      <c r="BGK45" s="212"/>
      <c r="BGL45" s="212"/>
      <c r="BGM45" s="212"/>
      <c r="BGN45" s="212"/>
      <c r="BGO45" s="212"/>
      <c r="BGP45" s="212"/>
      <c r="BGQ45" s="212"/>
      <c r="BGR45" s="212"/>
      <c r="BGS45" s="212"/>
      <c r="BGT45" s="212"/>
      <c r="BGU45" s="212"/>
      <c r="BGV45" s="212"/>
      <c r="BGW45" s="212"/>
      <c r="BGX45" s="212"/>
      <c r="BGY45" s="212"/>
      <c r="BGZ45" s="212"/>
      <c r="BHA45" s="212"/>
      <c r="BHB45" s="212"/>
      <c r="BHC45" s="212"/>
      <c r="BHD45" s="212"/>
      <c r="BHE45" s="212"/>
      <c r="BHF45" s="212"/>
      <c r="BHG45" s="212"/>
      <c r="BHH45" s="212"/>
      <c r="BHI45" s="212"/>
      <c r="BHJ45" s="212"/>
      <c r="BHK45" s="212"/>
      <c r="BHL45" s="212"/>
      <c r="BHM45" s="212"/>
      <c r="BHN45" s="212"/>
      <c r="BHO45" s="212"/>
      <c r="BHP45" s="212"/>
      <c r="BHQ45" s="212"/>
      <c r="BHR45" s="212"/>
      <c r="BHS45" s="212"/>
      <c r="BHT45" s="212"/>
      <c r="BHU45" s="212"/>
      <c r="BHV45" s="212"/>
      <c r="BHW45" s="212"/>
      <c r="BHX45" s="212"/>
      <c r="BHY45" s="212"/>
      <c r="BHZ45" s="212"/>
      <c r="BIA45" s="212"/>
      <c r="BIB45" s="212"/>
      <c r="BIC45" s="212"/>
      <c r="BID45" s="212"/>
      <c r="BIE45" s="212"/>
      <c r="BIF45" s="212"/>
      <c r="BIG45" s="212"/>
      <c r="BIH45" s="212"/>
      <c r="BII45" s="212"/>
      <c r="BIJ45" s="212"/>
      <c r="BIK45" s="212"/>
      <c r="BIL45" s="212"/>
      <c r="BIM45" s="212"/>
      <c r="BIN45" s="212"/>
      <c r="BIO45" s="212"/>
      <c r="BIP45" s="212"/>
      <c r="BIQ45" s="212"/>
      <c r="BIR45" s="212"/>
      <c r="BIS45" s="212"/>
      <c r="BIT45" s="212"/>
      <c r="BIU45" s="212"/>
      <c r="BIV45" s="212"/>
      <c r="BIW45" s="212"/>
      <c r="BIX45" s="212"/>
      <c r="BIY45" s="212"/>
      <c r="BIZ45" s="212"/>
      <c r="BJA45" s="212"/>
      <c r="BJB45" s="212"/>
      <c r="BJC45" s="212"/>
      <c r="BJD45" s="212"/>
      <c r="BJE45" s="212"/>
      <c r="BJF45" s="212"/>
      <c r="BJG45" s="212"/>
      <c r="BJH45" s="212"/>
      <c r="BJI45" s="212"/>
      <c r="BJJ45" s="212"/>
      <c r="BJK45" s="212"/>
      <c r="BJL45" s="212"/>
      <c r="BJM45" s="212"/>
      <c r="BJN45" s="212"/>
      <c r="BJO45" s="212"/>
      <c r="BJP45" s="212"/>
      <c r="BJQ45" s="212"/>
      <c r="BJR45" s="212"/>
      <c r="BJS45" s="212"/>
      <c r="BJT45" s="212"/>
      <c r="BJU45" s="212"/>
      <c r="BJV45" s="212"/>
      <c r="BJW45" s="212"/>
      <c r="BJX45" s="212"/>
      <c r="BJY45" s="212"/>
      <c r="BJZ45" s="212"/>
      <c r="BKA45" s="212"/>
      <c r="BKB45" s="212"/>
      <c r="BKC45" s="212"/>
      <c r="BKD45" s="212"/>
      <c r="BKE45" s="212"/>
      <c r="BKF45" s="212"/>
      <c r="BKG45" s="212"/>
      <c r="BKH45" s="212"/>
      <c r="BKI45" s="212"/>
      <c r="BKJ45" s="212"/>
      <c r="BKK45" s="212"/>
      <c r="BKL45" s="212"/>
      <c r="BKM45" s="212"/>
      <c r="BKN45" s="212"/>
      <c r="BKO45" s="212"/>
      <c r="BKP45" s="212"/>
      <c r="BKQ45" s="212"/>
      <c r="BKR45" s="212"/>
      <c r="BKS45" s="212"/>
      <c r="BKT45" s="212"/>
      <c r="BKU45" s="212"/>
      <c r="BKV45" s="212"/>
      <c r="BKW45" s="212"/>
      <c r="BKX45" s="212"/>
      <c r="BKY45" s="212"/>
      <c r="BKZ45" s="212"/>
      <c r="BLA45" s="212"/>
      <c r="BLB45" s="212"/>
      <c r="BLC45" s="212"/>
      <c r="BLD45" s="212"/>
      <c r="BLE45" s="212"/>
      <c r="BLF45" s="212"/>
      <c r="BLG45" s="212"/>
      <c r="BLH45" s="212"/>
      <c r="BLI45" s="212"/>
      <c r="BLJ45" s="212"/>
      <c r="BLK45" s="212"/>
      <c r="BLL45" s="212"/>
      <c r="BLM45" s="212"/>
      <c r="BLN45" s="212"/>
      <c r="BLO45" s="212"/>
      <c r="BLP45" s="212"/>
      <c r="BLQ45" s="212"/>
      <c r="BLR45" s="212"/>
      <c r="BLS45" s="212"/>
      <c r="BLT45" s="212"/>
      <c r="BLU45" s="212"/>
      <c r="BLV45" s="212"/>
      <c r="BLW45" s="212"/>
      <c r="BLX45" s="212"/>
      <c r="BLY45" s="212"/>
      <c r="BLZ45" s="212"/>
      <c r="BMA45" s="212"/>
      <c r="BMB45" s="212"/>
      <c r="BMC45" s="212"/>
      <c r="BMD45" s="212"/>
      <c r="BME45" s="212"/>
      <c r="BMF45" s="212"/>
      <c r="BMG45" s="212"/>
      <c r="BMH45" s="212"/>
      <c r="BMI45" s="212"/>
      <c r="BMJ45" s="212"/>
      <c r="BMK45" s="212"/>
      <c r="BML45" s="212"/>
      <c r="BMM45" s="212"/>
      <c r="BMN45" s="212"/>
      <c r="BMO45" s="212"/>
      <c r="BMP45" s="212"/>
      <c r="BMQ45" s="212"/>
      <c r="BMR45" s="212"/>
      <c r="BMS45" s="212"/>
      <c r="BMT45" s="212"/>
      <c r="BMU45" s="212"/>
      <c r="BMV45" s="212"/>
      <c r="BMW45" s="212"/>
      <c r="BMX45" s="212"/>
      <c r="BMY45" s="212"/>
      <c r="BMZ45" s="212"/>
      <c r="BNA45" s="212"/>
      <c r="BNB45" s="212"/>
      <c r="BNC45" s="212"/>
      <c r="BND45" s="212"/>
      <c r="BNE45" s="212"/>
      <c r="BNF45" s="212"/>
      <c r="BNG45" s="212"/>
      <c r="BNH45" s="212"/>
      <c r="BNI45" s="212"/>
      <c r="BNJ45" s="212"/>
      <c r="BNK45" s="212"/>
      <c r="BNL45" s="212"/>
      <c r="BNM45" s="212"/>
      <c r="BNN45" s="212"/>
      <c r="BNO45" s="212"/>
      <c r="BNP45" s="212"/>
      <c r="BNQ45" s="212"/>
      <c r="BNR45" s="212"/>
      <c r="BNS45" s="212"/>
      <c r="BNT45" s="212"/>
      <c r="BNU45" s="212"/>
      <c r="BNV45" s="212"/>
      <c r="BNW45" s="212"/>
      <c r="BNX45" s="212"/>
      <c r="BNY45" s="212"/>
      <c r="BNZ45" s="212"/>
      <c r="BOA45" s="212"/>
      <c r="BOB45" s="212"/>
      <c r="BOC45" s="212"/>
      <c r="BOD45" s="212"/>
      <c r="BOE45" s="212"/>
      <c r="BOF45" s="212"/>
      <c r="BOG45" s="212"/>
      <c r="BOH45" s="212"/>
      <c r="BOI45" s="212"/>
      <c r="BOJ45" s="212"/>
      <c r="BOK45" s="212"/>
      <c r="BOL45" s="212"/>
      <c r="BOM45" s="212"/>
      <c r="BON45" s="212"/>
      <c r="BOO45" s="212"/>
      <c r="BOP45" s="212"/>
      <c r="BOQ45" s="212"/>
      <c r="BOR45" s="212"/>
      <c r="BOS45" s="212"/>
      <c r="BOT45" s="212"/>
      <c r="BOU45" s="212"/>
      <c r="BOV45" s="212"/>
      <c r="BOW45" s="212"/>
      <c r="BOX45" s="212"/>
      <c r="BOY45" s="212"/>
      <c r="BOZ45" s="212"/>
      <c r="BPA45" s="212"/>
      <c r="BPB45" s="212"/>
      <c r="BPC45" s="212"/>
      <c r="BPD45" s="212"/>
      <c r="BPE45" s="212"/>
      <c r="BPF45" s="212"/>
      <c r="BPG45" s="212"/>
      <c r="BPH45" s="212"/>
      <c r="BPI45" s="212"/>
      <c r="BPJ45" s="212"/>
      <c r="BPK45" s="212"/>
      <c r="BPL45" s="212"/>
      <c r="BPM45" s="212"/>
      <c r="BPN45" s="212"/>
      <c r="BPO45" s="212"/>
      <c r="BPP45" s="212"/>
      <c r="BPQ45" s="212"/>
      <c r="BPR45" s="212"/>
      <c r="BPS45" s="212"/>
      <c r="BPT45" s="212"/>
      <c r="BPU45" s="212"/>
      <c r="BPV45" s="212"/>
      <c r="BPW45" s="212"/>
      <c r="BPX45" s="212"/>
      <c r="BPY45" s="212"/>
      <c r="BPZ45" s="212"/>
      <c r="BQA45" s="212"/>
      <c r="BQB45" s="212"/>
      <c r="BQC45" s="212"/>
      <c r="BQD45" s="212"/>
      <c r="BQE45" s="212"/>
      <c r="BQF45" s="212"/>
      <c r="BQG45" s="212"/>
      <c r="BQH45" s="212"/>
      <c r="BQI45" s="212"/>
      <c r="BQJ45" s="212"/>
      <c r="BQK45" s="212"/>
      <c r="BQL45" s="212"/>
      <c r="BQM45" s="212"/>
      <c r="BQN45" s="212"/>
      <c r="BQO45" s="212"/>
      <c r="BQP45" s="212"/>
      <c r="BQQ45" s="212"/>
      <c r="BQR45" s="212"/>
      <c r="BQS45" s="212"/>
      <c r="BQT45" s="212"/>
      <c r="BQU45" s="212"/>
      <c r="BQV45" s="212"/>
      <c r="BQW45" s="212"/>
      <c r="BQX45" s="212"/>
      <c r="BQY45" s="212"/>
      <c r="BQZ45" s="212"/>
      <c r="BRA45" s="212"/>
      <c r="BRB45" s="212"/>
      <c r="BRC45" s="212"/>
      <c r="BRD45" s="212"/>
      <c r="BRE45" s="212"/>
      <c r="BRF45" s="212"/>
      <c r="BRG45" s="212"/>
      <c r="BRH45" s="212"/>
      <c r="BRI45" s="212"/>
      <c r="BRJ45" s="212"/>
      <c r="BRK45" s="212"/>
      <c r="BRL45" s="212"/>
      <c r="BRM45" s="212"/>
      <c r="BRN45" s="212"/>
      <c r="BRO45" s="212"/>
      <c r="BRP45" s="212"/>
      <c r="BRQ45" s="212"/>
      <c r="BRR45" s="212"/>
      <c r="BRS45" s="212"/>
      <c r="BRT45" s="212"/>
      <c r="BRU45" s="212"/>
      <c r="BRV45" s="212"/>
      <c r="BRW45" s="212"/>
      <c r="BRX45" s="212"/>
      <c r="BRY45" s="212"/>
      <c r="BRZ45" s="212"/>
      <c r="BSA45" s="212"/>
      <c r="BSB45" s="212"/>
      <c r="BSC45" s="212"/>
      <c r="BSD45" s="212"/>
      <c r="BSE45" s="212"/>
      <c r="BSF45" s="212"/>
      <c r="BSG45" s="212"/>
      <c r="BSH45" s="212"/>
      <c r="BSI45" s="212"/>
      <c r="BSJ45" s="212"/>
      <c r="BSK45" s="212"/>
      <c r="BSL45" s="212"/>
      <c r="BSM45" s="212"/>
      <c r="BSN45" s="212"/>
      <c r="BSO45" s="212"/>
      <c r="BSP45" s="212"/>
      <c r="BSQ45" s="212"/>
      <c r="BSR45" s="212"/>
      <c r="BSS45" s="212"/>
      <c r="BST45" s="212"/>
      <c r="BSU45" s="212"/>
      <c r="BSV45" s="212"/>
      <c r="BSW45" s="212"/>
      <c r="BSX45" s="212"/>
      <c r="BSY45" s="212"/>
      <c r="BSZ45" s="212"/>
      <c r="BTA45" s="212"/>
      <c r="BTB45" s="212"/>
      <c r="BTC45" s="212"/>
      <c r="BTD45" s="212"/>
      <c r="BTE45" s="212"/>
      <c r="BTF45" s="212"/>
      <c r="BTG45" s="212"/>
      <c r="BTH45" s="212"/>
      <c r="BTI45" s="212"/>
      <c r="BTJ45" s="212"/>
      <c r="BTK45" s="212"/>
      <c r="BTL45" s="212"/>
      <c r="BTM45" s="212"/>
      <c r="BTN45" s="212"/>
      <c r="BTO45" s="212"/>
      <c r="BTP45" s="212"/>
      <c r="BTQ45" s="212"/>
      <c r="BTR45" s="212"/>
      <c r="BTS45" s="212"/>
      <c r="BTT45" s="212"/>
      <c r="BTU45" s="212"/>
      <c r="BTV45" s="212"/>
      <c r="BTW45" s="212"/>
      <c r="BTX45" s="212"/>
      <c r="BTY45" s="212"/>
      <c r="BTZ45" s="212"/>
      <c r="BUA45" s="212"/>
      <c r="BUB45" s="212"/>
      <c r="BUC45" s="212"/>
      <c r="BUD45" s="212"/>
      <c r="BUE45" s="212"/>
      <c r="BUF45" s="212"/>
      <c r="BUG45" s="212"/>
      <c r="BUH45" s="212"/>
      <c r="BUI45" s="212"/>
      <c r="BUJ45" s="212"/>
      <c r="BUK45" s="212"/>
      <c r="BUL45" s="212"/>
      <c r="BUM45" s="212"/>
      <c r="BUN45" s="212"/>
      <c r="BUO45" s="212"/>
      <c r="BUP45" s="212"/>
      <c r="BUQ45" s="212"/>
      <c r="BUR45" s="212"/>
      <c r="BUS45" s="212"/>
      <c r="BUT45" s="212"/>
      <c r="BUU45" s="212"/>
      <c r="BUV45" s="212"/>
      <c r="BUW45" s="212"/>
      <c r="BUX45" s="212"/>
      <c r="BUY45" s="212"/>
      <c r="BUZ45" s="212"/>
      <c r="BVA45" s="212"/>
      <c r="BVB45" s="212"/>
      <c r="BVC45" s="212"/>
      <c r="BVD45" s="212"/>
      <c r="BVE45" s="212"/>
      <c r="BVF45" s="212"/>
      <c r="BVG45" s="212"/>
      <c r="BVH45" s="212"/>
      <c r="BVI45" s="212"/>
      <c r="BVJ45" s="212"/>
      <c r="BVK45" s="212"/>
      <c r="BVL45" s="212"/>
      <c r="BVM45" s="212"/>
      <c r="BVN45" s="212"/>
      <c r="BVO45" s="212"/>
      <c r="BVP45" s="212"/>
      <c r="BVQ45" s="212"/>
      <c r="BVR45" s="212"/>
      <c r="BVS45" s="212"/>
      <c r="BVT45" s="212"/>
      <c r="BVU45" s="212"/>
      <c r="BVV45" s="212"/>
      <c r="BVW45" s="212"/>
      <c r="BVX45" s="212"/>
      <c r="BVY45" s="212"/>
      <c r="BVZ45" s="212"/>
      <c r="BWA45" s="212"/>
      <c r="BWB45" s="212"/>
      <c r="BWC45" s="212"/>
      <c r="BWD45" s="212"/>
      <c r="BWE45" s="212"/>
      <c r="BWF45" s="212"/>
      <c r="BWG45" s="212"/>
      <c r="BWH45" s="212"/>
      <c r="BWI45" s="212"/>
      <c r="BWJ45" s="212"/>
      <c r="BWK45" s="212"/>
      <c r="BWL45" s="212"/>
      <c r="BWM45" s="212"/>
      <c r="BWN45" s="212"/>
      <c r="BWO45" s="212"/>
      <c r="BWP45" s="212"/>
      <c r="BWQ45" s="212"/>
      <c r="BWR45" s="212"/>
      <c r="BWS45" s="212"/>
      <c r="BWT45" s="212"/>
      <c r="BWU45" s="212"/>
      <c r="BWV45" s="212"/>
      <c r="BWW45" s="212"/>
      <c r="BWX45" s="212"/>
      <c r="BWY45" s="212"/>
      <c r="BWZ45" s="212"/>
      <c r="BXA45" s="212"/>
      <c r="BXB45" s="212"/>
      <c r="BXC45" s="212"/>
      <c r="BXD45" s="212"/>
      <c r="BXE45" s="212"/>
      <c r="BXF45" s="212"/>
      <c r="BXG45" s="212"/>
      <c r="BXH45" s="212"/>
      <c r="BXI45" s="212"/>
      <c r="BXJ45" s="212"/>
      <c r="BXK45" s="212"/>
      <c r="BXL45" s="212"/>
      <c r="BXM45" s="212"/>
      <c r="BXN45" s="212"/>
      <c r="BXO45" s="212"/>
      <c r="BXP45" s="212"/>
      <c r="BXQ45" s="212"/>
      <c r="BXR45" s="212"/>
      <c r="BXS45" s="212"/>
      <c r="BXT45" s="212"/>
      <c r="BXU45" s="212"/>
      <c r="BXV45" s="212"/>
      <c r="BXW45" s="212"/>
      <c r="BXX45" s="212"/>
      <c r="BXY45" s="212"/>
      <c r="BXZ45" s="212"/>
      <c r="BYA45" s="212"/>
      <c r="BYB45" s="212"/>
      <c r="BYC45" s="212"/>
      <c r="BYD45" s="212"/>
      <c r="BYE45" s="212"/>
      <c r="BYF45" s="212"/>
      <c r="BYG45" s="212"/>
      <c r="BYH45" s="212"/>
      <c r="BYI45" s="212"/>
      <c r="BYJ45" s="212"/>
      <c r="BYK45" s="212"/>
      <c r="BYL45" s="212"/>
      <c r="BYM45" s="212"/>
      <c r="BYN45" s="212"/>
      <c r="BYO45" s="212"/>
      <c r="BYP45" s="212"/>
      <c r="BYQ45" s="212"/>
      <c r="BYR45" s="212"/>
      <c r="BYS45" s="212"/>
      <c r="BYT45" s="212"/>
      <c r="BYU45" s="212"/>
      <c r="BYV45" s="212"/>
      <c r="BYW45" s="212"/>
      <c r="BYX45" s="212"/>
      <c r="BYY45" s="212"/>
      <c r="BYZ45" s="212"/>
      <c r="BZA45" s="212"/>
      <c r="BZB45" s="212"/>
      <c r="BZC45" s="212"/>
      <c r="BZD45" s="212"/>
      <c r="BZE45" s="212"/>
      <c r="BZF45" s="212"/>
      <c r="BZG45" s="212"/>
      <c r="BZH45" s="212"/>
      <c r="BZI45" s="212"/>
      <c r="BZJ45" s="212"/>
      <c r="BZK45" s="212"/>
      <c r="BZL45" s="212"/>
      <c r="BZM45" s="212"/>
      <c r="BZN45" s="212"/>
      <c r="BZO45" s="212"/>
      <c r="BZP45" s="212"/>
      <c r="BZQ45" s="212"/>
      <c r="BZR45" s="212"/>
      <c r="BZS45" s="212"/>
      <c r="BZT45" s="212"/>
      <c r="BZU45" s="212"/>
      <c r="BZV45" s="212"/>
      <c r="BZW45" s="212"/>
      <c r="BZX45" s="212"/>
      <c r="BZY45" s="212"/>
      <c r="BZZ45" s="212"/>
      <c r="CAA45" s="212"/>
      <c r="CAB45" s="212"/>
      <c r="CAC45" s="212"/>
      <c r="CAD45" s="212"/>
      <c r="CAE45" s="212"/>
      <c r="CAF45" s="212"/>
      <c r="CAG45" s="212"/>
      <c r="CAH45" s="212"/>
      <c r="CAI45" s="212"/>
      <c r="CAJ45" s="212"/>
      <c r="CAK45" s="212"/>
      <c r="CAL45" s="212"/>
      <c r="CAM45" s="212"/>
      <c r="CAN45" s="212"/>
      <c r="CAO45" s="212"/>
      <c r="CAP45" s="212"/>
      <c r="CAQ45" s="212"/>
      <c r="CAR45" s="212"/>
      <c r="CAS45" s="212"/>
      <c r="CAT45" s="212"/>
      <c r="CAU45" s="212"/>
      <c r="CAV45" s="212"/>
      <c r="CAW45" s="212"/>
      <c r="CAX45" s="212"/>
      <c r="CAY45" s="212"/>
      <c r="CAZ45" s="212"/>
      <c r="CBA45" s="212"/>
      <c r="CBB45" s="212"/>
      <c r="CBC45" s="212"/>
      <c r="CBD45" s="212"/>
      <c r="CBE45" s="212"/>
      <c r="CBF45" s="212"/>
      <c r="CBG45" s="212"/>
      <c r="CBH45" s="212"/>
      <c r="CBI45" s="212"/>
      <c r="CBJ45" s="212"/>
      <c r="CBK45" s="212"/>
      <c r="CBL45" s="212"/>
      <c r="CBM45" s="212"/>
      <c r="CBN45" s="212"/>
      <c r="CBO45" s="212"/>
      <c r="CBP45" s="212"/>
      <c r="CBQ45" s="212"/>
      <c r="CBR45" s="212"/>
      <c r="CBS45" s="212"/>
      <c r="CBT45" s="212"/>
      <c r="CBU45" s="212"/>
      <c r="CBV45" s="212"/>
      <c r="CBW45" s="212"/>
      <c r="CBX45" s="212"/>
      <c r="CBY45" s="212"/>
      <c r="CBZ45" s="212"/>
      <c r="CCA45" s="212"/>
      <c r="CCB45" s="212"/>
      <c r="CCC45" s="212"/>
      <c r="CCD45" s="212"/>
      <c r="CCE45" s="212"/>
      <c r="CCF45" s="212"/>
      <c r="CCG45" s="212"/>
      <c r="CCH45" s="212"/>
      <c r="CCI45" s="212"/>
      <c r="CCJ45" s="212"/>
      <c r="CCK45" s="212"/>
      <c r="CCL45" s="212"/>
      <c r="CCM45" s="212"/>
      <c r="CCN45" s="212"/>
      <c r="CCO45" s="212"/>
      <c r="CCP45" s="212"/>
      <c r="CCQ45" s="212"/>
      <c r="CCR45" s="212"/>
      <c r="CCS45" s="212"/>
      <c r="CCT45" s="212"/>
      <c r="CCU45" s="212"/>
      <c r="CCV45" s="212"/>
      <c r="CCW45" s="212"/>
      <c r="CCX45" s="212"/>
      <c r="CCY45" s="212"/>
      <c r="CCZ45" s="212"/>
      <c r="CDA45" s="212"/>
      <c r="CDB45" s="212"/>
      <c r="CDC45" s="212"/>
      <c r="CDD45" s="212"/>
      <c r="CDE45" s="212"/>
      <c r="CDF45" s="212"/>
      <c r="CDG45" s="212"/>
      <c r="CDH45" s="212"/>
      <c r="CDI45" s="212"/>
      <c r="CDJ45" s="212"/>
      <c r="CDK45" s="212"/>
      <c r="CDL45" s="212"/>
      <c r="CDM45" s="212"/>
      <c r="CDN45" s="212"/>
      <c r="CDO45" s="212"/>
      <c r="CDP45" s="212"/>
      <c r="CDQ45" s="212"/>
      <c r="CDR45" s="212"/>
      <c r="CDS45" s="212"/>
      <c r="CDT45" s="212"/>
      <c r="CDU45" s="212"/>
      <c r="CDV45" s="212"/>
      <c r="CDW45" s="212"/>
      <c r="CDX45" s="212"/>
      <c r="CDY45" s="212"/>
      <c r="CDZ45" s="212"/>
      <c r="CEA45" s="212"/>
      <c r="CEB45" s="212"/>
      <c r="CEC45" s="212"/>
      <c r="CED45" s="212"/>
      <c r="CEE45" s="212"/>
      <c r="CEF45" s="212"/>
      <c r="CEG45" s="212"/>
      <c r="CEH45" s="212"/>
      <c r="CEI45" s="212"/>
      <c r="CEJ45" s="212"/>
      <c r="CEK45" s="212"/>
      <c r="CEL45" s="212"/>
      <c r="CEM45" s="212"/>
      <c r="CEN45" s="212"/>
      <c r="CEO45" s="212"/>
      <c r="CEP45" s="212"/>
      <c r="CEQ45" s="212"/>
      <c r="CER45" s="212"/>
      <c r="CES45" s="212"/>
      <c r="CET45" s="212"/>
      <c r="CEU45" s="212"/>
      <c r="CEV45" s="212"/>
      <c r="CEW45" s="212"/>
      <c r="CEX45" s="212"/>
      <c r="CEY45" s="212"/>
      <c r="CEZ45" s="212"/>
      <c r="CFA45" s="212"/>
      <c r="CFB45" s="212"/>
      <c r="CFC45" s="212"/>
      <c r="CFD45" s="212"/>
      <c r="CFE45" s="212"/>
      <c r="CFF45" s="212"/>
      <c r="CFG45" s="212"/>
      <c r="CFH45" s="212"/>
      <c r="CFI45" s="212"/>
      <c r="CFJ45" s="212"/>
      <c r="CFK45" s="212"/>
      <c r="CFL45" s="212"/>
      <c r="CFM45" s="212"/>
      <c r="CFN45" s="212"/>
      <c r="CFO45" s="212"/>
      <c r="CFP45" s="212"/>
      <c r="CFQ45" s="212"/>
      <c r="CFR45" s="212"/>
      <c r="CFS45" s="212"/>
      <c r="CFT45" s="212"/>
      <c r="CFU45" s="212"/>
      <c r="CFV45" s="212"/>
      <c r="CFW45" s="212"/>
      <c r="CFX45" s="212"/>
      <c r="CFY45" s="212"/>
      <c r="CFZ45" s="212"/>
      <c r="CGA45" s="212"/>
      <c r="CGB45" s="212"/>
      <c r="CGC45" s="212"/>
      <c r="CGD45" s="212"/>
      <c r="CGE45" s="212"/>
      <c r="CGF45" s="212"/>
      <c r="CGG45" s="212"/>
      <c r="CGH45" s="212"/>
      <c r="CGI45" s="212"/>
      <c r="CGJ45" s="212"/>
      <c r="CGK45" s="212"/>
      <c r="CGL45" s="212"/>
      <c r="CGM45" s="212"/>
      <c r="CGN45" s="212"/>
      <c r="CGO45" s="212"/>
      <c r="CGP45" s="212"/>
      <c r="CGQ45" s="212"/>
      <c r="CGR45" s="212"/>
      <c r="CGS45" s="212"/>
      <c r="CGT45" s="212"/>
      <c r="CGU45" s="212"/>
      <c r="CGV45" s="212"/>
      <c r="CGW45" s="212"/>
      <c r="CGX45" s="212"/>
      <c r="CGY45" s="212"/>
      <c r="CGZ45" s="212"/>
      <c r="CHA45" s="212"/>
      <c r="CHB45" s="212"/>
      <c r="CHC45" s="212"/>
      <c r="CHD45" s="212"/>
      <c r="CHE45" s="212"/>
      <c r="CHF45" s="212"/>
      <c r="CHG45" s="212"/>
      <c r="CHH45" s="212"/>
      <c r="CHI45" s="212"/>
      <c r="CHJ45" s="212"/>
      <c r="CHK45" s="212"/>
      <c r="CHL45" s="212"/>
      <c r="CHM45" s="212"/>
      <c r="CHN45" s="212"/>
      <c r="CHO45" s="212"/>
      <c r="CHP45" s="212"/>
      <c r="CHQ45" s="212"/>
      <c r="CHR45" s="212"/>
      <c r="CHS45" s="212"/>
      <c r="CHT45" s="212"/>
      <c r="CHU45" s="212"/>
      <c r="CHV45" s="212"/>
      <c r="CHW45" s="212"/>
      <c r="CHX45" s="212"/>
      <c r="CHY45" s="212"/>
      <c r="CHZ45" s="212"/>
      <c r="CIA45" s="212"/>
      <c r="CIB45" s="212"/>
      <c r="CIC45" s="212"/>
      <c r="CID45" s="212"/>
      <c r="CIE45" s="212"/>
      <c r="CIF45" s="212"/>
      <c r="CIG45" s="212"/>
      <c r="CIH45" s="212"/>
      <c r="CII45" s="212"/>
      <c r="CIJ45" s="212"/>
      <c r="CIK45" s="212"/>
      <c r="CIL45" s="212"/>
      <c r="CIM45" s="212"/>
      <c r="CIN45" s="212"/>
      <c r="CIO45" s="212"/>
      <c r="CIP45" s="212"/>
      <c r="CIQ45" s="212"/>
      <c r="CIR45" s="212"/>
      <c r="CIS45" s="212"/>
      <c r="CIT45" s="212"/>
      <c r="CIU45" s="212"/>
      <c r="CIV45" s="212"/>
      <c r="CIW45" s="212"/>
      <c r="CIX45" s="212"/>
      <c r="CIY45" s="212"/>
      <c r="CIZ45" s="212"/>
      <c r="CJA45" s="212"/>
      <c r="CJB45" s="212"/>
      <c r="CJC45" s="212"/>
      <c r="CJD45" s="212"/>
      <c r="CJE45" s="212"/>
      <c r="CJF45" s="212"/>
      <c r="CJG45" s="212"/>
      <c r="CJH45" s="212"/>
      <c r="CJI45" s="212"/>
      <c r="CJJ45" s="212"/>
      <c r="CJK45" s="212"/>
      <c r="CJL45" s="212"/>
      <c r="CJM45" s="212"/>
      <c r="CJN45" s="212"/>
      <c r="CJO45" s="212"/>
      <c r="CJP45" s="212"/>
      <c r="CJQ45" s="212"/>
      <c r="CJR45" s="212"/>
      <c r="CJS45" s="212"/>
      <c r="CJT45" s="212"/>
      <c r="CJU45" s="212"/>
      <c r="CJV45" s="212"/>
      <c r="CJW45" s="212"/>
      <c r="CJX45" s="212"/>
      <c r="CJY45" s="212"/>
      <c r="CJZ45" s="212"/>
      <c r="CKA45" s="212"/>
      <c r="CKB45" s="212"/>
      <c r="CKC45" s="212"/>
      <c r="CKD45" s="212"/>
      <c r="CKE45" s="212"/>
      <c r="CKF45" s="212"/>
      <c r="CKG45" s="212"/>
      <c r="CKH45" s="212"/>
      <c r="CKI45" s="212"/>
      <c r="CKJ45" s="212"/>
      <c r="CKK45" s="212"/>
      <c r="CKL45" s="212"/>
      <c r="CKM45" s="212"/>
      <c r="CKN45" s="212"/>
      <c r="CKO45" s="212"/>
      <c r="CKP45" s="212"/>
      <c r="CKQ45" s="212"/>
      <c r="CKR45" s="212"/>
      <c r="CKS45" s="212"/>
      <c r="CKT45" s="212"/>
      <c r="CKU45" s="212"/>
      <c r="CKV45" s="212"/>
      <c r="CKW45" s="212"/>
      <c r="CKX45" s="212"/>
      <c r="CKY45" s="212"/>
      <c r="CKZ45" s="212"/>
      <c r="CLA45" s="212"/>
      <c r="CLB45" s="212"/>
      <c r="CLC45" s="212"/>
      <c r="CLD45" s="212"/>
      <c r="CLE45" s="212"/>
      <c r="CLF45" s="212"/>
      <c r="CLG45" s="212"/>
      <c r="CLH45" s="212"/>
      <c r="CLI45" s="212"/>
      <c r="CLJ45" s="212"/>
      <c r="CLK45" s="212"/>
      <c r="CLL45" s="212"/>
      <c r="CLM45" s="212"/>
      <c r="CLN45" s="212"/>
      <c r="CLO45" s="212"/>
      <c r="CLP45" s="212"/>
      <c r="CLQ45" s="212"/>
      <c r="CLR45" s="212"/>
      <c r="CLS45" s="212"/>
      <c r="CLT45" s="212"/>
      <c r="CLU45" s="212"/>
      <c r="CLV45" s="212"/>
      <c r="CLW45" s="212"/>
      <c r="CLX45" s="212"/>
      <c r="CLY45" s="212"/>
      <c r="CLZ45" s="212"/>
      <c r="CMA45" s="212"/>
      <c r="CMB45" s="212"/>
      <c r="CMC45" s="212"/>
      <c r="CMD45" s="212"/>
      <c r="CME45" s="212"/>
      <c r="CMF45" s="212"/>
      <c r="CMG45" s="212"/>
      <c r="CMH45" s="212"/>
      <c r="CMI45" s="212"/>
      <c r="CMJ45" s="212"/>
      <c r="CMK45" s="212"/>
      <c r="CML45" s="212"/>
      <c r="CMM45" s="212"/>
      <c r="CMN45" s="212"/>
      <c r="CMO45" s="212"/>
      <c r="CMP45" s="212"/>
      <c r="CMQ45" s="212"/>
      <c r="CMR45" s="212"/>
      <c r="CMS45" s="212"/>
      <c r="CMT45" s="212"/>
      <c r="CMU45" s="212"/>
      <c r="CMV45" s="212"/>
      <c r="CMW45" s="212"/>
      <c r="CMX45" s="212"/>
      <c r="CMY45" s="212"/>
      <c r="CMZ45" s="212"/>
      <c r="CNA45" s="212"/>
      <c r="CNB45" s="212"/>
      <c r="CNC45" s="212"/>
      <c r="CND45" s="212"/>
      <c r="CNE45" s="212"/>
      <c r="CNF45" s="212"/>
      <c r="CNG45" s="212"/>
      <c r="CNH45" s="212"/>
      <c r="CNI45" s="212"/>
      <c r="CNJ45" s="212"/>
      <c r="CNK45" s="212"/>
      <c r="CNL45" s="212"/>
      <c r="CNM45" s="212"/>
      <c r="CNN45" s="212"/>
      <c r="CNO45" s="212"/>
      <c r="CNP45" s="212"/>
      <c r="CNQ45" s="212"/>
      <c r="CNR45" s="212"/>
      <c r="CNS45" s="212"/>
      <c r="CNT45" s="212"/>
      <c r="CNU45" s="212"/>
      <c r="CNV45" s="212"/>
      <c r="CNW45" s="212"/>
      <c r="CNX45" s="212"/>
      <c r="CNY45" s="212"/>
      <c r="CNZ45" s="212"/>
      <c r="COA45" s="212"/>
      <c r="COB45" s="212"/>
      <c r="COC45" s="212"/>
      <c r="COD45" s="212"/>
      <c r="COE45" s="212"/>
      <c r="COF45" s="212"/>
      <c r="COG45" s="212"/>
      <c r="COH45" s="212"/>
      <c r="COI45" s="212"/>
      <c r="COJ45" s="212"/>
      <c r="COK45" s="212"/>
      <c r="COL45" s="212"/>
      <c r="COM45" s="212"/>
      <c r="CON45" s="212"/>
      <c r="COO45" s="212"/>
      <c r="COP45" s="212"/>
      <c r="COQ45" s="212"/>
      <c r="COR45" s="212"/>
      <c r="COS45" s="212"/>
      <c r="COT45" s="212"/>
      <c r="COU45" s="212"/>
      <c r="COV45" s="212"/>
      <c r="COW45" s="212"/>
      <c r="COX45" s="212"/>
      <c r="COY45" s="212"/>
      <c r="COZ45" s="212"/>
      <c r="CPA45" s="212"/>
      <c r="CPB45" s="212"/>
      <c r="CPC45" s="212"/>
      <c r="CPD45" s="212"/>
      <c r="CPE45" s="212"/>
      <c r="CPF45" s="212"/>
      <c r="CPG45" s="212"/>
      <c r="CPH45" s="212"/>
      <c r="CPI45" s="212"/>
      <c r="CPJ45" s="212"/>
      <c r="CPK45" s="212"/>
      <c r="CPL45" s="212"/>
      <c r="CPM45" s="212"/>
      <c r="CPN45" s="212"/>
      <c r="CPO45" s="212"/>
      <c r="CPP45" s="212"/>
      <c r="CPQ45" s="212"/>
      <c r="CPR45" s="212"/>
      <c r="CPS45" s="212"/>
      <c r="CPT45" s="212"/>
      <c r="CPU45" s="212"/>
      <c r="CPV45" s="212"/>
      <c r="CPW45" s="212"/>
      <c r="CPX45" s="212"/>
      <c r="CPY45" s="212"/>
      <c r="CPZ45" s="212"/>
      <c r="CQA45" s="212"/>
      <c r="CQB45" s="212"/>
      <c r="CQC45" s="212"/>
      <c r="CQD45" s="212"/>
      <c r="CQE45" s="212"/>
      <c r="CQF45" s="212"/>
      <c r="CQG45" s="212"/>
      <c r="CQH45" s="212"/>
      <c r="CQI45" s="212"/>
      <c r="CQJ45" s="212"/>
      <c r="CQK45" s="212"/>
      <c r="CQL45" s="212"/>
      <c r="CQM45" s="212"/>
      <c r="CQN45" s="212"/>
      <c r="CQO45" s="212"/>
      <c r="CQP45" s="212"/>
      <c r="CQQ45" s="212"/>
      <c r="CQR45" s="212"/>
      <c r="CQS45" s="212"/>
      <c r="CQT45" s="212"/>
      <c r="CQU45" s="212"/>
      <c r="CQV45" s="212"/>
      <c r="CQW45" s="212"/>
      <c r="CQX45" s="212"/>
      <c r="CQY45" s="212"/>
      <c r="CQZ45" s="212"/>
      <c r="CRA45" s="212"/>
      <c r="CRB45" s="212"/>
      <c r="CRC45" s="212"/>
      <c r="CRD45" s="212"/>
      <c r="CRE45" s="212"/>
      <c r="CRF45" s="212"/>
      <c r="CRG45" s="212"/>
      <c r="CRH45" s="212"/>
      <c r="CRI45" s="212"/>
      <c r="CRJ45" s="212"/>
      <c r="CRK45" s="212"/>
      <c r="CRL45" s="212"/>
      <c r="CRM45" s="212"/>
      <c r="CRN45" s="212"/>
      <c r="CRO45" s="212"/>
      <c r="CRP45" s="212"/>
      <c r="CRQ45" s="212"/>
      <c r="CRR45" s="212"/>
      <c r="CRS45" s="212"/>
      <c r="CRT45" s="212"/>
      <c r="CRU45" s="212"/>
      <c r="CRV45" s="212"/>
      <c r="CRW45" s="212"/>
      <c r="CRX45" s="212"/>
      <c r="CRY45" s="212"/>
      <c r="CRZ45" s="212"/>
      <c r="CSA45" s="212"/>
      <c r="CSB45" s="212"/>
      <c r="CSC45" s="212"/>
      <c r="CSD45" s="212"/>
      <c r="CSE45" s="212"/>
      <c r="CSF45" s="212"/>
      <c r="CSG45" s="212"/>
      <c r="CSH45" s="212"/>
      <c r="CSI45" s="212"/>
      <c r="CSJ45" s="212"/>
      <c r="CSK45" s="212"/>
      <c r="CSL45" s="212"/>
      <c r="CSM45" s="212"/>
      <c r="CSN45" s="212"/>
      <c r="CSO45" s="212"/>
      <c r="CSP45" s="212"/>
      <c r="CSQ45" s="212"/>
      <c r="CSR45" s="212"/>
      <c r="CSS45" s="212"/>
      <c r="CST45" s="212"/>
      <c r="CSU45" s="212"/>
      <c r="CSV45" s="212"/>
      <c r="CSW45" s="212"/>
      <c r="CSX45" s="212"/>
      <c r="CSY45" s="212"/>
      <c r="CSZ45" s="212"/>
      <c r="CTA45" s="212"/>
      <c r="CTB45" s="212"/>
      <c r="CTC45" s="212"/>
      <c r="CTD45" s="212"/>
      <c r="CTE45" s="212"/>
      <c r="CTF45" s="212"/>
      <c r="CTG45" s="212"/>
      <c r="CTH45" s="212"/>
      <c r="CTI45" s="212"/>
      <c r="CTJ45" s="212"/>
      <c r="CTK45" s="212"/>
      <c r="CTL45" s="212"/>
      <c r="CTM45" s="212"/>
      <c r="CTN45" s="212"/>
      <c r="CTO45" s="212"/>
      <c r="CTP45" s="212"/>
      <c r="CTQ45" s="212"/>
      <c r="CTR45" s="212"/>
      <c r="CTS45" s="212"/>
      <c r="CTT45" s="212"/>
      <c r="CTU45" s="212"/>
      <c r="CTV45" s="212"/>
      <c r="CTW45" s="212"/>
      <c r="CTX45" s="212"/>
      <c r="CTY45" s="212"/>
      <c r="CTZ45" s="212"/>
      <c r="CUA45" s="212"/>
      <c r="CUB45" s="212"/>
      <c r="CUC45" s="212"/>
      <c r="CUD45" s="212"/>
      <c r="CUE45" s="212"/>
      <c r="CUF45" s="212"/>
      <c r="CUG45" s="212"/>
      <c r="CUH45" s="212"/>
      <c r="CUI45" s="212"/>
      <c r="CUJ45" s="212"/>
      <c r="CUK45" s="212"/>
      <c r="CUL45" s="212"/>
      <c r="CUM45" s="212"/>
      <c r="CUN45" s="212"/>
      <c r="CUO45" s="212"/>
      <c r="CUP45" s="212"/>
      <c r="CUQ45" s="212"/>
      <c r="CUR45" s="212"/>
      <c r="CUS45" s="212"/>
      <c r="CUT45" s="212"/>
      <c r="CUU45" s="212"/>
      <c r="CUV45" s="212"/>
      <c r="CUW45" s="212"/>
      <c r="CUX45" s="212"/>
      <c r="CUY45" s="212"/>
      <c r="CUZ45" s="212"/>
      <c r="CVA45" s="212"/>
      <c r="CVB45" s="212"/>
      <c r="CVC45" s="212"/>
      <c r="CVD45" s="212"/>
      <c r="CVE45" s="212"/>
      <c r="CVF45" s="212"/>
      <c r="CVG45" s="212"/>
      <c r="CVH45" s="212"/>
      <c r="CVI45" s="212"/>
      <c r="CVJ45" s="212"/>
      <c r="CVK45" s="212"/>
      <c r="CVL45" s="212"/>
      <c r="CVM45" s="212"/>
      <c r="CVN45" s="212"/>
      <c r="CVO45" s="212"/>
      <c r="CVP45" s="212"/>
      <c r="CVQ45" s="212"/>
      <c r="CVR45" s="212"/>
      <c r="CVS45" s="212"/>
      <c r="CVT45" s="212"/>
      <c r="CVU45" s="212"/>
      <c r="CVV45" s="212"/>
      <c r="CVW45" s="212"/>
      <c r="CVX45" s="212"/>
      <c r="CVY45" s="212"/>
      <c r="CVZ45" s="212"/>
      <c r="CWA45" s="212"/>
      <c r="CWB45" s="212"/>
      <c r="CWC45" s="212"/>
      <c r="CWD45" s="212"/>
      <c r="CWE45" s="212"/>
      <c r="CWF45" s="212"/>
      <c r="CWG45" s="212"/>
      <c r="CWH45" s="212"/>
      <c r="CWI45" s="212"/>
      <c r="CWJ45" s="212"/>
      <c r="CWK45" s="212"/>
      <c r="CWL45" s="212"/>
      <c r="CWM45" s="212"/>
      <c r="CWN45" s="212"/>
      <c r="CWO45" s="212"/>
      <c r="CWP45" s="212"/>
      <c r="CWQ45" s="212"/>
      <c r="CWR45" s="212"/>
      <c r="CWS45" s="212"/>
      <c r="CWT45" s="212"/>
      <c r="CWU45" s="212"/>
      <c r="CWV45" s="212"/>
      <c r="CWW45" s="212"/>
      <c r="CWX45" s="212"/>
      <c r="CWY45" s="212"/>
      <c r="CWZ45" s="212"/>
      <c r="CXA45" s="212"/>
      <c r="CXB45" s="212"/>
      <c r="CXC45" s="212"/>
      <c r="CXD45" s="212"/>
      <c r="CXE45" s="212"/>
      <c r="CXF45" s="212"/>
      <c r="CXG45" s="212"/>
      <c r="CXH45" s="212"/>
      <c r="CXI45" s="212"/>
      <c r="CXJ45" s="212"/>
      <c r="CXK45" s="212"/>
      <c r="CXL45" s="212"/>
      <c r="CXM45" s="212"/>
      <c r="CXN45" s="212"/>
      <c r="CXO45" s="212"/>
      <c r="CXP45" s="212"/>
      <c r="CXQ45" s="212"/>
      <c r="CXR45" s="212"/>
      <c r="CXS45" s="212"/>
      <c r="CXT45" s="212"/>
      <c r="CXU45" s="212"/>
      <c r="CXV45" s="212"/>
      <c r="CXW45" s="212"/>
      <c r="CXX45" s="212"/>
      <c r="CXY45" s="212"/>
      <c r="CXZ45" s="212"/>
      <c r="CYA45" s="212"/>
      <c r="CYB45" s="212"/>
      <c r="CYC45" s="212"/>
      <c r="CYD45" s="212"/>
      <c r="CYE45" s="212"/>
      <c r="CYF45" s="212"/>
      <c r="CYG45" s="212"/>
      <c r="CYH45" s="212"/>
      <c r="CYI45" s="212"/>
      <c r="CYJ45" s="212"/>
      <c r="CYK45" s="212"/>
      <c r="CYL45" s="212"/>
      <c r="CYM45" s="212"/>
      <c r="CYN45" s="212"/>
      <c r="CYO45" s="212"/>
      <c r="CYP45" s="212"/>
      <c r="CYQ45" s="212"/>
      <c r="CYR45" s="212"/>
      <c r="CYS45" s="212"/>
      <c r="CYT45" s="212"/>
      <c r="CYU45" s="212"/>
      <c r="CYV45" s="212"/>
      <c r="CYW45" s="212"/>
      <c r="CYX45" s="212"/>
      <c r="CYY45" s="212"/>
      <c r="CYZ45" s="212"/>
      <c r="CZA45" s="212"/>
      <c r="CZB45" s="212"/>
      <c r="CZC45" s="212"/>
      <c r="CZD45" s="212"/>
      <c r="CZE45" s="212"/>
      <c r="CZF45" s="212"/>
      <c r="CZG45" s="212"/>
      <c r="CZH45" s="212"/>
      <c r="CZI45" s="212"/>
      <c r="CZJ45" s="212"/>
      <c r="CZK45" s="212"/>
      <c r="CZL45" s="212"/>
      <c r="CZM45" s="212"/>
      <c r="CZN45" s="212"/>
      <c r="CZO45" s="212"/>
      <c r="CZP45" s="212"/>
      <c r="CZQ45" s="212"/>
      <c r="CZR45" s="212"/>
      <c r="CZS45" s="212"/>
      <c r="CZT45" s="212"/>
      <c r="CZU45" s="212"/>
      <c r="CZV45" s="212"/>
      <c r="CZW45" s="212"/>
      <c r="CZX45" s="212"/>
      <c r="CZY45" s="212"/>
      <c r="CZZ45" s="212"/>
      <c r="DAA45" s="212"/>
      <c r="DAB45" s="212"/>
      <c r="DAC45" s="212"/>
      <c r="DAD45" s="212"/>
      <c r="DAE45" s="212"/>
      <c r="DAF45" s="212"/>
      <c r="DAG45" s="212"/>
      <c r="DAH45" s="212"/>
      <c r="DAI45" s="212"/>
      <c r="DAJ45" s="212"/>
      <c r="DAK45" s="212"/>
      <c r="DAL45" s="212"/>
      <c r="DAM45" s="212"/>
      <c r="DAN45" s="212"/>
      <c r="DAO45" s="212"/>
      <c r="DAP45" s="212"/>
      <c r="DAQ45" s="212"/>
      <c r="DAR45" s="212"/>
      <c r="DAS45" s="212"/>
      <c r="DAT45" s="212"/>
      <c r="DAU45" s="212"/>
      <c r="DAV45" s="212"/>
      <c r="DAW45" s="212"/>
      <c r="DAX45" s="212"/>
      <c r="DAY45" s="212"/>
      <c r="DAZ45" s="212"/>
      <c r="DBA45" s="212"/>
      <c r="DBB45" s="212"/>
      <c r="DBC45" s="212"/>
      <c r="DBD45" s="212"/>
      <c r="DBE45" s="212"/>
      <c r="DBF45" s="212"/>
      <c r="DBG45" s="212"/>
      <c r="DBH45" s="212"/>
      <c r="DBI45" s="212"/>
      <c r="DBJ45" s="212"/>
      <c r="DBK45" s="212"/>
      <c r="DBL45" s="212"/>
      <c r="DBM45" s="212"/>
      <c r="DBN45" s="212"/>
      <c r="DBO45" s="212"/>
      <c r="DBP45" s="212"/>
      <c r="DBQ45" s="212"/>
      <c r="DBR45" s="212"/>
      <c r="DBS45" s="212"/>
      <c r="DBT45" s="212"/>
      <c r="DBU45" s="212"/>
      <c r="DBV45" s="212"/>
      <c r="DBW45" s="212"/>
      <c r="DBX45" s="212"/>
      <c r="DBY45" s="212"/>
      <c r="DBZ45" s="212"/>
      <c r="DCA45" s="212"/>
      <c r="DCB45" s="212"/>
      <c r="DCC45" s="212"/>
      <c r="DCD45" s="212"/>
      <c r="DCE45" s="212"/>
      <c r="DCF45" s="212"/>
      <c r="DCG45" s="212"/>
      <c r="DCH45" s="212"/>
      <c r="DCI45" s="212"/>
      <c r="DCJ45" s="212"/>
      <c r="DCK45" s="212"/>
      <c r="DCL45" s="212"/>
      <c r="DCM45" s="212"/>
      <c r="DCN45" s="212"/>
      <c r="DCO45" s="212"/>
      <c r="DCP45" s="212"/>
      <c r="DCQ45" s="212"/>
      <c r="DCR45" s="212"/>
      <c r="DCS45" s="212"/>
      <c r="DCT45" s="212"/>
      <c r="DCU45" s="212"/>
      <c r="DCV45" s="212"/>
      <c r="DCW45" s="212"/>
      <c r="DCX45" s="212"/>
      <c r="DCY45" s="212"/>
      <c r="DCZ45" s="212"/>
      <c r="DDA45" s="212"/>
      <c r="DDB45" s="212"/>
      <c r="DDC45" s="212"/>
      <c r="DDD45" s="212"/>
      <c r="DDE45" s="212"/>
      <c r="DDF45" s="212"/>
      <c r="DDG45" s="212"/>
      <c r="DDH45" s="212"/>
      <c r="DDI45" s="212"/>
      <c r="DDJ45" s="212"/>
      <c r="DDK45" s="212"/>
      <c r="DDL45" s="212"/>
      <c r="DDM45" s="212"/>
      <c r="DDN45" s="212"/>
      <c r="DDO45" s="212"/>
      <c r="DDP45" s="212"/>
      <c r="DDQ45" s="212"/>
      <c r="DDR45" s="212"/>
      <c r="DDS45" s="212"/>
      <c r="DDT45" s="212"/>
      <c r="DDU45" s="212"/>
      <c r="DDV45" s="212"/>
      <c r="DDW45" s="212"/>
      <c r="DDX45" s="212"/>
      <c r="DDY45" s="212"/>
      <c r="DDZ45" s="212"/>
      <c r="DEA45" s="212"/>
      <c r="DEB45" s="212"/>
      <c r="DEC45" s="212"/>
      <c r="DED45" s="212"/>
      <c r="DEE45" s="212"/>
      <c r="DEF45" s="212"/>
      <c r="DEG45" s="212"/>
      <c r="DEH45" s="212"/>
      <c r="DEI45" s="212"/>
      <c r="DEJ45" s="212"/>
      <c r="DEK45" s="212"/>
      <c r="DEL45" s="212"/>
      <c r="DEM45" s="212"/>
      <c r="DEN45" s="212"/>
      <c r="DEO45" s="212"/>
      <c r="DEP45" s="212"/>
      <c r="DEQ45" s="212"/>
      <c r="DER45" s="212"/>
      <c r="DES45" s="212"/>
      <c r="DET45" s="212"/>
      <c r="DEU45" s="212"/>
      <c r="DEV45" s="212"/>
      <c r="DEW45" s="212"/>
      <c r="DEX45" s="212"/>
      <c r="DEY45" s="212"/>
      <c r="DEZ45" s="212"/>
      <c r="DFA45" s="212"/>
      <c r="DFB45" s="212"/>
      <c r="DFC45" s="212"/>
      <c r="DFD45" s="212"/>
      <c r="DFE45" s="212"/>
      <c r="DFF45" s="212"/>
      <c r="DFG45" s="212"/>
      <c r="DFH45" s="212"/>
      <c r="DFI45" s="212"/>
      <c r="DFJ45" s="212"/>
      <c r="DFK45" s="212"/>
      <c r="DFL45" s="212"/>
      <c r="DFM45" s="212"/>
      <c r="DFN45" s="212"/>
      <c r="DFO45" s="212"/>
      <c r="DFP45" s="212"/>
      <c r="DFQ45" s="212"/>
      <c r="DFR45" s="212"/>
      <c r="DFS45" s="212"/>
      <c r="DFT45" s="212"/>
      <c r="DFU45" s="212"/>
      <c r="DFV45" s="212"/>
      <c r="DFW45" s="212"/>
      <c r="DFX45" s="212"/>
      <c r="DFY45" s="212"/>
      <c r="DFZ45" s="212"/>
      <c r="DGA45" s="212"/>
      <c r="DGB45" s="212"/>
      <c r="DGC45" s="212"/>
      <c r="DGD45" s="212"/>
      <c r="DGE45" s="212"/>
      <c r="DGF45" s="212"/>
      <c r="DGG45" s="212"/>
      <c r="DGH45" s="212"/>
      <c r="DGI45" s="212"/>
      <c r="DGJ45" s="212"/>
      <c r="DGK45" s="212"/>
      <c r="DGL45" s="212"/>
      <c r="DGM45" s="212"/>
      <c r="DGN45" s="212"/>
      <c r="DGO45" s="212"/>
      <c r="DGP45" s="212"/>
      <c r="DGQ45" s="212"/>
      <c r="DGR45" s="212"/>
      <c r="DGS45" s="212"/>
      <c r="DGT45" s="212"/>
      <c r="DGU45" s="212"/>
      <c r="DGV45" s="212"/>
      <c r="DGW45" s="212"/>
      <c r="DGX45" s="212"/>
      <c r="DGY45" s="212"/>
      <c r="DGZ45" s="212"/>
      <c r="DHA45" s="212"/>
      <c r="DHB45" s="212"/>
      <c r="DHC45" s="212"/>
      <c r="DHD45" s="212"/>
      <c r="DHE45" s="212"/>
      <c r="DHF45" s="212"/>
      <c r="DHG45" s="212"/>
      <c r="DHH45" s="212"/>
      <c r="DHI45" s="212"/>
      <c r="DHJ45" s="212"/>
      <c r="DHK45" s="212"/>
      <c r="DHL45" s="212"/>
      <c r="DHM45" s="212"/>
      <c r="DHN45" s="212"/>
      <c r="DHO45" s="212"/>
      <c r="DHP45" s="212"/>
      <c r="DHQ45" s="212"/>
      <c r="DHR45" s="212"/>
      <c r="DHS45" s="212"/>
      <c r="DHT45" s="212"/>
      <c r="DHU45" s="212"/>
      <c r="DHV45" s="212"/>
      <c r="DHW45" s="212"/>
      <c r="DHX45" s="212"/>
      <c r="DHY45" s="212"/>
      <c r="DHZ45" s="212"/>
      <c r="DIA45" s="212"/>
      <c r="DIB45" s="212"/>
      <c r="DIC45" s="212"/>
      <c r="DID45" s="212"/>
      <c r="DIE45" s="212"/>
      <c r="DIF45" s="212"/>
      <c r="DIG45" s="212"/>
      <c r="DIH45" s="212"/>
      <c r="DII45" s="212"/>
      <c r="DIJ45" s="212"/>
      <c r="DIK45" s="212"/>
      <c r="DIL45" s="212"/>
      <c r="DIM45" s="212"/>
      <c r="DIN45" s="212"/>
      <c r="DIO45" s="212"/>
      <c r="DIP45" s="212"/>
      <c r="DIQ45" s="212"/>
      <c r="DIR45" s="212"/>
      <c r="DIS45" s="212"/>
      <c r="DIT45" s="212"/>
      <c r="DIU45" s="212"/>
      <c r="DIV45" s="212"/>
      <c r="DIW45" s="212"/>
      <c r="DIX45" s="212"/>
      <c r="DIY45" s="212"/>
      <c r="DIZ45" s="212"/>
      <c r="DJA45" s="212"/>
      <c r="DJB45" s="212"/>
      <c r="DJC45" s="212"/>
      <c r="DJD45" s="212"/>
      <c r="DJE45" s="212"/>
      <c r="DJF45" s="212"/>
      <c r="DJG45" s="212"/>
      <c r="DJH45" s="212"/>
      <c r="DJI45" s="212"/>
      <c r="DJJ45" s="212"/>
      <c r="DJK45" s="212"/>
      <c r="DJL45" s="212"/>
      <c r="DJM45" s="212"/>
      <c r="DJN45" s="212"/>
      <c r="DJO45" s="212"/>
      <c r="DJP45" s="212"/>
      <c r="DJQ45" s="212"/>
      <c r="DJR45" s="212"/>
      <c r="DJS45" s="212"/>
      <c r="DJT45" s="212"/>
      <c r="DJU45" s="212"/>
      <c r="DJV45" s="212"/>
      <c r="DJW45" s="212"/>
      <c r="DJX45" s="212"/>
      <c r="DJY45" s="212"/>
      <c r="DJZ45" s="212"/>
      <c r="DKA45" s="212"/>
      <c r="DKB45" s="212"/>
      <c r="DKC45" s="212"/>
      <c r="DKD45" s="212"/>
      <c r="DKE45" s="212"/>
      <c r="DKF45" s="212"/>
      <c r="DKG45" s="212"/>
      <c r="DKH45" s="212"/>
      <c r="DKI45" s="212"/>
      <c r="DKJ45" s="212"/>
      <c r="DKK45" s="212"/>
      <c r="DKL45" s="212"/>
      <c r="DKM45" s="212"/>
      <c r="DKN45" s="212"/>
      <c r="DKO45" s="212"/>
      <c r="DKP45" s="212"/>
      <c r="DKQ45" s="212"/>
      <c r="DKR45" s="212"/>
      <c r="DKS45" s="212"/>
      <c r="DKT45" s="212"/>
      <c r="DKU45" s="212"/>
      <c r="DKV45" s="212"/>
      <c r="DKW45" s="212"/>
      <c r="DKX45" s="212"/>
      <c r="DKY45" s="212"/>
      <c r="DKZ45" s="212"/>
      <c r="DLA45" s="212"/>
      <c r="DLB45" s="212"/>
      <c r="DLC45" s="212"/>
      <c r="DLD45" s="212"/>
      <c r="DLE45" s="212"/>
      <c r="DLF45" s="212"/>
      <c r="DLG45" s="212"/>
      <c r="DLH45" s="212"/>
      <c r="DLI45" s="212"/>
      <c r="DLJ45" s="212"/>
      <c r="DLK45" s="212"/>
      <c r="DLL45" s="212"/>
      <c r="DLM45" s="212"/>
      <c r="DLN45" s="212"/>
      <c r="DLO45" s="212"/>
      <c r="DLP45" s="212"/>
      <c r="DLQ45" s="212"/>
      <c r="DLR45" s="212"/>
      <c r="DLS45" s="212"/>
      <c r="DLT45" s="212"/>
      <c r="DLU45" s="212"/>
      <c r="DLV45" s="212"/>
      <c r="DLW45" s="212"/>
      <c r="DLX45" s="212"/>
      <c r="DLY45" s="212"/>
      <c r="DLZ45" s="212"/>
      <c r="DMA45" s="212"/>
      <c r="DMB45" s="212"/>
      <c r="DMC45" s="212"/>
      <c r="DMD45" s="212"/>
      <c r="DME45" s="212"/>
      <c r="DMF45" s="212"/>
      <c r="DMG45" s="212"/>
      <c r="DMH45" s="212"/>
      <c r="DMI45" s="212"/>
      <c r="DMJ45" s="212"/>
      <c r="DMK45" s="212"/>
      <c r="DML45" s="212"/>
      <c r="DMM45" s="212"/>
      <c r="DMN45" s="212"/>
      <c r="DMO45" s="212"/>
      <c r="DMP45" s="212"/>
      <c r="DMQ45" s="212"/>
      <c r="DMR45" s="212"/>
      <c r="DMS45" s="212"/>
      <c r="DMT45" s="212"/>
      <c r="DMU45" s="212"/>
      <c r="DMV45" s="212"/>
      <c r="DMW45" s="212"/>
      <c r="DMX45" s="212"/>
      <c r="DMY45" s="212"/>
      <c r="DMZ45" s="212"/>
      <c r="DNA45" s="212"/>
      <c r="DNB45" s="212"/>
      <c r="DNC45" s="212"/>
      <c r="DND45" s="212"/>
      <c r="DNE45" s="212"/>
      <c r="DNF45" s="212"/>
      <c r="DNG45" s="212"/>
      <c r="DNH45" s="212"/>
      <c r="DNI45" s="212"/>
      <c r="DNJ45" s="212"/>
      <c r="DNK45" s="212"/>
      <c r="DNL45" s="212"/>
      <c r="DNM45" s="212"/>
      <c r="DNN45" s="212"/>
      <c r="DNO45" s="212"/>
      <c r="DNP45" s="212"/>
      <c r="DNQ45" s="212"/>
      <c r="DNR45" s="212"/>
      <c r="DNS45" s="212"/>
      <c r="DNT45" s="212"/>
      <c r="DNU45" s="212"/>
      <c r="DNV45" s="212"/>
      <c r="DNW45" s="212"/>
      <c r="DNX45" s="212"/>
      <c r="DNY45" s="212"/>
      <c r="DNZ45" s="212"/>
      <c r="DOA45" s="212"/>
      <c r="DOB45" s="212"/>
      <c r="DOC45" s="212"/>
      <c r="DOD45" s="212"/>
      <c r="DOE45" s="212"/>
      <c r="DOF45" s="212"/>
      <c r="DOG45" s="212"/>
      <c r="DOH45" s="212"/>
      <c r="DOI45" s="212"/>
      <c r="DOJ45" s="212"/>
      <c r="DOK45" s="212"/>
      <c r="DOL45" s="212"/>
      <c r="DOM45" s="212"/>
      <c r="DON45" s="212"/>
      <c r="DOO45" s="212"/>
      <c r="DOP45" s="212"/>
      <c r="DOQ45" s="212"/>
      <c r="DOR45" s="212"/>
      <c r="DOS45" s="212"/>
      <c r="DOT45" s="212"/>
      <c r="DOU45" s="212"/>
      <c r="DOV45" s="212"/>
      <c r="DOW45" s="212"/>
      <c r="DOX45" s="212"/>
      <c r="DOY45" s="212"/>
      <c r="DOZ45" s="212"/>
      <c r="DPA45" s="212"/>
      <c r="DPB45" s="212"/>
      <c r="DPC45" s="212"/>
      <c r="DPD45" s="212"/>
      <c r="DPE45" s="212"/>
      <c r="DPF45" s="212"/>
      <c r="DPG45" s="212"/>
      <c r="DPH45" s="212"/>
      <c r="DPI45" s="212"/>
      <c r="DPJ45" s="212"/>
      <c r="DPK45" s="212"/>
      <c r="DPL45" s="212"/>
      <c r="DPM45" s="212"/>
      <c r="DPN45" s="212"/>
      <c r="DPO45" s="212"/>
      <c r="DPP45" s="212"/>
      <c r="DPQ45" s="212"/>
      <c r="DPR45" s="212"/>
      <c r="DPS45" s="212"/>
      <c r="DPT45" s="212"/>
      <c r="DPU45" s="212"/>
      <c r="DPV45" s="212"/>
      <c r="DPW45" s="212"/>
      <c r="DPX45" s="212"/>
      <c r="DPY45" s="212"/>
      <c r="DPZ45" s="212"/>
      <c r="DQA45" s="212"/>
      <c r="DQB45" s="212"/>
      <c r="DQC45" s="212"/>
      <c r="DQD45" s="212"/>
      <c r="DQE45" s="212"/>
      <c r="DQF45" s="212"/>
      <c r="DQG45" s="212"/>
      <c r="DQH45" s="212"/>
      <c r="DQI45" s="212"/>
      <c r="DQJ45" s="212"/>
      <c r="DQK45" s="212"/>
      <c r="DQL45" s="212"/>
      <c r="DQM45" s="212"/>
      <c r="DQN45" s="212"/>
      <c r="DQO45" s="212"/>
      <c r="DQP45" s="212"/>
      <c r="DQQ45" s="212"/>
      <c r="DQR45" s="212"/>
      <c r="DQS45" s="212"/>
      <c r="DQT45" s="212"/>
      <c r="DQU45" s="212"/>
      <c r="DQV45" s="212"/>
      <c r="DQW45" s="212"/>
      <c r="DQX45" s="212"/>
      <c r="DQY45" s="212"/>
      <c r="DQZ45" s="212"/>
      <c r="DRA45" s="212"/>
      <c r="DRB45" s="212"/>
      <c r="DRC45" s="212"/>
      <c r="DRD45" s="212"/>
      <c r="DRE45" s="212"/>
      <c r="DRF45" s="212"/>
      <c r="DRG45" s="212"/>
      <c r="DRH45" s="212"/>
      <c r="DRI45" s="212"/>
      <c r="DRJ45" s="212"/>
      <c r="DRK45" s="212"/>
      <c r="DRL45" s="212"/>
      <c r="DRM45" s="212"/>
      <c r="DRN45" s="212"/>
      <c r="DRO45" s="212"/>
      <c r="DRP45" s="212"/>
      <c r="DRQ45" s="212"/>
      <c r="DRR45" s="212"/>
      <c r="DRS45" s="212"/>
      <c r="DRT45" s="212"/>
      <c r="DRU45" s="212"/>
      <c r="DRV45" s="212"/>
      <c r="DRW45" s="212"/>
      <c r="DRX45" s="212"/>
      <c r="DRY45" s="212"/>
      <c r="DRZ45" s="212"/>
      <c r="DSA45" s="212"/>
      <c r="DSB45" s="212"/>
      <c r="DSC45" s="212"/>
      <c r="DSD45" s="212"/>
      <c r="DSE45" s="212"/>
      <c r="DSF45" s="212"/>
      <c r="DSG45" s="212"/>
      <c r="DSH45" s="212"/>
      <c r="DSI45" s="212"/>
      <c r="DSJ45" s="212"/>
      <c r="DSK45" s="212"/>
      <c r="DSL45" s="212"/>
      <c r="DSM45" s="212"/>
      <c r="DSN45" s="212"/>
      <c r="DSO45" s="212"/>
      <c r="DSP45" s="212"/>
      <c r="DSQ45" s="212"/>
      <c r="DSR45" s="212"/>
      <c r="DSS45" s="212"/>
      <c r="DST45" s="212"/>
      <c r="DSU45" s="212"/>
      <c r="DSV45" s="212"/>
      <c r="DSW45" s="212"/>
      <c r="DSX45" s="212"/>
      <c r="DSY45" s="212"/>
      <c r="DSZ45" s="212"/>
      <c r="DTA45" s="212"/>
      <c r="DTB45" s="212"/>
      <c r="DTC45" s="212"/>
      <c r="DTD45" s="212"/>
      <c r="DTE45" s="212"/>
      <c r="DTF45" s="212"/>
      <c r="DTG45" s="212"/>
      <c r="DTH45" s="212"/>
      <c r="DTI45" s="212"/>
      <c r="DTJ45" s="212"/>
      <c r="DTK45" s="212"/>
      <c r="DTL45" s="212"/>
      <c r="DTM45" s="212"/>
      <c r="DTN45" s="212"/>
      <c r="DTO45" s="212"/>
      <c r="DTP45" s="212"/>
      <c r="DTQ45" s="212"/>
      <c r="DTR45" s="212"/>
      <c r="DTS45" s="212"/>
      <c r="DTT45" s="212"/>
      <c r="DTU45" s="212"/>
      <c r="DTV45" s="212"/>
      <c r="DTW45" s="212"/>
      <c r="DTX45" s="212"/>
      <c r="DTY45" s="212"/>
      <c r="DTZ45" s="212"/>
      <c r="DUA45" s="212"/>
      <c r="DUB45" s="212"/>
      <c r="DUC45" s="212"/>
      <c r="DUD45" s="212"/>
      <c r="DUE45" s="212"/>
      <c r="DUF45" s="212"/>
      <c r="DUG45" s="212"/>
      <c r="DUH45" s="212"/>
      <c r="DUI45" s="212"/>
      <c r="DUJ45" s="212"/>
      <c r="DUK45" s="212"/>
      <c r="DUL45" s="212"/>
      <c r="DUM45" s="212"/>
      <c r="DUN45" s="212"/>
      <c r="DUO45" s="212"/>
      <c r="DUP45" s="212"/>
      <c r="DUQ45" s="212"/>
      <c r="DUR45" s="212"/>
      <c r="DUS45" s="212"/>
      <c r="DUT45" s="212"/>
      <c r="DUU45" s="212"/>
      <c r="DUV45" s="212"/>
      <c r="DUW45" s="212"/>
      <c r="DUX45" s="212"/>
      <c r="DUY45" s="212"/>
      <c r="DUZ45" s="212"/>
      <c r="DVA45" s="212"/>
      <c r="DVB45" s="212"/>
      <c r="DVC45" s="212"/>
      <c r="DVD45" s="212"/>
      <c r="DVE45" s="212"/>
      <c r="DVF45" s="212"/>
      <c r="DVG45" s="212"/>
      <c r="DVH45" s="212"/>
      <c r="DVI45" s="212"/>
      <c r="DVJ45" s="212"/>
      <c r="DVK45" s="212"/>
      <c r="DVL45" s="212"/>
      <c r="DVM45" s="212"/>
      <c r="DVN45" s="212"/>
      <c r="DVO45" s="212"/>
      <c r="DVP45" s="212"/>
      <c r="DVQ45" s="212"/>
      <c r="DVR45" s="212"/>
      <c r="DVS45" s="212"/>
      <c r="DVT45" s="212"/>
      <c r="DVU45" s="212"/>
      <c r="DVV45" s="212"/>
      <c r="DVW45" s="212"/>
      <c r="DVX45" s="212"/>
      <c r="DVY45" s="212"/>
      <c r="DVZ45" s="212"/>
      <c r="DWA45" s="212"/>
      <c r="DWB45" s="212"/>
      <c r="DWC45" s="212"/>
      <c r="DWD45" s="212"/>
      <c r="DWE45" s="212"/>
      <c r="DWF45" s="212"/>
      <c r="DWG45" s="212"/>
      <c r="DWH45" s="212"/>
      <c r="DWI45" s="212"/>
      <c r="DWJ45" s="212"/>
      <c r="DWK45" s="212"/>
      <c r="DWL45" s="212"/>
      <c r="DWM45" s="212"/>
      <c r="DWN45" s="212"/>
      <c r="DWO45" s="212"/>
      <c r="DWP45" s="212"/>
      <c r="DWQ45" s="212"/>
      <c r="DWR45" s="212"/>
      <c r="DWS45" s="212"/>
      <c r="DWT45" s="212"/>
      <c r="DWU45" s="212"/>
      <c r="DWV45" s="212"/>
      <c r="DWW45" s="212"/>
      <c r="DWX45" s="212"/>
      <c r="DWY45" s="212"/>
      <c r="DWZ45" s="212"/>
      <c r="DXA45" s="212"/>
      <c r="DXB45" s="212"/>
      <c r="DXC45" s="212"/>
      <c r="DXD45" s="212"/>
      <c r="DXE45" s="212"/>
      <c r="DXF45" s="212"/>
      <c r="DXG45" s="212"/>
      <c r="DXH45" s="212"/>
      <c r="DXI45" s="212"/>
      <c r="DXJ45" s="212"/>
      <c r="DXK45" s="212"/>
      <c r="DXL45" s="212"/>
      <c r="DXM45" s="212"/>
      <c r="DXN45" s="212"/>
      <c r="DXO45" s="212"/>
      <c r="DXP45" s="212"/>
      <c r="DXQ45" s="212"/>
      <c r="DXR45" s="212"/>
      <c r="DXS45" s="212"/>
      <c r="DXT45" s="212"/>
      <c r="DXU45" s="212"/>
      <c r="DXV45" s="212"/>
      <c r="DXW45" s="212"/>
      <c r="DXX45" s="212"/>
      <c r="DXY45" s="212"/>
      <c r="DXZ45" s="212"/>
      <c r="DYA45" s="212"/>
      <c r="DYB45" s="212"/>
      <c r="DYC45" s="212"/>
      <c r="DYD45" s="212"/>
      <c r="DYE45" s="212"/>
      <c r="DYF45" s="212"/>
      <c r="DYG45" s="212"/>
      <c r="DYH45" s="212"/>
      <c r="DYI45" s="212"/>
      <c r="DYJ45" s="212"/>
      <c r="DYK45" s="212"/>
      <c r="DYL45" s="212"/>
      <c r="DYM45" s="212"/>
      <c r="DYN45" s="212"/>
      <c r="DYO45" s="212"/>
      <c r="DYP45" s="212"/>
      <c r="DYQ45" s="212"/>
      <c r="DYR45" s="212"/>
      <c r="DYS45" s="212"/>
      <c r="DYT45" s="212"/>
      <c r="DYU45" s="212"/>
      <c r="DYV45" s="212"/>
      <c r="DYW45" s="212"/>
      <c r="DYX45" s="212"/>
      <c r="DYY45" s="212"/>
      <c r="DYZ45" s="212"/>
      <c r="DZA45" s="212"/>
      <c r="DZB45" s="212"/>
      <c r="DZC45" s="212"/>
      <c r="DZD45" s="212"/>
      <c r="DZE45" s="212"/>
      <c r="DZF45" s="212"/>
      <c r="DZG45" s="212"/>
      <c r="DZH45" s="212"/>
      <c r="DZI45" s="212"/>
      <c r="DZJ45" s="212"/>
      <c r="DZK45" s="212"/>
      <c r="DZL45" s="212"/>
      <c r="DZM45" s="212"/>
      <c r="DZN45" s="212"/>
      <c r="DZO45" s="212"/>
      <c r="DZP45" s="212"/>
      <c r="DZQ45" s="212"/>
      <c r="DZR45" s="212"/>
      <c r="DZS45" s="212"/>
      <c r="DZT45" s="212"/>
      <c r="DZU45" s="212"/>
      <c r="DZV45" s="212"/>
      <c r="DZW45" s="212"/>
      <c r="DZX45" s="212"/>
      <c r="DZY45" s="212"/>
      <c r="DZZ45" s="212"/>
      <c r="EAA45" s="212"/>
      <c r="EAB45" s="212"/>
      <c r="EAC45" s="212"/>
      <c r="EAD45" s="212"/>
      <c r="EAE45" s="212"/>
      <c r="EAF45" s="212"/>
      <c r="EAG45" s="212"/>
      <c r="EAH45" s="212"/>
      <c r="EAI45" s="212"/>
      <c r="EAJ45" s="212"/>
      <c r="EAK45" s="212"/>
      <c r="EAL45" s="212"/>
      <c r="EAM45" s="212"/>
      <c r="EAN45" s="212"/>
      <c r="EAO45" s="212"/>
      <c r="EAP45" s="212"/>
      <c r="EAQ45" s="212"/>
      <c r="EAR45" s="212"/>
      <c r="EAS45" s="212"/>
      <c r="EAT45" s="212"/>
      <c r="EAU45" s="212"/>
      <c r="EAV45" s="212"/>
      <c r="EAW45" s="212"/>
      <c r="EAX45" s="212"/>
      <c r="EAY45" s="212"/>
      <c r="EAZ45" s="212"/>
      <c r="EBA45" s="212"/>
      <c r="EBB45" s="212"/>
      <c r="EBC45" s="212"/>
      <c r="EBD45" s="212"/>
      <c r="EBE45" s="212"/>
      <c r="EBF45" s="212"/>
      <c r="EBG45" s="212"/>
      <c r="EBH45" s="212"/>
      <c r="EBI45" s="212"/>
      <c r="EBJ45" s="212"/>
      <c r="EBK45" s="212"/>
      <c r="EBL45" s="212"/>
      <c r="EBM45" s="212"/>
      <c r="EBN45" s="212"/>
      <c r="EBO45" s="212"/>
      <c r="EBP45" s="212"/>
      <c r="EBQ45" s="212"/>
      <c r="EBR45" s="212"/>
      <c r="EBS45" s="212"/>
      <c r="EBT45" s="212"/>
      <c r="EBU45" s="212"/>
      <c r="EBV45" s="212"/>
      <c r="EBW45" s="212"/>
      <c r="EBX45" s="212"/>
      <c r="EBY45" s="212"/>
      <c r="EBZ45" s="212"/>
      <c r="ECA45" s="212"/>
      <c r="ECB45" s="212"/>
      <c r="ECC45" s="212"/>
      <c r="ECD45" s="212"/>
      <c r="ECE45" s="212"/>
      <c r="ECF45" s="212"/>
      <c r="ECG45" s="212"/>
      <c r="ECH45" s="212"/>
      <c r="ECI45" s="212"/>
      <c r="ECJ45" s="212"/>
      <c r="ECK45" s="212"/>
      <c r="ECL45" s="212"/>
      <c r="ECM45" s="212"/>
      <c r="ECN45" s="212"/>
      <c r="ECO45" s="212"/>
      <c r="ECP45" s="212"/>
      <c r="ECQ45" s="212"/>
      <c r="ECR45" s="212"/>
      <c r="ECS45" s="212"/>
      <c r="ECT45" s="212"/>
      <c r="ECU45" s="212"/>
      <c r="ECV45" s="212"/>
      <c r="ECW45" s="212"/>
      <c r="ECX45" s="212"/>
      <c r="ECY45" s="212"/>
      <c r="ECZ45" s="212"/>
      <c r="EDA45" s="212"/>
      <c r="EDB45" s="212"/>
      <c r="EDC45" s="212"/>
      <c r="EDD45" s="212"/>
      <c r="EDE45" s="212"/>
      <c r="EDF45" s="212"/>
      <c r="EDG45" s="212"/>
      <c r="EDH45" s="212"/>
      <c r="EDI45" s="212"/>
      <c r="EDJ45" s="212"/>
      <c r="EDK45" s="212"/>
      <c r="EDL45" s="212"/>
      <c r="EDM45" s="212"/>
      <c r="EDN45" s="212"/>
      <c r="EDO45" s="212"/>
      <c r="EDP45" s="212"/>
      <c r="EDQ45" s="212"/>
      <c r="EDR45" s="212"/>
      <c r="EDS45" s="212"/>
      <c r="EDT45" s="212"/>
      <c r="EDU45" s="212"/>
      <c r="EDV45" s="212"/>
      <c r="EDW45" s="212"/>
      <c r="EDX45" s="212"/>
      <c r="EDY45" s="212"/>
      <c r="EDZ45" s="212"/>
      <c r="EEA45" s="212"/>
      <c r="EEB45" s="212"/>
      <c r="EEC45" s="212"/>
      <c r="EED45" s="212"/>
      <c r="EEE45" s="212"/>
      <c r="EEF45" s="212"/>
      <c r="EEG45" s="212"/>
      <c r="EEH45" s="212"/>
      <c r="EEI45" s="212"/>
      <c r="EEJ45" s="212"/>
      <c r="EEK45" s="212"/>
      <c r="EEL45" s="212"/>
      <c r="EEM45" s="212"/>
      <c r="EEN45" s="212"/>
      <c r="EEO45" s="212"/>
      <c r="EEP45" s="212"/>
      <c r="EEQ45" s="212"/>
      <c r="EER45" s="212"/>
      <c r="EES45" s="212"/>
      <c r="EET45" s="212"/>
      <c r="EEU45" s="212"/>
      <c r="EEV45" s="212"/>
      <c r="EEW45" s="212"/>
      <c r="EEX45" s="212"/>
      <c r="EEY45" s="212"/>
      <c r="EEZ45" s="212"/>
      <c r="EFA45" s="212"/>
      <c r="EFB45" s="212"/>
      <c r="EFC45" s="212"/>
      <c r="EFD45" s="212"/>
      <c r="EFE45" s="212"/>
      <c r="EFF45" s="212"/>
      <c r="EFG45" s="212"/>
      <c r="EFH45" s="212"/>
      <c r="EFI45" s="212"/>
      <c r="EFJ45" s="212"/>
      <c r="EFK45" s="212"/>
      <c r="EFL45" s="212"/>
      <c r="EFM45" s="212"/>
      <c r="EFN45" s="212"/>
      <c r="EFO45" s="212"/>
      <c r="EFP45" s="212"/>
      <c r="EFQ45" s="212"/>
      <c r="EFR45" s="212"/>
      <c r="EFS45" s="212"/>
      <c r="EFT45" s="212"/>
      <c r="EFU45" s="212"/>
      <c r="EFV45" s="212"/>
      <c r="EFW45" s="212"/>
      <c r="EFX45" s="212"/>
      <c r="EFY45" s="212"/>
      <c r="EFZ45" s="212"/>
      <c r="EGA45" s="212"/>
      <c r="EGB45" s="212"/>
      <c r="EGC45" s="212"/>
      <c r="EGD45" s="212"/>
      <c r="EGE45" s="212"/>
      <c r="EGF45" s="212"/>
      <c r="EGG45" s="212"/>
      <c r="EGH45" s="212"/>
      <c r="EGI45" s="212"/>
      <c r="EGJ45" s="212"/>
      <c r="EGK45" s="212"/>
      <c r="EGL45" s="212"/>
      <c r="EGM45" s="212"/>
      <c r="EGN45" s="212"/>
      <c r="EGO45" s="212"/>
      <c r="EGP45" s="212"/>
      <c r="EGQ45" s="212"/>
      <c r="EGR45" s="212"/>
      <c r="EGS45" s="212"/>
      <c r="EGT45" s="212"/>
      <c r="EGU45" s="212"/>
      <c r="EGV45" s="212"/>
      <c r="EGW45" s="212"/>
      <c r="EGX45" s="212"/>
      <c r="EGY45" s="212"/>
      <c r="EGZ45" s="212"/>
      <c r="EHA45" s="212"/>
      <c r="EHB45" s="212"/>
      <c r="EHC45" s="212"/>
      <c r="EHD45" s="212"/>
      <c r="EHE45" s="212"/>
      <c r="EHF45" s="212"/>
      <c r="EHG45" s="212"/>
      <c r="EHH45" s="212"/>
      <c r="EHI45" s="212"/>
      <c r="EHJ45" s="212"/>
      <c r="EHK45" s="212"/>
      <c r="EHL45" s="212"/>
      <c r="EHM45" s="212"/>
      <c r="EHN45" s="212"/>
      <c r="EHO45" s="212"/>
      <c r="EHP45" s="212"/>
      <c r="EHQ45" s="212"/>
      <c r="EHR45" s="212"/>
      <c r="EHS45" s="212"/>
      <c r="EHT45" s="212"/>
      <c r="EHU45" s="212"/>
      <c r="EHV45" s="212"/>
      <c r="EHW45" s="212"/>
      <c r="EHX45" s="212"/>
      <c r="EHY45" s="212"/>
      <c r="EHZ45" s="212"/>
      <c r="EIA45" s="212"/>
      <c r="EIB45" s="212"/>
      <c r="EIC45" s="212"/>
      <c r="EID45" s="212"/>
      <c r="EIE45" s="212"/>
      <c r="EIF45" s="212"/>
      <c r="EIG45" s="212"/>
      <c r="EIH45" s="212"/>
      <c r="EII45" s="212"/>
      <c r="EIJ45" s="212"/>
      <c r="EIK45" s="212"/>
      <c r="EIL45" s="212"/>
      <c r="EIM45" s="212"/>
      <c r="EIN45" s="212"/>
      <c r="EIO45" s="212"/>
      <c r="EIP45" s="212"/>
      <c r="EIQ45" s="212"/>
      <c r="EIR45" s="212"/>
      <c r="EIS45" s="212"/>
      <c r="EIT45" s="212"/>
      <c r="EIU45" s="212"/>
      <c r="EIV45" s="212"/>
      <c r="EIW45" s="212"/>
      <c r="EIX45" s="212"/>
      <c r="EIY45" s="212"/>
      <c r="EIZ45" s="212"/>
      <c r="EJA45" s="212"/>
      <c r="EJB45" s="212"/>
      <c r="EJC45" s="212"/>
      <c r="EJD45" s="212"/>
      <c r="EJE45" s="212"/>
      <c r="EJF45" s="212"/>
      <c r="EJG45" s="212"/>
      <c r="EJH45" s="212"/>
      <c r="EJI45" s="212"/>
      <c r="EJJ45" s="212"/>
      <c r="EJK45" s="212"/>
      <c r="EJL45" s="212"/>
      <c r="EJM45" s="212"/>
      <c r="EJN45" s="212"/>
      <c r="EJO45" s="212"/>
      <c r="EJP45" s="212"/>
      <c r="EJQ45" s="212"/>
      <c r="EJR45" s="212"/>
      <c r="EJS45" s="212"/>
      <c r="EJT45" s="212"/>
      <c r="EJU45" s="212"/>
      <c r="EJV45" s="212"/>
      <c r="EJW45" s="212"/>
      <c r="EJX45" s="212"/>
      <c r="EJY45" s="212"/>
      <c r="EJZ45" s="212"/>
      <c r="EKA45" s="212"/>
      <c r="EKB45" s="212"/>
      <c r="EKC45" s="212"/>
      <c r="EKD45" s="212"/>
      <c r="EKE45" s="212"/>
      <c r="EKF45" s="212"/>
      <c r="EKG45" s="212"/>
      <c r="EKH45" s="212"/>
      <c r="EKI45" s="212"/>
      <c r="EKJ45" s="212"/>
      <c r="EKK45" s="212"/>
      <c r="EKL45" s="212"/>
      <c r="EKM45" s="212"/>
      <c r="EKN45" s="212"/>
      <c r="EKO45" s="212"/>
      <c r="EKP45" s="212"/>
      <c r="EKQ45" s="212"/>
      <c r="EKR45" s="212"/>
      <c r="EKS45" s="212"/>
      <c r="EKT45" s="212"/>
      <c r="EKU45" s="212"/>
      <c r="EKV45" s="212"/>
      <c r="EKW45" s="212"/>
      <c r="EKX45" s="212"/>
      <c r="EKY45" s="212"/>
      <c r="EKZ45" s="212"/>
      <c r="ELA45" s="212"/>
      <c r="ELB45" s="212"/>
      <c r="ELC45" s="212"/>
      <c r="ELD45" s="212"/>
      <c r="ELE45" s="212"/>
      <c r="ELF45" s="212"/>
      <c r="ELG45" s="212"/>
      <c r="ELH45" s="212"/>
      <c r="ELI45" s="212"/>
      <c r="ELJ45" s="212"/>
      <c r="ELK45" s="212"/>
      <c r="ELL45" s="212"/>
      <c r="ELM45" s="212"/>
      <c r="ELN45" s="212"/>
      <c r="ELO45" s="212"/>
      <c r="ELP45" s="212"/>
      <c r="ELQ45" s="212"/>
      <c r="ELR45" s="212"/>
      <c r="ELS45" s="212"/>
      <c r="ELT45" s="212"/>
      <c r="ELU45" s="212"/>
      <c r="ELV45" s="212"/>
      <c r="ELW45" s="212"/>
      <c r="ELX45" s="212"/>
      <c r="ELY45" s="212"/>
      <c r="ELZ45" s="212"/>
      <c r="EMA45" s="212"/>
      <c r="EMB45" s="212"/>
      <c r="EMC45" s="212"/>
      <c r="EMD45" s="212"/>
      <c r="EME45" s="212"/>
      <c r="EMF45" s="212"/>
      <c r="EMG45" s="212"/>
      <c r="EMH45" s="212"/>
      <c r="EMI45" s="212"/>
      <c r="EMJ45" s="212"/>
      <c r="EMK45" s="212"/>
      <c r="EML45" s="212"/>
      <c r="EMM45" s="212"/>
      <c r="EMN45" s="212"/>
      <c r="EMO45" s="212"/>
      <c r="EMP45" s="212"/>
      <c r="EMQ45" s="212"/>
      <c r="EMR45" s="212"/>
      <c r="EMS45" s="212"/>
      <c r="EMT45" s="212"/>
      <c r="EMU45" s="212"/>
      <c r="EMV45" s="212"/>
      <c r="EMW45" s="212"/>
      <c r="EMX45" s="212"/>
      <c r="EMY45" s="212"/>
      <c r="EMZ45" s="212"/>
      <c r="ENA45" s="212"/>
      <c r="ENB45" s="212"/>
      <c r="ENC45" s="212"/>
      <c r="END45" s="212"/>
      <c r="ENE45" s="212"/>
      <c r="ENF45" s="212"/>
      <c r="ENG45" s="212"/>
      <c r="ENH45" s="212"/>
      <c r="ENI45" s="212"/>
      <c r="ENJ45" s="212"/>
      <c r="ENK45" s="212"/>
      <c r="ENL45" s="212"/>
      <c r="ENM45" s="212"/>
      <c r="ENN45" s="212"/>
      <c r="ENO45" s="212"/>
      <c r="ENP45" s="212"/>
      <c r="ENQ45" s="212"/>
      <c r="ENR45" s="212"/>
      <c r="ENS45" s="212"/>
      <c r="ENT45" s="212"/>
      <c r="ENU45" s="212"/>
      <c r="ENV45" s="212"/>
      <c r="ENW45" s="212"/>
      <c r="ENX45" s="212"/>
      <c r="ENY45" s="212"/>
      <c r="ENZ45" s="212"/>
      <c r="EOA45" s="212"/>
      <c r="EOB45" s="212"/>
      <c r="EOC45" s="212"/>
      <c r="EOD45" s="212"/>
      <c r="EOE45" s="212"/>
      <c r="EOF45" s="212"/>
      <c r="EOG45" s="212"/>
      <c r="EOH45" s="212"/>
      <c r="EOI45" s="212"/>
      <c r="EOJ45" s="212"/>
      <c r="EOK45" s="212"/>
      <c r="EOL45" s="212"/>
      <c r="EOM45" s="212"/>
      <c r="EON45" s="212"/>
      <c r="EOO45" s="212"/>
      <c r="EOP45" s="212"/>
      <c r="EOQ45" s="212"/>
      <c r="EOR45" s="212"/>
      <c r="EOS45" s="212"/>
      <c r="EOT45" s="212"/>
      <c r="EOU45" s="212"/>
      <c r="EOV45" s="212"/>
      <c r="EOW45" s="212"/>
      <c r="EOX45" s="212"/>
      <c r="EOY45" s="212"/>
      <c r="EOZ45" s="212"/>
      <c r="EPA45" s="212"/>
      <c r="EPB45" s="212"/>
      <c r="EPC45" s="212"/>
      <c r="EPD45" s="212"/>
      <c r="EPE45" s="212"/>
      <c r="EPF45" s="212"/>
      <c r="EPG45" s="212"/>
      <c r="EPH45" s="212"/>
      <c r="EPI45" s="212"/>
      <c r="EPJ45" s="212"/>
      <c r="EPK45" s="212"/>
      <c r="EPL45" s="212"/>
      <c r="EPM45" s="212"/>
      <c r="EPN45" s="212"/>
      <c r="EPO45" s="212"/>
      <c r="EPP45" s="212"/>
      <c r="EPQ45" s="212"/>
      <c r="EPR45" s="212"/>
      <c r="EPS45" s="212"/>
      <c r="EPT45" s="212"/>
      <c r="EPU45" s="212"/>
      <c r="EPV45" s="212"/>
      <c r="EPW45" s="212"/>
      <c r="EPX45" s="212"/>
      <c r="EPY45" s="212"/>
      <c r="EPZ45" s="212"/>
      <c r="EQA45" s="212"/>
      <c r="EQB45" s="212"/>
      <c r="EQC45" s="212"/>
      <c r="EQD45" s="212"/>
      <c r="EQE45" s="212"/>
      <c r="EQF45" s="212"/>
      <c r="EQG45" s="212"/>
      <c r="EQH45" s="212"/>
      <c r="EQI45" s="212"/>
      <c r="EQJ45" s="212"/>
      <c r="EQK45" s="212"/>
      <c r="EQL45" s="212"/>
      <c r="EQM45" s="212"/>
      <c r="EQN45" s="212"/>
      <c r="EQO45" s="212"/>
      <c r="EQP45" s="212"/>
      <c r="EQQ45" s="212"/>
      <c r="EQR45" s="212"/>
      <c r="EQS45" s="212"/>
      <c r="EQT45" s="212"/>
      <c r="EQU45" s="212"/>
      <c r="EQV45" s="212"/>
      <c r="EQW45" s="212"/>
      <c r="EQX45" s="212"/>
      <c r="EQY45" s="212"/>
      <c r="EQZ45" s="212"/>
      <c r="ERA45" s="212"/>
      <c r="ERB45" s="212"/>
      <c r="ERC45" s="212"/>
      <c r="ERD45" s="212"/>
      <c r="ERE45" s="212"/>
      <c r="ERF45" s="212"/>
      <c r="ERG45" s="212"/>
      <c r="ERH45" s="212"/>
      <c r="ERI45" s="212"/>
      <c r="ERJ45" s="212"/>
      <c r="ERK45" s="212"/>
      <c r="ERL45" s="212"/>
      <c r="ERM45" s="212"/>
      <c r="ERN45" s="212"/>
      <c r="ERO45" s="212"/>
      <c r="ERP45" s="212"/>
      <c r="ERQ45" s="212"/>
      <c r="ERR45" s="212"/>
      <c r="ERS45" s="212"/>
      <c r="ERT45" s="212"/>
      <c r="ERU45" s="212"/>
      <c r="ERV45" s="212"/>
      <c r="ERW45" s="212"/>
      <c r="ERX45" s="212"/>
      <c r="ERY45" s="212"/>
      <c r="ERZ45" s="212"/>
      <c r="ESA45" s="212"/>
      <c r="ESB45" s="212"/>
      <c r="ESC45" s="212"/>
      <c r="ESD45" s="212"/>
      <c r="ESE45" s="212"/>
      <c r="ESF45" s="212"/>
      <c r="ESG45" s="212"/>
      <c r="ESH45" s="212"/>
      <c r="ESI45" s="212"/>
      <c r="ESJ45" s="212"/>
      <c r="ESK45" s="212"/>
      <c r="ESL45" s="212"/>
      <c r="ESM45" s="212"/>
      <c r="ESN45" s="212"/>
      <c r="ESO45" s="212"/>
      <c r="ESP45" s="212"/>
      <c r="ESQ45" s="212"/>
      <c r="ESR45" s="212"/>
      <c r="ESS45" s="212"/>
      <c r="EST45" s="212"/>
      <c r="ESU45" s="212"/>
      <c r="ESV45" s="212"/>
      <c r="ESW45" s="212"/>
      <c r="ESX45" s="212"/>
      <c r="ESY45" s="212"/>
      <c r="ESZ45" s="212"/>
      <c r="ETA45" s="212"/>
      <c r="ETB45" s="212"/>
      <c r="ETC45" s="212"/>
      <c r="ETD45" s="212"/>
      <c r="ETE45" s="212"/>
      <c r="ETF45" s="212"/>
      <c r="ETG45" s="212"/>
      <c r="ETH45" s="212"/>
      <c r="ETI45" s="212"/>
      <c r="ETJ45" s="212"/>
      <c r="ETK45" s="212"/>
      <c r="ETL45" s="212"/>
      <c r="ETM45" s="212"/>
      <c r="ETN45" s="212"/>
      <c r="ETO45" s="212"/>
      <c r="ETP45" s="212"/>
      <c r="ETQ45" s="212"/>
      <c r="ETR45" s="212"/>
      <c r="ETS45" s="212"/>
      <c r="ETT45" s="212"/>
      <c r="ETU45" s="212"/>
      <c r="ETV45" s="212"/>
      <c r="ETW45" s="212"/>
      <c r="ETX45" s="212"/>
      <c r="ETY45" s="212"/>
      <c r="ETZ45" s="212"/>
      <c r="EUA45" s="212"/>
      <c r="EUB45" s="212"/>
      <c r="EUC45" s="212"/>
      <c r="EUD45" s="212"/>
      <c r="EUE45" s="212"/>
      <c r="EUF45" s="212"/>
      <c r="EUG45" s="212"/>
      <c r="EUH45" s="212"/>
      <c r="EUI45" s="212"/>
      <c r="EUJ45" s="212"/>
      <c r="EUK45" s="212"/>
      <c r="EUL45" s="212"/>
      <c r="EUM45" s="212"/>
      <c r="EUN45" s="212"/>
      <c r="EUO45" s="212"/>
      <c r="EUP45" s="212"/>
      <c r="EUQ45" s="212"/>
      <c r="EUR45" s="212"/>
      <c r="EUS45" s="212"/>
      <c r="EUT45" s="212"/>
      <c r="EUU45" s="212"/>
      <c r="EUV45" s="212"/>
      <c r="EUW45" s="212"/>
      <c r="EUX45" s="212"/>
      <c r="EUY45" s="212"/>
      <c r="EUZ45" s="212"/>
      <c r="EVA45" s="212"/>
      <c r="EVB45" s="212"/>
      <c r="EVC45" s="212"/>
      <c r="EVD45" s="212"/>
      <c r="EVE45" s="212"/>
      <c r="EVF45" s="212"/>
      <c r="EVG45" s="212"/>
      <c r="EVH45" s="212"/>
      <c r="EVI45" s="212"/>
      <c r="EVJ45" s="212"/>
      <c r="EVK45" s="212"/>
      <c r="EVL45" s="212"/>
      <c r="EVM45" s="212"/>
      <c r="EVN45" s="212"/>
      <c r="EVO45" s="212"/>
      <c r="EVP45" s="212"/>
      <c r="EVQ45" s="212"/>
      <c r="EVR45" s="212"/>
      <c r="EVS45" s="212"/>
      <c r="EVT45" s="212"/>
      <c r="EVU45" s="212"/>
      <c r="EVV45" s="212"/>
      <c r="EVW45" s="212"/>
      <c r="EVX45" s="212"/>
      <c r="EVY45" s="212"/>
      <c r="EVZ45" s="212"/>
      <c r="EWA45" s="212"/>
      <c r="EWB45" s="212"/>
      <c r="EWC45" s="212"/>
      <c r="EWD45" s="212"/>
      <c r="EWE45" s="212"/>
      <c r="EWF45" s="212"/>
      <c r="EWG45" s="212"/>
      <c r="EWH45" s="212"/>
      <c r="EWI45" s="212"/>
      <c r="EWJ45" s="212"/>
      <c r="EWK45" s="212"/>
      <c r="EWL45" s="212"/>
      <c r="EWM45" s="212"/>
      <c r="EWN45" s="212"/>
      <c r="EWO45" s="212"/>
      <c r="EWP45" s="212"/>
      <c r="EWQ45" s="212"/>
      <c r="EWR45" s="212"/>
      <c r="EWS45" s="212"/>
      <c r="EWT45" s="212"/>
      <c r="EWU45" s="212"/>
      <c r="EWV45" s="212"/>
      <c r="EWW45" s="212"/>
      <c r="EWX45" s="212"/>
      <c r="EWY45" s="212"/>
      <c r="EWZ45" s="212"/>
      <c r="EXA45" s="212"/>
      <c r="EXB45" s="212"/>
      <c r="EXC45" s="212"/>
      <c r="EXD45" s="212"/>
      <c r="EXE45" s="212"/>
      <c r="EXF45" s="212"/>
      <c r="EXG45" s="212"/>
      <c r="EXH45" s="212"/>
      <c r="EXI45" s="212"/>
      <c r="EXJ45" s="212"/>
      <c r="EXK45" s="212"/>
      <c r="EXL45" s="212"/>
      <c r="EXM45" s="212"/>
      <c r="EXN45" s="212"/>
      <c r="EXO45" s="212"/>
      <c r="EXP45" s="212"/>
      <c r="EXQ45" s="212"/>
      <c r="EXR45" s="212"/>
      <c r="EXS45" s="212"/>
      <c r="EXT45" s="212"/>
      <c r="EXU45" s="212"/>
      <c r="EXV45" s="212"/>
      <c r="EXW45" s="212"/>
      <c r="EXX45" s="212"/>
      <c r="EXY45" s="212"/>
      <c r="EXZ45" s="212"/>
      <c r="EYA45" s="212"/>
      <c r="EYB45" s="212"/>
      <c r="EYC45" s="212"/>
      <c r="EYD45" s="212"/>
      <c r="EYE45" s="212"/>
      <c r="EYF45" s="212"/>
      <c r="EYG45" s="212"/>
      <c r="EYH45" s="212"/>
      <c r="EYI45" s="212"/>
      <c r="EYJ45" s="212"/>
      <c r="EYK45" s="212"/>
      <c r="EYL45" s="212"/>
      <c r="EYM45" s="212"/>
      <c r="EYN45" s="212"/>
      <c r="EYO45" s="212"/>
      <c r="EYP45" s="212"/>
      <c r="EYQ45" s="212"/>
      <c r="EYR45" s="212"/>
      <c r="EYS45" s="212"/>
      <c r="EYT45" s="212"/>
      <c r="EYU45" s="212"/>
      <c r="EYV45" s="212"/>
      <c r="EYW45" s="212"/>
      <c r="EYX45" s="212"/>
      <c r="EYY45" s="212"/>
      <c r="EYZ45" s="212"/>
      <c r="EZA45" s="212"/>
      <c r="EZB45" s="212"/>
      <c r="EZC45" s="212"/>
      <c r="EZD45" s="212"/>
      <c r="EZE45" s="212"/>
      <c r="EZF45" s="212"/>
      <c r="EZG45" s="212"/>
      <c r="EZH45" s="212"/>
      <c r="EZI45" s="212"/>
      <c r="EZJ45" s="212"/>
      <c r="EZK45" s="212"/>
      <c r="EZL45" s="212"/>
      <c r="EZM45" s="212"/>
      <c r="EZN45" s="212"/>
      <c r="EZO45" s="212"/>
      <c r="EZP45" s="212"/>
      <c r="EZQ45" s="212"/>
      <c r="EZR45" s="212"/>
      <c r="EZS45" s="212"/>
      <c r="EZT45" s="212"/>
      <c r="EZU45" s="212"/>
      <c r="EZV45" s="212"/>
      <c r="EZW45" s="212"/>
      <c r="EZX45" s="212"/>
      <c r="EZY45" s="212"/>
      <c r="EZZ45" s="212"/>
      <c r="FAA45" s="212"/>
      <c r="FAB45" s="212"/>
      <c r="FAC45" s="212"/>
      <c r="FAD45" s="212"/>
      <c r="FAE45" s="212"/>
      <c r="FAF45" s="212"/>
      <c r="FAG45" s="212"/>
      <c r="FAH45" s="212"/>
      <c r="FAI45" s="212"/>
      <c r="FAJ45" s="212"/>
      <c r="FAK45" s="212"/>
      <c r="FAL45" s="212"/>
      <c r="FAM45" s="212"/>
      <c r="FAN45" s="212"/>
      <c r="FAO45" s="212"/>
      <c r="FAP45" s="212"/>
      <c r="FAQ45" s="212"/>
      <c r="FAR45" s="212"/>
      <c r="FAS45" s="212"/>
      <c r="FAT45" s="212"/>
      <c r="FAU45" s="212"/>
      <c r="FAV45" s="212"/>
      <c r="FAW45" s="212"/>
      <c r="FAX45" s="212"/>
      <c r="FAY45" s="212"/>
      <c r="FAZ45" s="212"/>
      <c r="FBA45" s="212"/>
      <c r="FBB45" s="212"/>
      <c r="FBC45" s="212"/>
      <c r="FBD45" s="212"/>
      <c r="FBE45" s="212"/>
      <c r="FBF45" s="212"/>
      <c r="FBG45" s="212"/>
      <c r="FBH45" s="212"/>
      <c r="FBI45" s="212"/>
      <c r="FBJ45" s="212"/>
      <c r="FBK45" s="212"/>
      <c r="FBL45" s="212"/>
      <c r="FBM45" s="212"/>
      <c r="FBN45" s="212"/>
      <c r="FBO45" s="212"/>
      <c r="FBP45" s="212"/>
      <c r="FBQ45" s="212"/>
      <c r="FBR45" s="212"/>
      <c r="FBS45" s="212"/>
      <c r="FBT45" s="212"/>
      <c r="FBU45" s="212"/>
      <c r="FBV45" s="212"/>
      <c r="FBW45" s="212"/>
      <c r="FBX45" s="212"/>
      <c r="FBY45" s="212"/>
      <c r="FBZ45" s="212"/>
      <c r="FCA45" s="212"/>
      <c r="FCB45" s="212"/>
      <c r="FCC45" s="212"/>
      <c r="FCD45" s="212"/>
      <c r="FCE45" s="212"/>
      <c r="FCF45" s="212"/>
      <c r="FCG45" s="212"/>
      <c r="FCH45" s="212"/>
      <c r="FCI45" s="212"/>
      <c r="FCJ45" s="212"/>
      <c r="FCK45" s="212"/>
      <c r="FCL45" s="212"/>
      <c r="FCM45" s="212"/>
      <c r="FCN45" s="212"/>
      <c r="FCO45" s="212"/>
      <c r="FCP45" s="212"/>
      <c r="FCQ45" s="212"/>
      <c r="FCR45" s="212"/>
      <c r="FCS45" s="212"/>
      <c r="FCT45" s="212"/>
      <c r="FCU45" s="212"/>
      <c r="FCV45" s="212"/>
      <c r="FCW45" s="212"/>
      <c r="FCX45" s="212"/>
      <c r="FCY45" s="212"/>
      <c r="FCZ45" s="212"/>
      <c r="FDA45" s="212"/>
      <c r="FDB45" s="212"/>
      <c r="FDC45" s="212"/>
      <c r="FDD45" s="212"/>
      <c r="FDE45" s="212"/>
      <c r="FDF45" s="212"/>
      <c r="FDG45" s="212"/>
      <c r="FDH45" s="212"/>
      <c r="FDI45" s="212"/>
      <c r="FDJ45" s="212"/>
      <c r="FDK45" s="212"/>
      <c r="FDL45" s="212"/>
      <c r="FDM45" s="212"/>
      <c r="FDN45" s="212"/>
      <c r="FDO45" s="212"/>
      <c r="FDP45" s="212"/>
      <c r="FDQ45" s="212"/>
      <c r="FDR45" s="212"/>
      <c r="FDS45" s="212"/>
      <c r="FDT45" s="212"/>
      <c r="FDU45" s="212"/>
      <c r="FDV45" s="212"/>
      <c r="FDW45" s="212"/>
      <c r="FDX45" s="212"/>
      <c r="FDY45" s="212"/>
      <c r="FDZ45" s="212"/>
      <c r="FEA45" s="212"/>
      <c r="FEB45" s="212"/>
      <c r="FEC45" s="212"/>
      <c r="FED45" s="212"/>
      <c r="FEE45" s="212"/>
      <c r="FEF45" s="212"/>
      <c r="FEG45" s="212"/>
      <c r="FEH45" s="212"/>
      <c r="FEI45" s="212"/>
      <c r="FEJ45" s="212"/>
      <c r="FEK45" s="212"/>
      <c r="FEL45" s="212"/>
      <c r="FEM45" s="212"/>
      <c r="FEN45" s="212"/>
      <c r="FEO45" s="212"/>
      <c r="FEP45" s="212"/>
      <c r="FEQ45" s="212"/>
      <c r="FER45" s="212"/>
      <c r="FES45" s="212"/>
      <c r="FET45" s="212"/>
      <c r="FEU45" s="212"/>
      <c r="FEV45" s="212"/>
      <c r="FEW45" s="212"/>
      <c r="FEX45" s="212"/>
      <c r="FEY45" s="212"/>
      <c r="FEZ45" s="212"/>
      <c r="FFA45" s="212"/>
      <c r="FFB45" s="212"/>
      <c r="FFC45" s="212"/>
      <c r="FFD45" s="212"/>
      <c r="FFE45" s="212"/>
      <c r="FFF45" s="212"/>
      <c r="FFG45" s="212"/>
      <c r="FFH45" s="212"/>
      <c r="FFI45" s="212"/>
      <c r="FFJ45" s="212"/>
      <c r="FFK45" s="212"/>
      <c r="FFL45" s="212"/>
      <c r="FFM45" s="212"/>
      <c r="FFN45" s="212"/>
      <c r="FFO45" s="212"/>
      <c r="FFP45" s="212"/>
      <c r="FFQ45" s="212"/>
      <c r="FFR45" s="212"/>
      <c r="FFS45" s="212"/>
      <c r="FFT45" s="212"/>
      <c r="FFU45" s="212"/>
      <c r="FFV45" s="212"/>
      <c r="FFW45" s="212"/>
      <c r="FFX45" s="212"/>
      <c r="FFY45" s="212"/>
      <c r="FFZ45" s="212"/>
      <c r="FGA45" s="212"/>
      <c r="FGB45" s="212"/>
      <c r="FGC45" s="212"/>
      <c r="FGD45" s="212"/>
      <c r="FGE45" s="212"/>
      <c r="FGF45" s="212"/>
      <c r="FGG45" s="212"/>
      <c r="FGH45" s="212"/>
      <c r="FGI45" s="212"/>
      <c r="FGJ45" s="212"/>
      <c r="FGK45" s="212"/>
      <c r="FGL45" s="212"/>
      <c r="FGM45" s="212"/>
      <c r="FGN45" s="212"/>
      <c r="FGO45" s="212"/>
      <c r="FGP45" s="212"/>
      <c r="FGQ45" s="212"/>
      <c r="FGR45" s="212"/>
      <c r="FGS45" s="212"/>
      <c r="FGT45" s="212"/>
      <c r="FGU45" s="212"/>
      <c r="FGV45" s="212"/>
      <c r="FGW45" s="212"/>
      <c r="FGX45" s="212"/>
      <c r="FGY45" s="212"/>
      <c r="FGZ45" s="212"/>
      <c r="FHA45" s="212"/>
      <c r="FHB45" s="212"/>
      <c r="FHC45" s="212"/>
      <c r="FHD45" s="212"/>
      <c r="FHE45" s="212"/>
      <c r="FHF45" s="212"/>
      <c r="FHG45" s="212"/>
      <c r="FHH45" s="212"/>
      <c r="FHI45" s="212"/>
      <c r="FHJ45" s="212"/>
      <c r="FHK45" s="212"/>
      <c r="FHL45" s="212"/>
      <c r="FHM45" s="212"/>
      <c r="FHN45" s="212"/>
      <c r="FHO45" s="212"/>
      <c r="FHP45" s="212"/>
      <c r="FHQ45" s="212"/>
      <c r="FHR45" s="212"/>
      <c r="FHS45" s="212"/>
      <c r="FHT45" s="212"/>
      <c r="FHU45" s="212"/>
      <c r="FHV45" s="212"/>
      <c r="FHW45" s="212"/>
      <c r="FHX45" s="212"/>
      <c r="FHY45" s="212"/>
      <c r="FHZ45" s="212"/>
      <c r="FIA45" s="212"/>
      <c r="FIB45" s="212"/>
      <c r="FIC45" s="212"/>
      <c r="FID45" s="212"/>
      <c r="FIE45" s="212"/>
      <c r="FIF45" s="212"/>
      <c r="FIG45" s="212"/>
      <c r="FIH45" s="212"/>
      <c r="FII45" s="212"/>
      <c r="FIJ45" s="212"/>
      <c r="FIK45" s="212"/>
      <c r="FIL45" s="212"/>
      <c r="FIM45" s="212"/>
      <c r="FIN45" s="212"/>
      <c r="FIO45" s="212"/>
      <c r="FIP45" s="212"/>
      <c r="FIQ45" s="212"/>
      <c r="FIR45" s="212"/>
      <c r="FIS45" s="212"/>
      <c r="FIT45" s="212"/>
      <c r="FIU45" s="212"/>
      <c r="FIV45" s="212"/>
      <c r="FIW45" s="212"/>
      <c r="FIX45" s="212"/>
      <c r="FIY45" s="212"/>
      <c r="FIZ45" s="212"/>
      <c r="FJA45" s="212"/>
      <c r="FJB45" s="212"/>
      <c r="FJC45" s="212"/>
      <c r="FJD45" s="212"/>
      <c r="FJE45" s="212"/>
      <c r="FJF45" s="212"/>
      <c r="FJG45" s="212"/>
      <c r="FJH45" s="212"/>
      <c r="FJI45" s="212"/>
      <c r="FJJ45" s="212"/>
      <c r="FJK45" s="212"/>
      <c r="FJL45" s="212"/>
      <c r="FJM45" s="212"/>
      <c r="FJN45" s="212"/>
      <c r="FJO45" s="212"/>
      <c r="FJP45" s="212"/>
      <c r="FJQ45" s="212"/>
      <c r="FJR45" s="212"/>
      <c r="FJS45" s="212"/>
      <c r="FJT45" s="212"/>
      <c r="FJU45" s="212"/>
      <c r="FJV45" s="212"/>
      <c r="FJW45" s="212"/>
      <c r="FJX45" s="212"/>
      <c r="FJY45" s="212"/>
      <c r="FJZ45" s="212"/>
      <c r="FKA45" s="212"/>
      <c r="FKB45" s="212"/>
      <c r="FKC45" s="212"/>
      <c r="FKD45" s="212"/>
      <c r="FKE45" s="212"/>
      <c r="FKF45" s="212"/>
      <c r="FKG45" s="212"/>
      <c r="FKH45" s="212"/>
      <c r="FKI45" s="212"/>
      <c r="FKJ45" s="212"/>
      <c r="FKK45" s="212"/>
      <c r="FKL45" s="212"/>
      <c r="FKM45" s="212"/>
      <c r="FKN45" s="212"/>
      <c r="FKO45" s="212"/>
      <c r="FKP45" s="212"/>
      <c r="FKQ45" s="212"/>
      <c r="FKR45" s="212"/>
      <c r="FKS45" s="212"/>
      <c r="FKT45" s="212"/>
      <c r="FKU45" s="212"/>
      <c r="FKV45" s="212"/>
      <c r="FKW45" s="212"/>
      <c r="FKX45" s="212"/>
      <c r="FKY45" s="212"/>
      <c r="FKZ45" s="212"/>
      <c r="FLA45" s="212"/>
      <c r="FLB45" s="212"/>
      <c r="FLC45" s="212"/>
      <c r="FLD45" s="212"/>
      <c r="FLE45" s="212"/>
      <c r="FLF45" s="212"/>
      <c r="FLG45" s="212"/>
      <c r="FLH45" s="212"/>
      <c r="FLI45" s="212"/>
      <c r="FLJ45" s="212"/>
      <c r="FLK45" s="212"/>
      <c r="FLL45" s="212"/>
      <c r="FLM45" s="212"/>
      <c r="FLN45" s="212"/>
      <c r="FLO45" s="212"/>
      <c r="FLP45" s="212"/>
      <c r="FLQ45" s="212"/>
      <c r="FLR45" s="212"/>
      <c r="FLS45" s="212"/>
      <c r="FLT45" s="212"/>
      <c r="FLU45" s="212"/>
      <c r="FLV45" s="212"/>
      <c r="FLW45" s="212"/>
      <c r="FLX45" s="212"/>
      <c r="FLY45" s="212"/>
      <c r="FLZ45" s="212"/>
      <c r="FMA45" s="212"/>
      <c r="FMB45" s="212"/>
      <c r="FMC45" s="212"/>
      <c r="FMD45" s="212"/>
      <c r="FME45" s="212"/>
      <c r="FMF45" s="212"/>
      <c r="FMG45" s="212"/>
      <c r="FMH45" s="212"/>
      <c r="FMI45" s="212"/>
      <c r="FMJ45" s="212"/>
      <c r="FMK45" s="212"/>
      <c r="FML45" s="212"/>
      <c r="FMM45" s="212"/>
      <c r="FMN45" s="212"/>
      <c r="FMO45" s="212"/>
      <c r="FMP45" s="212"/>
      <c r="FMQ45" s="212"/>
      <c r="FMR45" s="212"/>
      <c r="FMS45" s="212"/>
      <c r="FMT45" s="212"/>
      <c r="FMU45" s="212"/>
      <c r="FMV45" s="212"/>
      <c r="FMW45" s="212"/>
      <c r="FMX45" s="212"/>
      <c r="FMY45" s="212"/>
      <c r="FMZ45" s="212"/>
      <c r="FNA45" s="212"/>
      <c r="FNB45" s="212"/>
      <c r="FNC45" s="212"/>
      <c r="FND45" s="212"/>
      <c r="FNE45" s="212"/>
      <c r="FNF45" s="212"/>
      <c r="FNG45" s="212"/>
      <c r="FNH45" s="212"/>
      <c r="FNI45" s="212"/>
      <c r="FNJ45" s="212"/>
      <c r="FNK45" s="212"/>
      <c r="FNL45" s="212"/>
      <c r="FNM45" s="212"/>
      <c r="FNN45" s="212"/>
      <c r="FNO45" s="212"/>
      <c r="FNP45" s="212"/>
      <c r="FNQ45" s="212"/>
      <c r="FNR45" s="212"/>
      <c r="FNS45" s="212"/>
      <c r="FNT45" s="212"/>
      <c r="FNU45" s="212"/>
      <c r="FNV45" s="212"/>
      <c r="FNW45" s="212"/>
      <c r="FNX45" s="212"/>
      <c r="FNY45" s="212"/>
      <c r="FNZ45" s="212"/>
      <c r="FOA45" s="212"/>
      <c r="FOB45" s="212"/>
      <c r="FOC45" s="212"/>
      <c r="FOD45" s="212"/>
      <c r="FOE45" s="212"/>
      <c r="FOF45" s="212"/>
      <c r="FOG45" s="212"/>
      <c r="FOH45" s="212"/>
      <c r="FOI45" s="212"/>
      <c r="FOJ45" s="212"/>
      <c r="FOK45" s="212"/>
      <c r="FOL45" s="212"/>
      <c r="FOM45" s="212"/>
      <c r="FON45" s="212"/>
      <c r="FOO45" s="212"/>
      <c r="FOP45" s="212"/>
      <c r="FOQ45" s="212"/>
      <c r="FOR45" s="212"/>
      <c r="FOS45" s="212"/>
      <c r="FOT45" s="212"/>
      <c r="FOU45" s="212"/>
      <c r="FOV45" s="212"/>
      <c r="FOW45" s="212"/>
      <c r="FOX45" s="212"/>
      <c r="FOY45" s="212"/>
      <c r="FOZ45" s="212"/>
      <c r="FPA45" s="212"/>
      <c r="FPB45" s="212"/>
      <c r="FPC45" s="212"/>
      <c r="FPD45" s="212"/>
      <c r="FPE45" s="212"/>
      <c r="FPF45" s="212"/>
      <c r="FPG45" s="212"/>
      <c r="FPH45" s="212"/>
      <c r="FPI45" s="212"/>
      <c r="FPJ45" s="212"/>
      <c r="FPK45" s="212"/>
      <c r="FPL45" s="212"/>
      <c r="FPM45" s="212"/>
      <c r="FPN45" s="212"/>
      <c r="FPO45" s="212"/>
      <c r="FPP45" s="212"/>
      <c r="FPQ45" s="212"/>
      <c r="FPR45" s="212"/>
      <c r="FPS45" s="212"/>
      <c r="FPT45" s="212"/>
      <c r="FPU45" s="212"/>
      <c r="FPV45" s="212"/>
      <c r="FPW45" s="212"/>
      <c r="FPX45" s="212"/>
      <c r="FPY45" s="212"/>
      <c r="FPZ45" s="212"/>
      <c r="FQA45" s="212"/>
      <c r="FQB45" s="212"/>
      <c r="FQC45" s="212"/>
      <c r="FQD45" s="212"/>
      <c r="FQE45" s="212"/>
      <c r="FQF45" s="212"/>
      <c r="FQG45" s="212"/>
      <c r="FQH45" s="212"/>
      <c r="FQI45" s="212"/>
      <c r="FQJ45" s="212"/>
      <c r="FQK45" s="212"/>
      <c r="FQL45" s="212"/>
      <c r="FQM45" s="212"/>
      <c r="FQN45" s="212"/>
      <c r="FQO45" s="212"/>
      <c r="FQP45" s="212"/>
      <c r="FQQ45" s="212"/>
      <c r="FQR45" s="212"/>
      <c r="FQS45" s="212"/>
      <c r="FQT45" s="212"/>
      <c r="FQU45" s="212"/>
      <c r="FQV45" s="212"/>
      <c r="FQW45" s="212"/>
      <c r="FQX45" s="212"/>
      <c r="FQY45" s="212"/>
      <c r="FQZ45" s="212"/>
      <c r="FRA45" s="212"/>
      <c r="FRB45" s="212"/>
      <c r="FRC45" s="212"/>
      <c r="FRD45" s="212"/>
      <c r="FRE45" s="212"/>
      <c r="FRF45" s="212"/>
      <c r="FRG45" s="212"/>
      <c r="FRH45" s="212"/>
      <c r="FRI45" s="212"/>
      <c r="FRJ45" s="212"/>
      <c r="FRK45" s="212"/>
      <c r="FRL45" s="212"/>
      <c r="FRM45" s="212"/>
      <c r="FRN45" s="212"/>
      <c r="FRO45" s="212"/>
      <c r="FRP45" s="212"/>
      <c r="FRQ45" s="212"/>
      <c r="FRR45" s="212"/>
      <c r="FRS45" s="212"/>
      <c r="FRT45" s="212"/>
      <c r="FRU45" s="212"/>
      <c r="FRV45" s="212"/>
      <c r="FRW45" s="212"/>
      <c r="FRX45" s="212"/>
      <c r="FRY45" s="212"/>
      <c r="FRZ45" s="212"/>
      <c r="FSA45" s="212"/>
      <c r="FSB45" s="212"/>
      <c r="FSC45" s="212"/>
      <c r="FSD45" s="212"/>
      <c r="FSE45" s="212"/>
      <c r="FSF45" s="212"/>
      <c r="FSG45" s="212"/>
      <c r="FSH45" s="212"/>
      <c r="FSI45" s="212"/>
      <c r="FSJ45" s="212"/>
      <c r="FSK45" s="212"/>
      <c r="FSL45" s="212"/>
      <c r="FSM45" s="212"/>
      <c r="FSN45" s="212"/>
      <c r="FSO45" s="212"/>
      <c r="FSP45" s="212"/>
      <c r="FSQ45" s="212"/>
      <c r="FSR45" s="212"/>
      <c r="FSS45" s="212"/>
      <c r="FST45" s="212"/>
      <c r="FSU45" s="212"/>
      <c r="FSV45" s="212"/>
      <c r="FSW45" s="212"/>
      <c r="FSX45" s="212"/>
      <c r="FSY45" s="212"/>
      <c r="FSZ45" s="212"/>
      <c r="FTA45" s="212"/>
      <c r="FTB45" s="212"/>
      <c r="FTC45" s="212"/>
      <c r="FTD45" s="212"/>
      <c r="FTE45" s="212"/>
      <c r="FTF45" s="212"/>
      <c r="FTG45" s="212"/>
      <c r="FTH45" s="212"/>
      <c r="FTI45" s="212"/>
      <c r="FTJ45" s="212"/>
      <c r="FTK45" s="212"/>
      <c r="FTL45" s="212"/>
      <c r="FTM45" s="212"/>
      <c r="FTN45" s="212"/>
      <c r="FTO45" s="212"/>
      <c r="FTP45" s="212"/>
      <c r="FTQ45" s="212"/>
      <c r="FTR45" s="212"/>
      <c r="FTS45" s="212"/>
      <c r="FTT45" s="212"/>
      <c r="FTU45" s="212"/>
      <c r="FTV45" s="212"/>
      <c r="FTW45" s="212"/>
      <c r="FTX45" s="212"/>
      <c r="FTY45" s="212"/>
      <c r="FTZ45" s="212"/>
      <c r="FUA45" s="212"/>
      <c r="FUB45" s="212"/>
      <c r="FUC45" s="212"/>
      <c r="FUD45" s="212"/>
      <c r="FUE45" s="212"/>
      <c r="FUF45" s="212"/>
      <c r="FUG45" s="212"/>
      <c r="FUH45" s="212"/>
      <c r="FUI45" s="212"/>
      <c r="FUJ45" s="212"/>
      <c r="FUK45" s="212"/>
      <c r="FUL45" s="212"/>
      <c r="FUM45" s="212"/>
      <c r="FUN45" s="212"/>
      <c r="FUO45" s="212"/>
      <c r="FUP45" s="212"/>
      <c r="FUQ45" s="212"/>
      <c r="FUR45" s="212"/>
      <c r="FUS45" s="212"/>
      <c r="FUT45" s="212"/>
      <c r="FUU45" s="212"/>
      <c r="FUV45" s="212"/>
      <c r="FUW45" s="212"/>
      <c r="FUX45" s="212"/>
      <c r="FUY45" s="212"/>
      <c r="FUZ45" s="212"/>
      <c r="FVA45" s="212"/>
      <c r="FVB45" s="212"/>
      <c r="FVC45" s="212"/>
      <c r="FVD45" s="212"/>
      <c r="FVE45" s="212"/>
      <c r="FVF45" s="212"/>
      <c r="FVG45" s="212"/>
      <c r="FVH45" s="212"/>
      <c r="FVI45" s="212"/>
      <c r="FVJ45" s="212"/>
      <c r="FVK45" s="212"/>
      <c r="FVL45" s="212"/>
      <c r="FVM45" s="212"/>
      <c r="FVN45" s="212"/>
      <c r="FVO45" s="212"/>
      <c r="FVP45" s="212"/>
      <c r="FVQ45" s="212"/>
      <c r="FVR45" s="212"/>
      <c r="FVS45" s="212"/>
      <c r="FVT45" s="212"/>
      <c r="FVU45" s="212"/>
      <c r="FVV45" s="212"/>
      <c r="FVW45" s="212"/>
      <c r="FVX45" s="212"/>
      <c r="FVY45" s="212"/>
      <c r="FVZ45" s="212"/>
      <c r="FWA45" s="212"/>
      <c r="FWB45" s="212"/>
      <c r="FWC45" s="212"/>
      <c r="FWD45" s="212"/>
      <c r="FWE45" s="212"/>
      <c r="FWF45" s="212"/>
      <c r="FWG45" s="212"/>
      <c r="FWH45" s="212"/>
      <c r="FWI45" s="212"/>
      <c r="FWJ45" s="212"/>
      <c r="FWK45" s="212"/>
      <c r="FWL45" s="212"/>
      <c r="FWM45" s="212"/>
      <c r="FWN45" s="212"/>
      <c r="FWO45" s="212"/>
      <c r="FWP45" s="212"/>
      <c r="FWQ45" s="212"/>
      <c r="FWR45" s="212"/>
      <c r="FWS45" s="212"/>
      <c r="FWT45" s="212"/>
      <c r="FWU45" s="212"/>
      <c r="FWV45" s="212"/>
      <c r="FWW45" s="212"/>
      <c r="FWX45" s="212"/>
      <c r="FWY45" s="212"/>
      <c r="FWZ45" s="212"/>
      <c r="FXA45" s="212"/>
      <c r="FXB45" s="212"/>
      <c r="FXC45" s="212"/>
      <c r="FXD45" s="212"/>
      <c r="FXE45" s="212"/>
      <c r="FXF45" s="212"/>
      <c r="FXG45" s="212"/>
      <c r="FXH45" s="212"/>
      <c r="FXI45" s="212"/>
      <c r="FXJ45" s="212"/>
      <c r="FXK45" s="212"/>
      <c r="FXL45" s="212"/>
      <c r="FXM45" s="212"/>
      <c r="FXN45" s="212"/>
      <c r="FXO45" s="212"/>
      <c r="FXP45" s="212"/>
      <c r="FXQ45" s="212"/>
      <c r="FXR45" s="212"/>
      <c r="FXS45" s="212"/>
      <c r="FXT45" s="212"/>
      <c r="FXU45" s="212"/>
      <c r="FXV45" s="212"/>
      <c r="FXW45" s="212"/>
      <c r="FXX45" s="212"/>
      <c r="FXY45" s="212"/>
      <c r="FXZ45" s="212"/>
      <c r="FYA45" s="212"/>
      <c r="FYB45" s="212"/>
      <c r="FYC45" s="212"/>
      <c r="FYD45" s="212"/>
      <c r="FYE45" s="212"/>
      <c r="FYF45" s="212"/>
      <c r="FYG45" s="212"/>
      <c r="FYH45" s="212"/>
      <c r="FYI45" s="212"/>
      <c r="FYJ45" s="212"/>
      <c r="FYK45" s="212"/>
      <c r="FYL45" s="212"/>
      <c r="FYM45" s="212"/>
      <c r="FYN45" s="212"/>
      <c r="FYO45" s="212"/>
      <c r="FYP45" s="212"/>
      <c r="FYQ45" s="212"/>
      <c r="FYR45" s="212"/>
      <c r="FYS45" s="212"/>
      <c r="FYT45" s="212"/>
      <c r="FYU45" s="212"/>
      <c r="FYV45" s="212"/>
      <c r="FYW45" s="212"/>
      <c r="FYX45" s="212"/>
      <c r="FYY45" s="212"/>
      <c r="FYZ45" s="212"/>
      <c r="FZA45" s="212"/>
      <c r="FZB45" s="212"/>
      <c r="FZC45" s="212"/>
      <c r="FZD45" s="212"/>
      <c r="FZE45" s="212"/>
      <c r="FZF45" s="212"/>
      <c r="FZG45" s="212"/>
      <c r="FZH45" s="212"/>
      <c r="FZI45" s="212"/>
      <c r="FZJ45" s="212"/>
      <c r="FZK45" s="212"/>
      <c r="FZL45" s="212"/>
      <c r="FZM45" s="212"/>
      <c r="FZN45" s="212"/>
      <c r="FZO45" s="212"/>
      <c r="FZP45" s="212"/>
      <c r="FZQ45" s="212"/>
      <c r="FZR45" s="212"/>
      <c r="FZS45" s="212"/>
      <c r="FZT45" s="212"/>
      <c r="FZU45" s="212"/>
      <c r="FZV45" s="212"/>
      <c r="FZW45" s="212"/>
      <c r="FZX45" s="212"/>
      <c r="FZY45" s="212"/>
      <c r="FZZ45" s="212"/>
      <c r="GAA45" s="212"/>
      <c r="GAB45" s="212"/>
      <c r="GAC45" s="212"/>
      <c r="GAD45" s="212"/>
      <c r="GAE45" s="212"/>
      <c r="GAF45" s="212"/>
      <c r="GAG45" s="212"/>
      <c r="GAH45" s="212"/>
      <c r="GAI45" s="212"/>
      <c r="GAJ45" s="212"/>
      <c r="GAK45" s="212"/>
      <c r="GAL45" s="212"/>
      <c r="GAM45" s="212"/>
      <c r="GAN45" s="212"/>
      <c r="GAO45" s="212"/>
      <c r="GAP45" s="212"/>
      <c r="GAQ45" s="212"/>
      <c r="GAR45" s="212"/>
      <c r="GAS45" s="212"/>
      <c r="GAT45" s="212"/>
      <c r="GAU45" s="212"/>
      <c r="GAV45" s="212"/>
      <c r="GAW45" s="212"/>
      <c r="GAX45" s="212"/>
      <c r="GAY45" s="212"/>
      <c r="GAZ45" s="212"/>
      <c r="GBA45" s="212"/>
      <c r="GBB45" s="212"/>
      <c r="GBC45" s="212"/>
      <c r="GBD45" s="212"/>
      <c r="GBE45" s="212"/>
      <c r="GBF45" s="212"/>
      <c r="GBG45" s="212"/>
      <c r="GBH45" s="212"/>
      <c r="GBI45" s="212"/>
      <c r="GBJ45" s="212"/>
      <c r="GBK45" s="212"/>
      <c r="GBL45" s="212"/>
      <c r="GBM45" s="212"/>
      <c r="GBN45" s="212"/>
      <c r="GBO45" s="212"/>
      <c r="GBP45" s="212"/>
      <c r="GBQ45" s="212"/>
      <c r="GBR45" s="212"/>
      <c r="GBS45" s="212"/>
      <c r="GBT45" s="212"/>
      <c r="GBU45" s="212"/>
      <c r="GBV45" s="212"/>
      <c r="GBW45" s="212"/>
      <c r="GBX45" s="212"/>
      <c r="GBY45" s="212"/>
      <c r="GBZ45" s="212"/>
      <c r="GCA45" s="212"/>
      <c r="GCB45" s="212"/>
      <c r="GCC45" s="212"/>
      <c r="GCD45" s="212"/>
      <c r="GCE45" s="212"/>
      <c r="GCF45" s="212"/>
      <c r="GCG45" s="212"/>
      <c r="GCH45" s="212"/>
      <c r="GCI45" s="212"/>
      <c r="GCJ45" s="212"/>
      <c r="GCK45" s="212"/>
      <c r="GCL45" s="212"/>
      <c r="GCM45" s="212"/>
      <c r="GCN45" s="212"/>
      <c r="GCO45" s="212"/>
      <c r="GCP45" s="212"/>
      <c r="GCQ45" s="212"/>
      <c r="GCR45" s="212"/>
      <c r="GCS45" s="212"/>
      <c r="GCT45" s="212"/>
      <c r="GCU45" s="212"/>
      <c r="GCV45" s="212"/>
      <c r="GCW45" s="212"/>
      <c r="GCX45" s="212"/>
      <c r="GCY45" s="212"/>
      <c r="GCZ45" s="212"/>
      <c r="GDA45" s="212"/>
      <c r="GDB45" s="212"/>
      <c r="GDC45" s="212"/>
      <c r="GDD45" s="212"/>
      <c r="GDE45" s="212"/>
      <c r="GDF45" s="212"/>
      <c r="GDG45" s="212"/>
      <c r="GDH45" s="212"/>
      <c r="GDI45" s="212"/>
      <c r="GDJ45" s="212"/>
      <c r="GDK45" s="212"/>
      <c r="GDL45" s="212"/>
      <c r="GDM45" s="212"/>
      <c r="GDN45" s="212"/>
      <c r="GDO45" s="212"/>
      <c r="GDP45" s="212"/>
      <c r="GDQ45" s="212"/>
      <c r="GDR45" s="212"/>
      <c r="GDS45" s="212"/>
      <c r="GDT45" s="212"/>
      <c r="GDU45" s="212"/>
      <c r="GDV45" s="212"/>
      <c r="GDW45" s="212"/>
      <c r="GDX45" s="212"/>
      <c r="GDY45" s="212"/>
      <c r="GDZ45" s="212"/>
      <c r="GEA45" s="212"/>
      <c r="GEB45" s="212"/>
      <c r="GEC45" s="212"/>
      <c r="GED45" s="212"/>
      <c r="GEE45" s="212"/>
      <c r="GEF45" s="212"/>
      <c r="GEG45" s="212"/>
      <c r="GEH45" s="212"/>
      <c r="GEI45" s="212"/>
      <c r="GEJ45" s="212"/>
      <c r="GEK45" s="212"/>
      <c r="GEL45" s="212"/>
      <c r="GEM45" s="212"/>
      <c r="GEN45" s="212"/>
      <c r="GEO45" s="212"/>
      <c r="GEP45" s="212"/>
      <c r="GEQ45" s="212"/>
      <c r="GER45" s="212"/>
      <c r="GES45" s="212"/>
      <c r="GET45" s="212"/>
      <c r="GEU45" s="212"/>
      <c r="GEV45" s="212"/>
      <c r="GEW45" s="212"/>
      <c r="GEX45" s="212"/>
      <c r="GEY45" s="212"/>
      <c r="GEZ45" s="212"/>
      <c r="GFA45" s="212"/>
      <c r="GFB45" s="212"/>
      <c r="GFC45" s="212"/>
      <c r="GFD45" s="212"/>
      <c r="GFE45" s="212"/>
      <c r="GFF45" s="212"/>
      <c r="GFG45" s="212"/>
      <c r="GFH45" s="212"/>
      <c r="GFI45" s="212"/>
      <c r="GFJ45" s="212"/>
      <c r="GFK45" s="212"/>
      <c r="GFL45" s="212"/>
      <c r="GFM45" s="212"/>
      <c r="GFN45" s="212"/>
      <c r="GFO45" s="212"/>
      <c r="GFP45" s="212"/>
      <c r="GFQ45" s="212"/>
      <c r="GFR45" s="212"/>
      <c r="GFS45" s="212"/>
      <c r="GFT45" s="212"/>
      <c r="GFU45" s="212"/>
      <c r="GFV45" s="212"/>
      <c r="GFW45" s="212"/>
      <c r="GFX45" s="212"/>
      <c r="GFY45" s="212"/>
      <c r="GFZ45" s="212"/>
      <c r="GGA45" s="212"/>
      <c r="GGB45" s="212"/>
      <c r="GGC45" s="212"/>
      <c r="GGD45" s="212"/>
      <c r="GGE45" s="212"/>
      <c r="GGF45" s="212"/>
      <c r="GGG45" s="212"/>
      <c r="GGH45" s="212"/>
      <c r="GGI45" s="212"/>
      <c r="GGJ45" s="212"/>
      <c r="GGK45" s="212"/>
      <c r="GGL45" s="212"/>
      <c r="GGM45" s="212"/>
      <c r="GGN45" s="212"/>
      <c r="GGO45" s="212"/>
      <c r="GGP45" s="212"/>
      <c r="GGQ45" s="212"/>
      <c r="GGR45" s="212"/>
      <c r="GGS45" s="212"/>
      <c r="GGT45" s="212"/>
      <c r="GGU45" s="212"/>
      <c r="GGV45" s="212"/>
      <c r="GGW45" s="212"/>
      <c r="GGX45" s="212"/>
      <c r="GGY45" s="212"/>
      <c r="GGZ45" s="212"/>
      <c r="GHA45" s="212"/>
      <c r="GHB45" s="212"/>
      <c r="GHC45" s="212"/>
      <c r="GHD45" s="212"/>
      <c r="GHE45" s="212"/>
      <c r="GHF45" s="212"/>
      <c r="GHG45" s="212"/>
      <c r="GHH45" s="212"/>
      <c r="GHI45" s="212"/>
      <c r="GHJ45" s="212"/>
      <c r="GHK45" s="212"/>
      <c r="GHL45" s="212"/>
      <c r="GHM45" s="212"/>
      <c r="GHN45" s="212"/>
      <c r="GHO45" s="212"/>
      <c r="GHP45" s="212"/>
      <c r="GHQ45" s="212"/>
      <c r="GHR45" s="212"/>
      <c r="GHS45" s="212"/>
      <c r="GHT45" s="212"/>
      <c r="GHU45" s="212"/>
      <c r="GHV45" s="212"/>
      <c r="GHW45" s="212"/>
      <c r="GHX45" s="212"/>
      <c r="GHY45" s="212"/>
      <c r="GHZ45" s="212"/>
      <c r="GIA45" s="212"/>
      <c r="GIB45" s="212"/>
      <c r="GIC45" s="212"/>
      <c r="GID45" s="212"/>
      <c r="GIE45" s="212"/>
      <c r="GIF45" s="212"/>
      <c r="GIG45" s="212"/>
      <c r="GIH45" s="212"/>
      <c r="GII45" s="212"/>
      <c r="GIJ45" s="212"/>
      <c r="GIK45" s="212"/>
      <c r="GIL45" s="212"/>
      <c r="GIM45" s="212"/>
      <c r="GIN45" s="212"/>
      <c r="GIO45" s="212"/>
      <c r="GIP45" s="212"/>
      <c r="GIQ45" s="212"/>
      <c r="GIR45" s="212"/>
      <c r="GIS45" s="212"/>
      <c r="GIT45" s="212"/>
      <c r="GIU45" s="212"/>
      <c r="GIV45" s="212"/>
      <c r="GIW45" s="212"/>
      <c r="GIX45" s="212"/>
      <c r="GIY45" s="212"/>
      <c r="GIZ45" s="212"/>
      <c r="GJA45" s="212"/>
      <c r="GJB45" s="212"/>
      <c r="GJC45" s="212"/>
      <c r="GJD45" s="212"/>
      <c r="GJE45" s="212"/>
      <c r="GJF45" s="212"/>
      <c r="GJG45" s="212"/>
      <c r="GJH45" s="212"/>
      <c r="GJI45" s="212"/>
      <c r="GJJ45" s="212"/>
      <c r="GJK45" s="212"/>
      <c r="GJL45" s="212"/>
      <c r="GJM45" s="212"/>
      <c r="GJN45" s="212"/>
      <c r="GJO45" s="212"/>
      <c r="GJP45" s="212"/>
      <c r="GJQ45" s="212"/>
      <c r="GJR45" s="212"/>
      <c r="GJS45" s="212"/>
      <c r="GJT45" s="212"/>
      <c r="GJU45" s="212"/>
      <c r="GJV45" s="212"/>
      <c r="GJW45" s="212"/>
      <c r="GJX45" s="212"/>
      <c r="GJY45" s="212"/>
      <c r="GJZ45" s="212"/>
      <c r="GKA45" s="212"/>
      <c r="GKB45" s="212"/>
      <c r="GKC45" s="212"/>
      <c r="GKD45" s="212"/>
      <c r="GKE45" s="212"/>
      <c r="GKF45" s="212"/>
      <c r="GKG45" s="212"/>
      <c r="GKH45" s="212"/>
      <c r="GKI45" s="212"/>
      <c r="GKJ45" s="212"/>
      <c r="GKK45" s="212"/>
      <c r="GKL45" s="212"/>
      <c r="GKM45" s="212"/>
      <c r="GKN45" s="212"/>
      <c r="GKO45" s="212"/>
      <c r="GKP45" s="212"/>
      <c r="GKQ45" s="212"/>
      <c r="GKR45" s="212"/>
      <c r="GKS45" s="212"/>
      <c r="GKT45" s="212"/>
      <c r="GKU45" s="212"/>
      <c r="GKV45" s="212"/>
      <c r="GKW45" s="212"/>
      <c r="GKX45" s="212"/>
      <c r="GKY45" s="212"/>
      <c r="GKZ45" s="212"/>
      <c r="GLA45" s="212"/>
      <c r="GLB45" s="212"/>
      <c r="GLC45" s="212"/>
      <c r="GLD45" s="212"/>
      <c r="GLE45" s="212"/>
      <c r="GLF45" s="212"/>
      <c r="GLG45" s="212"/>
      <c r="GLH45" s="212"/>
      <c r="GLI45" s="212"/>
      <c r="GLJ45" s="212"/>
      <c r="GLK45" s="212"/>
      <c r="GLL45" s="212"/>
      <c r="GLM45" s="212"/>
      <c r="GLN45" s="212"/>
      <c r="GLO45" s="212"/>
      <c r="GLP45" s="212"/>
      <c r="GLQ45" s="212"/>
      <c r="GLR45" s="212"/>
      <c r="GLS45" s="212"/>
      <c r="GLT45" s="212"/>
      <c r="GLU45" s="212"/>
      <c r="GLV45" s="212"/>
      <c r="GLW45" s="212"/>
      <c r="GLX45" s="212"/>
      <c r="GLY45" s="212"/>
      <c r="GLZ45" s="212"/>
      <c r="GMA45" s="212"/>
      <c r="GMB45" s="212"/>
      <c r="GMC45" s="212"/>
      <c r="GMD45" s="212"/>
      <c r="GME45" s="212"/>
      <c r="GMF45" s="212"/>
      <c r="GMG45" s="212"/>
      <c r="GMH45" s="212"/>
      <c r="GMI45" s="212"/>
      <c r="GMJ45" s="212"/>
      <c r="GMK45" s="212"/>
      <c r="GML45" s="212"/>
      <c r="GMM45" s="212"/>
      <c r="GMN45" s="212"/>
      <c r="GMO45" s="212"/>
      <c r="GMP45" s="212"/>
      <c r="GMQ45" s="212"/>
      <c r="GMR45" s="212"/>
      <c r="GMS45" s="212"/>
      <c r="GMT45" s="212"/>
      <c r="GMU45" s="212"/>
      <c r="GMV45" s="212"/>
      <c r="GMW45" s="212"/>
      <c r="GMX45" s="212"/>
      <c r="GMY45" s="212"/>
      <c r="GMZ45" s="212"/>
      <c r="GNA45" s="212"/>
      <c r="GNB45" s="212"/>
      <c r="GNC45" s="212"/>
      <c r="GND45" s="212"/>
      <c r="GNE45" s="212"/>
      <c r="GNF45" s="212"/>
      <c r="GNG45" s="212"/>
      <c r="GNH45" s="212"/>
      <c r="GNI45" s="212"/>
      <c r="GNJ45" s="212"/>
      <c r="GNK45" s="212"/>
      <c r="GNL45" s="212"/>
      <c r="GNM45" s="212"/>
      <c r="GNN45" s="212"/>
      <c r="GNO45" s="212"/>
      <c r="GNP45" s="212"/>
      <c r="GNQ45" s="212"/>
      <c r="GNR45" s="212"/>
      <c r="GNS45" s="212"/>
      <c r="GNT45" s="212"/>
      <c r="GNU45" s="212"/>
      <c r="GNV45" s="212"/>
      <c r="GNW45" s="212"/>
      <c r="GNX45" s="212"/>
      <c r="GNY45" s="212"/>
      <c r="GNZ45" s="212"/>
      <c r="GOA45" s="212"/>
      <c r="GOB45" s="212"/>
      <c r="GOC45" s="212"/>
      <c r="GOD45" s="212"/>
      <c r="GOE45" s="212"/>
      <c r="GOF45" s="212"/>
      <c r="GOG45" s="212"/>
      <c r="GOH45" s="212"/>
      <c r="GOI45" s="212"/>
      <c r="GOJ45" s="212"/>
      <c r="GOK45" s="212"/>
      <c r="GOL45" s="212"/>
      <c r="GOM45" s="212"/>
      <c r="GON45" s="212"/>
      <c r="GOO45" s="212"/>
      <c r="GOP45" s="212"/>
      <c r="GOQ45" s="212"/>
      <c r="GOR45" s="212"/>
      <c r="GOS45" s="212"/>
      <c r="GOT45" s="212"/>
      <c r="GOU45" s="212"/>
      <c r="GOV45" s="212"/>
      <c r="GOW45" s="212"/>
      <c r="GOX45" s="212"/>
      <c r="GOY45" s="212"/>
      <c r="GOZ45" s="212"/>
      <c r="GPA45" s="212"/>
      <c r="GPB45" s="212"/>
      <c r="GPC45" s="212"/>
      <c r="GPD45" s="212"/>
      <c r="GPE45" s="212"/>
      <c r="GPF45" s="212"/>
      <c r="GPG45" s="212"/>
      <c r="GPH45" s="212"/>
      <c r="GPI45" s="212"/>
      <c r="GPJ45" s="212"/>
      <c r="GPK45" s="212"/>
      <c r="GPL45" s="212"/>
      <c r="GPM45" s="212"/>
      <c r="GPN45" s="212"/>
      <c r="GPO45" s="212"/>
      <c r="GPP45" s="212"/>
      <c r="GPQ45" s="212"/>
      <c r="GPR45" s="212"/>
      <c r="GPS45" s="212"/>
      <c r="GPT45" s="212"/>
      <c r="GPU45" s="212"/>
      <c r="GPV45" s="212"/>
      <c r="GPW45" s="212"/>
      <c r="GPX45" s="212"/>
      <c r="GPY45" s="212"/>
      <c r="GPZ45" s="212"/>
      <c r="GQA45" s="212"/>
      <c r="GQB45" s="212"/>
      <c r="GQC45" s="212"/>
      <c r="GQD45" s="212"/>
      <c r="GQE45" s="212"/>
      <c r="GQF45" s="212"/>
      <c r="GQG45" s="212"/>
      <c r="GQH45" s="212"/>
      <c r="GQI45" s="212"/>
      <c r="GQJ45" s="212"/>
      <c r="GQK45" s="212"/>
      <c r="GQL45" s="212"/>
      <c r="GQM45" s="212"/>
      <c r="GQN45" s="212"/>
      <c r="GQO45" s="212"/>
      <c r="GQP45" s="212"/>
      <c r="GQQ45" s="212"/>
      <c r="GQR45" s="212"/>
      <c r="GQS45" s="212"/>
      <c r="GQT45" s="212"/>
      <c r="GQU45" s="212"/>
      <c r="GQV45" s="212"/>
      <c r="GQW45" s="212"/>
      <c r="GQX45" s="212"/>
      <c r="GQY45" s="212"/>
      <c r="GQZ45" s="212"/>
      <c r="GRA45" s="212"/>
      <c r="GRB45" s="212"/>
      <c r="GRC45" s="212"/>
      <c r="GRD45" s="212"/>
      <c r="GRE45" s="212"/>
      <c r="GRF45" s="212"/>
      <c r="GRG45" s="212"/>
      <c r="GRH45" s="212"/>
      <c r="GRI45" s="212"/>
      <c r="GRJ45" s="212"/>
      <c r="GRK45" s="212"/>
      <c r="GRL45" s="212"/>
      <c r="GRM45" s="212"/>
      <c r="GRN45" s="212"/>
      <c r="GRO45" s="212"/>
      <c r="GRP45" s="212"/>
      <c r="GRQ45" s="212"/>
      <c r="GRR45" s="212"/>
      <c r="GRS45" s="212"/>
      <c r="GRT45" s="212"/>
      <c r="GRU45" s="212"/>
      <c r="GRV45" s="212"/>
      <c r="GRW45" s="212"/>
      <c r="GRX45" s="212"/>
      <c r="GRY45" s="212"/>
      <c r="GRZ45" s="212"/>
      <c r="GSA45" s="212"/>
      <c r="GSB45" s="212"/>
      <c r="GSC45" s="212"/>
      <c r="GSD45" s="212"/>
      <c r="GSE45" s="212"/>
      <c r="GSF45" s="212"/>
      <c r="GSG45" s="212"/>
      <c r="GSH45" s="212"/>
      <c r="GSI45" s="212"/>
      <c r="GSJ45" s="212"/>
      <c r="GSK45" s="212"/>
      <c r="GSL45" s="212"/>
      <c r="GSM45" s="212"/>
      <c r="GSN45" s="212"/>
      <c r="GSO45" s="212"/>
      <c r="GSP45" s="212"/>
      <c r="GSQ45" s="212"/>
      <c r="GSR45" s="212"/>
      <c r="GSS45" s="212"/>
      <c r="GST45" s="212"/>
      <c r="GSU45" s="212"/>
      <c r="GSV45" s="212"/>
      <c r="GSW45" s="212"/>
      <c r="GSX45" s="212"/>
      <c r="GSY45" s="212"/>
      <c r="GSZ45" s="212"/>
      <c r="GTA45" s="212"/>
      <c r="GTB45" s="212"/>
      <c r="GTC45" s="212"/>
      <c r="GTD45" s="212"/>
      <c r="GTE45" s="212"/>
      <c r="GTF45" s="212"/>
      <c r="GTG45" s="212"/>
      <c r="GTH45" s="212"/>
      <c r="GTI45" s="212"/>
      <c r="GTJ45" s="212"/>
      <c r="GTK45" s="212"/>
      <c r="GTL45" s="212"/>
      <c r="GTM45" s="212"/>
      <c r="GTN45" s="212"/>
      <c r="GTO45" s="212"/>
      <c r="GTP45" s="212"/>
      <c r="GTQ45" s="212"/>
      <c r="GTR45" s="212"/>
      <c r="GTS45" s="212"/>
      <c r="GTT45" s="212"/>
      <c r="GTU45" s="212"/>
      <c r="GTV45" s="212"/>
      <c r="GTW45" s="212"/>
      <c r="GTX45" s="212"/>
      <c r="GTY45" s="212"/>
      <c r="GTZ45" s="212"/>
      <c r="GUA45" s="212"/>
      <c r="GUB45" s="212"/>
      <c r="GUC45" s="212"/>
      <c r="GUD45" s="212"/>
      <c r="GUE45" s="212"/>
      <c r="GUF45" s="212"/>
      <c r="GUG45" s="212"/>
      <c r="GUH45" s="212"/>
      <c r="GUI45" s="212"/>
      <c r="GUJ45" s="212"/>
      <c r="GUK45" s="212"/>
      <c r="GUL45" s="212"/>
      <c r="GUM45" s="212"/>
      <c r="GUN45" s="212"/>
      <c r="GUO45" s="212"/>
      <c r="GUP45" s="212"/>
      <c r="GUQ45" s="212"/>
      <c r="GUR45" s="212"/>
      <c r="GUS45" s="212"/>
      <c r="GUT45" s="212"/>
      <c r="GUU45" s="212"/>
      <c r="GUV45" s="212"/>
      <c r="GUW45" s="212"/>
      <c r="GUX45" s="212"/>
      <c r="GUY45" s="212"/>
      <c r="GUZ45" s="212"/>
      <c r="GVA45" s="212"/>
      <c r="GVB45" s="212"/>
      <c r="GVC45" s="212"/>
      <c r="GVD45" s="212"/>
      <c r="GVE45" s="212"/>
      <c r="GVF45" s="212"/>
      <c r="GVG45" s="212"/>
      <c r="GVH45" s="212"/>
      <c r="GVI45" s="212"/>
      <c r="GVJ45" s="212"/>
      <c r="GVK45" s="212"/>
      <c r="GVL45" s="212"/>
      <c r="GVM45" s="212"/>
      <c r="GVN45" s="212"/>
      <c r="GVO45" s="212"/>
      <c r="GVP45" s="212"/>
      <c r="GVQ45" s="212"/>
      <c r="GVR45" s="212"/>
      <c r="GVS45" s="212"/>
      <c r="GVT45" s="212"/>
      <c r="GVU45" s="212"/>
      <c r="GVV45" s="212"/>
      <c r="GVW45" s="212"/>
      <c r="GVX45" s="212"/>
      <c r="GVY45" s="212"/>
      <c r="GVZ45" s="212"/>
      <c r="GWA45" s="212"/>
      <c r="GWB45" s="212"/>
      <c r="GWC45" s="212"/>
      <c r="GWD45" s="212"/>
      <c r="GWE45" s="212"/>
      <c r="GWF45" s="212"/>
      <c r="GWG45" s="212"/>
      <c r="GWH45" s="212"/>
      <c r="GWI45" s="212"/>
      <c r="GWJ45" s="212"/>
      <c r="GWK45" s="212"/>
      <c r="GWL45" s="212"/>
      <c r="GWM45" s="212"/>
      <c r="GWN45" s="212"/>
      <c r="GWO45" s="212"/>
      <c r="GWP45" s="212"/>
      <c r="GWQ45" s="212"/>
      <c r="GWR45" s="212"/>
      <c r="GWS45" s="212"/>
      <c r="GWT45" s="212"/>
      <c r="GWU45" s="212"/>
      <c r="GWV45" s="212"/>
      <c r="GWW45" s="212"/>
      <c r="GWX45" s="212"/>
      <c r="GWY45" s="212"/>
      <c r="GWZ45" s="212"/>
      <c r="GXA45" s="212"/>
      <c r="GXB45" s="212"/>
      <c r="GXC45" s="212"/>
      <c r="GXD45" s="212"/>
      <c r="GXE45" s="212"/>
      <c r="GXF45" s="212"/>
      <c r="GXG45" s="212"/>
      <c r="GXH45" s="212"/>
      <c r="GXI45" s="212"/>
      <c r="GXJ45" s="212"/>
      <c r="GXK45" s="212"/>
      <c r="GXL45" s="212"/>
      <c r="GXM45" s="212"/>
      <c r="GXN45" s="212"/>
      <c r="GXO45" s="212"/>
      <c r="GXP45" s="212"/>
      <c r="GXQ45" s="212"/>
      <c r="GXR45" s="212"/>
      <c r="GXS45" s="212"/>
      <c r="GXT45" s="212"/>
      <c r="GXU45" s="212"/>
      <c r="GXV45" s="212"/>
      <c r="GXW45" s="212"/>
      <c r="GXX45" s="212"/>
      <c r="GXY45" s="212"/>
      <c r="GXZ45" s="212"/>
      <c r="GYA45" s="212"/>
      <c r="GYB45" s="212"/>
      <c r="GYC45" s="212"/>
      <c r="GYD45" s="212"/>
      <c r="GYE45" s="212"/>
      <c r="GYF45" s="212"/>
      <c r="GYG45" s="212"/>
      <c r="GYH45" s="212"/>
      <c r="GYI45" s="212"/>
      <c r="GYJ45" s="212"/>
      <c r="GYK45" s="212"/>
      <c r="GYL45" s="212"/>
      <c r="GYM45" s="212"/>
      <c r="GYN45" s="212"/>
      <c r="GYO45" s="212"/>
      <c r="GYP45" s="212"/>
      <c r="GYQ45" s="212"/>
      <c r="GYR45" s="212"/>
      <c r="GYS45" s="212"/>
      <c r="GYT45" s="212"/>
      <c r="GYU45" s="212"/>
      <c r="GYV45" s="212"/>
      <c r="GYW45" s="212"/>
      <c r="GYX45" s="212"/>
      <c r="GYY45" s="212"/>
      <c r="GYZ45" s="212"/>
      <c r="GZA45" s="212"/>
      <c r="GZB45" s="212"/>
      <c r="GZC45" s="212"/>
      <c r="GZD45" s="212"/>
      <c r="GZE45" s="212"/>
      <c r="GZF45" s="212"/>
      <c r="GZG45" s="212"/>
      <c r="GZH45" s="212"/>
      <c r="GZI45" s="212"/>
      <c r="GZJ45" s="212"/>
      <c r="GZK45" s="212"/>
      <c r="GZL45" s="212"/>
      <c r="GZM45" s="212"/>
      <c r="GZN45" s="212"/>
      <c r="GZO45" s="212"/>
      <c r="GZP45" s="212"/>
      <c r="GZQ45" s="212"/>
      <c r="GZR45" s="212"/>
      <c r="GZS45" s="212"/>
      <c r="GZT45" s="212"/>
      <c r="GZU45" s="212"/>
      <c r="GZV45" s="212"/>
      <c r="GZW45" s="212"/>
      <c r="GZX45" s="212"/>
      <c r="GZY45" s="212"/>
      <c r="GZZ45" s="212"/>
      <c r="HAA45" s="212"/>
      <c r="HAB45" s="212"/>
      <c r="HAC45" s="212"/>
      <c r="HAD45" s="212"/>
      <c r="HAE45" s="212"/>
      <c r="HAF45" s="212"/>
      <c r="HAG45" s="212"/>
      <c r="HAH45" s="212"/>
      <c r="HAI45" s="212"/>
      <c r="HAJ45" s="212"/>
      <c r="HAK45" s="212"/>
      <c r="HAL45" s="212"/>
      <c r="HAM45" s="212"/>
      <c r="HAN45" s="212"/>
      <c r="HAO45" s="212"/>
      <c r="HAP45" s="212"/>
      <c r="HAQ45" s="212"/>
      <c r="HAR45" s="212"/>
      <c r="HAS45" s="212"/>
      <c r="HAT45" s="212"/>
      <c r="HAU45" s="212"/>
      <c r="HAV45" s="212"/>
      <c r="HAW45" s="212"/>
      <c r="HAX45" s="212"/>
      <c r="HAY45" s="212"/>
      <c r="HAZ45" s="212"/>
      <c r="HBA45" s="212"/>
      <c r="HBB45" s="212"/>
      <c r="HBC45" s="212"/>
      <c r="HBD45" s="212"/>
      <c r="HBE45" s="212"/>
      <c r="HBF45" s="212"/>
      <c r="HBG45" s="212"/>
      <c r="HBH45" s="212"/>
      <c r="HBI45" s="212"/>
      <c r="HBJ45" s="212"/>
      <c r="HBK45" s="212"/>
      <c r="HBL45" s="212"/>
      <c r="HBM45" s="212"/>
      <c r="HBN45" s="212"/>
      <c r="HBO45" s="212"/>
      <c r="HBP45" s="212"/>
      <c r="HBQ45" s="212"/>
      <c r="HBR45" s="212"/>
      <c r="HBS45" s="212"/>
      <c r="HBT45" s="212"/>
      <c r="HBU45" s="212"/>
      <c r="HBV45" s="212"/>
      <c r="HBW45" s="212"/>
      <c r="HBX45" s="212"/>
      <c r="HBY45" s="212"/>
      <c r="HBZ45" s="212"/>
      <c r="HCA45" s="212"/>
      <c r="HCB45" s="212"/>
      <c r="HCC45" s="212"/>
      <c r="HCD45" s="212"/>
      <c r="HCE45" s="212"/>
      <c r="HCF45" s="212"/>
      <c r="HCG45" s="212"/>
      <c r="HCH45" s="212"/>
      <c r="HCI45" s="212"/>
      <c r="HCJ45" s="212"/>
      <c r="HCK45" s="212"/>
      <c r="HCL45" s="212"/>
      <c r="HCM45" s="212"/>
      <c r="HCN45" s="212"/>
      <c r="HCO45" s="212"/>
      <c r="HCP45" s="212"/>
      <c r="HCQ45" s="212"/>
      <c r="HCR45" s="212"/>
      <c r="HCS45" s="212"/>
      <c r="HCT45" s="212"/>
      <c r="HCU45" s="212"/>
      <c r="HCV45" s="212"/>
      <c r="HCW45" s="212"/>
      <c r="HCX45" s="212"/>
      <c r="HCY45" s="212"/>
      <c r="HCZ45" s="212"/>
      <c r="HDA45" s="212"/>
      <c r="HDB45" s="212"/>
      <c r="HDC45" s="212"/>
      <c r="HDD45" s="212"/>
      <c r="HDE45" s="212"/>
      <c r="HDF45" s="212"/>
      <c r="HDG45" s="212"/>
      <c r="HDH45" s="212"/>
      <c r="HDI45" s="212"/>
      <c r="HDJ45" s="212"/>
      <c r="HDK45" s="212"/>
      <c r="HDL45" s="212"/>
      <c r="HDM45" s="212"/>
      <c r="HDN45" s="212"/>
      <c r="HDO45" s="212"/>
      <c r="HDP45" s="212"/>
      <c r="HDQ45" s="212"/>
      <c r="HDR45" s="212"/>
      <c r="HDS45" s="212"/>
      <c r="HDT45" s="212"/>
      <c r="HDU45" s="212"/>
      <c r="HDV45" s="212"/>
      <c r="HDW45" s="212"/>
      <c r="HDX45" s="212"/>
      <c r="HDY45" s="212"/>
      <c r="HDZ45" s="212"/>
      <c r="HEA45" s="212"/>
      <c r="HEB45" s="212"/>
      <c r="HEC45" s="212"/>
      <c r="HED45" s="212"/>
      <c r="HEE45" s="212"/>
      <c r="HEF45" s="212"/>
      <c r="HEG45" s="212"/>
      <c r="HEH45" s="212"/>
      <c r="HEI45" s="212"/>
      <c r="HEJ45" s="212"/>
      <c r="HEK45" s="212"/>
      <c r="HEL45" s="212"/>
      <c r="HEM45" s="212"/>
      <c r="HEN45" s="212"/>
      <c r="HEO45" s="212"/>
      <c r="HEP45" s="212"/>
      <c r="HEQ45" s="212"/>
      <c r="HER45" s="212"/>
      <c r="HES45" s="212"/>
      <c r="HET45" s="212"/>
      <c r="HEU45" s="212"/>
      <c r="HEV45" s="212"/>
      <c r="HEW45" s="212"/>
      <c r="HEX45" s="212"/>
      <c r="HEY45" s="212"/>
      <c r="HEZ45" s="212"/>
      <c r="HFA45" s="212"/>
      <c r="HFB45" s="212"/>
      <c r="HFC45" s="212"/>
      <c r="HFD45" s="212"/>
      <c r="HFE45" s="212"/>
      <c r="HFF45" s="212"/>
      <c r="HFG45" s="212"/>
      <c r="HFH45" s="212"/>
      <c r="HFI45" s="212"/>
      <c r="HFJ45" s="212"/>
      <c r="HFK45" s="212"/>
      <c r="HFL45" s="212"/>
      <c r="HFM45" s="212"/>
      <c r="HFN45" s="212"/>
      <c r="HFO45" s="212"/>
      <c r="HFP45" s="212"/>
      <c r="HFQ45" s="212"/>
      <c r="HFR45" s="212"/>
      <c r="HFS45" s="212"/>
      <c r="HFT45" s="212"/>
      <c r="HFU45" s="212"/>
      <c r="HFV45" s="212"/>
      <c r="HFW45" s="212"/>
      <c r="HFX45" s="212"/>
      <c r="HFY45" s="212"/>
      <c r="HFZ45" s="212"/>
      <c r="HGA45" s="212"/>
      <c r="HGB45" s="212"/>
      <c r="HGC45" s="212"/>
      <c r="HGD45" s="212"/>
      <c r="HGE45" s="212"/>
      <c r="HGF45" s="212"/>
      <c r="HGG45" s="212"/>
      <c r="HGH45" s="212"/>
      <c r="HGI45" s="212"/>
      <c r="HGJ45" s="212"/>
      <c r="HGK45" s="212"/>
      <c r="HGL45" s="212"/>
      <c r="HGM45" s="212"/>
      <c r="HGN45" s="212"/>
      <c r="HGO45" s="212"/>
      <c r="HGP45" s="212"/>
      <c r="HGQ45" s="212"/>
      <c r="HGR45" s="212"/>
      <c r="HGS45" s="212"/>
      <c r="HGT45" s="212"/>
      <c r="HGU45" s="212"/>
      <c r="HGV45" s="212"/>
      <c r="HGW45" s="212"/>
      <c r="HGX45" s="212"/>
      <c r="HGY45" s="212"/>
      <c r="HGZ45" s="212"/>
      <c r="HHA45" s="212"/>
      <c r="HHB45" s="212"/>
      <c r="HHC45" s="212"/>
      <c r="HHD45" s="212"/>
      <c r="HHE45" s="212"/>
      <c r="HHF45" s="212"/>
      <c r="HHG45" s="212"/>
      <c r="HHH45" s="212"/>
      <c r="HHI45" s="212"/>
      <c r="HHJ45" s="212"/>
      <c r="HHK45" s="212"/>
      <c r="HHL45" s="212"/>
      <c r="HHM45" s="212"/>
      <c r="HHN45" s="212"/>
      <c r="HHO45" s="212"/>
      <c r="HHP45" s="212"/>
      <c r="HHQ45" s="212"/>
      <c r="HHR45" s="212"/>
      <c r="HHS45" s="212"/>
      <c r="HHT45" s="212"/>
      <c r="HHU45" s="212"/>
      <c r="HHV45" s="212"/>
      <c r="HHW45" s="212"/>
      <c r="HHX45" s="212"/>
      <c r="HHY45" s="212"/>
      <c r="HHZ45" s="212"/>
      <c r="HIA45" s="212"/>
      <c r="HIB45" s="212"/>
      <c r="HIC45" s="212"/>
      <c r="HID45" s="212"/>
      <c r="HIE45" s="212"/>
      <c r="HIF45" s="212"/>
      <c r="HIG45" s="212"/>
      <c r="HIH45" s="212"/>
      <c r="HII45" s="212"/>
      <c r="HIJ45" s="212"/>
      <c r="HIK45" s="212"/>
      <c r="HIL45" s="212"/>
      <c r="HIM45" s="212"/>
      <c r="HIN45" s="212"/>
      <c r="HIO45" s="212"/>
      <c r="HIP45" s="212"/>
      <c r="HIQ45" s="212"/>
      <c r="HIR45" s="212"/>
      <c r="HIS45" s="212"/>
      <c r="HIT45" s="212"/>
      <c r="HIU45" s="212"/>
      <c r="HIV45" s="212"/>
      <c r="HIW45" s="212"/>
      <c r="HIX45" s="212"/>
      <c r="HIY45" s="212"/>
      <c r="HIZ45" s="212"/>
      <c r="HJA45" s="212"/>
      <c r="HJB45" s="212"/>
      <c r="HJC45" s="212"/>
      <c r="HJD45" s="212"/>
      <c r="HJE45" s="212"/>
      <c r="HJF45" s="212"/>
      <c r="HJG45" s="212"/>
      <c r="HJH45" s="212"/>
      <c r="HJI45" s="212"/>
      <c r="HJJ45" s="212"/>
      <c r="HJK45" s="212"/>
      <c r="HJL45" s="212"/>
      <c r="HJM45" s="212"/>
      <c r="HJN45" s="212"/>
      <c r="HJO45" s="212"/>
      <c r="HJP45" s="212"/>
      <c r="HJQ45" s="212"/>
      <c r="HJR45" s="212"/>
      <c r="HJS45" s="212"/>
      <c r="HJT45" s="212"/>
      <c r="HJU45" s="212"/>
      <c r="HJV45" s="212"/>
      <c r="HJW45" s="212"/>
      <c r="HJX45" s="212"/>
      <c r="HJY45" s="212"/>
      <c r="HJZ45" s="212"/>
      <c r="HKA45" s="212"/>
      <c r="HKB45" s="212"/>
      <c r="HKC45" s="212"/>
      <c r="HKD45" s="212"/>
      <c r="HKE45" s="212"/>
      <c r="HKF45" s="212"/>
      <c r="HKG45" s="212"/>
      <c r="HKH45" s="212"/>
      <c r="HKI45" s="212"/>
      <c r="HKJ45" s="212"/>
      <c r="HKK45" s="212"/>
      <c r="HKL45" s="212"/>
      <c r="HKM45" s="212"/>
      <c r="HKN45" s="212"/>
      <c r="HKO45" s="212"/>
      <c r="HKP45" s="212"/>
      <c r="HKQ45" s="212"/>
      <c r="HKR45" s="212"/>
      <c r="HKS45" s="212"/>
      <c r="HKT45" s="212"/>
      <c r="HKU45" s="212"/>
      <c r="HKV45" s="212"/>
      <c r="HKW45" s="212"/>
      <c r="HKX45" s="212"/>
      <c r="HKY45" s="212"/>
      <c r="HKZ45" s="212"/>
      <c r="HLA45" s="212"/>
      <c r="HLB45" s="212"/>
      <c r="HLC45" s="212"/>
      <c r="HLD45" s="212"/>
      <c r="HLE45" s="212"/>
      <c r="HLF45" s="212"/>
      <c r="HLG45" s="212"/>
      <c r="HLH45" s="212"/>
      <c r="HLI45" s="212"/>
      <c r="HLJ45" s="212"/>
      <c r="HLK45" s="212"/>
      <c r="HLL45" s="212"/>
      <c r="HLM45" s="212"/>
      <c r="HLN45" s="212"/>
      <c r="HLO45" s="212"/>
      <c r="HLP45" s="212"/>
      <c r="HLQ45" s="212"/>
      <c r="HLR45" s="212"/>
      <c r="HLS45" s="212"/>
      <c r="HLT45" s="212"/>
      <c r="HLU45" s="212"/>
      <c r="HLV45" s="212"/>
      <c r="HLW45" s="212"/>
      <c r="HLX45" s="212"/>
      <c r="HLY45" s="212"/>
      <c r="HLZ45" s="212"/>
      <c r="HMA45" s="212"/>
      <c r="HMB45" s="212"/>
      <c r="HMC45" s="212"/>
      <c r="HMD45" s="212"/>
      <c r="HME45" s="212"/>
      <c r="HMF45" s="212"/>
      <c r="HMG45" s="212"/>
      <c r="HMH45" s="212"/>
      <c r="HMI45" s="212"/>
      <c r="HMJ45" s="212"/>
      <c r="HMK45" s="212"/>
      <c r="HML45" s="212"/>
      <c r="HMM45" s="212"/>
      <c r="HMN45" s="212"/>
      <c r="HMO45" s="212"/>
      <c r="HMP45" s="212"/>
      <c r="HMQ45" s="212"/>
      <c r="HMR45" s="212"/>
      <c r="HMS45" s="212"/>
      <c r="HMT45" s="212"/>
      <c r="HMU45" s="212"/>
      <c r="HMV45" s="212"/>
      <c r="HMW45" s="212"/>
      <c r="HMX45" s="212"/>
      <c r="HMY45" s="212"/>
      <c r="HMZ45" s="212"/>
      <c r="HNA45" s="212"/>
      <c r="HNB45" s="212"/>
      <c r="HNC45" s="212"/>
      <c r="HND45" s="212"/>
      <c r="HNE45" s="212"/>
      <c r="HNF45" s="212"/>
      <c r="HNG45" s="212"/>
      <c r="HNH45" s="212"/>
      <c r="HNI45" s="212"/>
      <c r="HNJ45" s="212"/>
      <c r="HNK45" s="212"/>
      <c r="HNL45" s="212"/>
      <c r="HNM45" s="212"/>
      <c r="HNN45" s="212"/>
      <c r="HNO45" s="212"/>
      <c r="HNP45" s="212"/>
      <c r="HNQ45" s="212"/>
      <c r="HNR45" s="212"/>
      <c r="HNS45" s="212"/>
      <c r="HNT45" s="212"/>
      <c r="HNU45" s="212"/>
      <c r="HNV45" s="212"/>
      <c r="HNW45" s="212"/>
      <c r="HNX45" s="212"/>
      <c r="HNY45" s="212"/>
      <c r="HNZ45" s="212"/>
      <c r="HOA45" s="212"/>
      <c r="HOB45" s="212"/>
      <c r="HOC45" s="212"/>
      <c r="HOD45" s="212"/>
      <c r="HOE45" s="212"/>
      <c r="HOF45" s="212"/>
      <c r="HOG45" s="212"/>
      <c r="HOH45" s="212"/>
      <c r="HOI45" s="212"/>
      <c r="HOJ45" s="212"/>
      <c r="HOK45" s="212"/>
      <c r="HOL45" s="212"/>
      <c r="HOM45" s="212"/>
      <c r="HON45" s="212"/>
      <c r="HOO45" s="212"/>
      <c r="HOP45" s="212"/>
      <c r="HOQ45" s="212"/>
      <c r="HOR45" s="212"/>
      <c r="HOS45" s="212"/>
      <c r="HOT45" s="212"/>
      <c r="HOU45" s="212"/>
      <c r="HOV45" s="212"/>
      <c r="HOW45" s="212"/>
      <c r="HOX45" s="212"/>
      <c r="HOY45" s="212"/>
      <c r="HOZ45" s="212"/>
      <c r="HPA45" s="212"/>
      <c r="HPB45" s="212"/>
      <c r="HPC45" s="212"/>
      <c r="HPD45" s="212"/>
      <c r="HPE45" s="212"/>
      <c r="HPF45" s="212"/>
      <c r="HPG45" s="212"/>
      <c r="HPH45" s="212"/>
      <c r="HPI45" s="212"/>
      <c r="HPJ45" s="212"/>
      <c r="HPK45" s="212"/>
      <c r="HPL45" s="212"/>
      <c r="HPM45" s="212"/>
      <c r="HPN45" s="212"/>
      <c r="HPO45" s="212"/>
      <c r="HPP45" s="212"/>
      <c r="HPQ45" s="212"/>
      <c r="HPR45" s="212"/>
      <c r="HPS45" s="212"/>
      <c r="HPT45" s="212"/>
      <c r="HPU45" s="212"/>
      <c r="HPV45" s="212"/>
      <c r="HPW45" s="212"/>
      <c r="HPX45" s="212"/>
      <c r="HPY45" s="212"/>
      <c r="HPZ45" s="212"/>
      <c r="HQA45" s="212"/>
      <c r="HQB45" s="212"/>
      <c r="HQC45" s="212"/>
      <c r="HQD45" s="212"/>
      <c r="HQE45" s="212"/>
      <c r="HQF45" s="212"/>
      <c r="HQG45" s="212"/>
      <c r="HQH45" s="212"/>
      <c r="HQI45" s="212"/>
      <c r="HQJ45" s="212"/>
      <c r="HQK45" s="212"/>
      <c r="HQL45" s="212"/>
      <c r="HQM45" s="212"/>
      <c r="HQN45" s="212"/>
      <c r="HQO45" s="212"/>
      <c r="HQP45" s="212"/>
      <c r="HQQ45" s="212"/>
      <c r="HQR45" s="212"/>
      <c r="HQS45" s="212"/>
      <c r="HQT45" s="212"/>
      <c r="HQU45" s="212"/>
      <c r="HQV45" s="212"/>
      <c r="HQW45" s="212"/>
      <c r="HQX45" s="212"/>
      <c r="HQY45" s="212"/>
      <c r="HQZ45" s="212"/>
      <c r="HRA45" s="212"/>
      <c r="HRB45" s="212"/>
      <c r="HRC45" s="212"/>
      <c r="HRD45" s="212"/>
      <c r="HRE45" s="212"/>
      <c r="HRF45" s="212"/>
      <c r="HRG45" s="212"/>
      <c r="HRH45" s="212"/>
      <c r="HRI45" s="212"/>
      <c r="HRJ45" s="212"/>
      <c r="HRK45" s="212"/>
      <c r="HRL45" s="212"/>
      <c r="HRM45" s="212"/>
      <c r="HRN45" s="212"/>
      <c r="HRO45" s="212"/>
      <c r="HRP45" s="212"/>
      <c r="HRQ45" s="212"/>
      <c r="HRR45" s="212"/>
      <c r="HRS45" s="212"/>
      <c r="HRT45" s="212"/>
      <c r="HRU45" s="212"/>
      <c r="HRV45" s="212"/>
      <c r="HRW45" s="212"/>
      <c r="HRX45" s="212"/>
      <c r="HRY45" s="212"/>
      <c r="HRZ45" s="212"/>
      <c r="HSA45" s="212"/>
      <c r="HSB45" s="212"/>
      <c r="HSC45" s="212"/>
      <c r="HSD45" s="212"/>
      <c r="HSE45" s="212"/>
      <c r="HSF45" s="212"/>
      <c r="HSG45" s="212"/>
      <c r="HSH45" s="212"/>
      <c r="HSI45" s="212"/>
      <c r="HSJ45" s="212"/>
      <c r="HSK45" s="212"/>
      <c r="HSL45" s="212"/>
      <c r="HSM45" s="212"/>
      <c r="HSN45" s="212"/>
      <c r="HSO45" s="212"/>
      <c r="HSP45" s="212"/>
      <c r="HSQ45" s="212"/>
      <c r="HSR45" s="212"/>
      <c r="HSS45" s="212"/>
      <c r="HST45" s="212"/>
      <c r="HSU45" s="212"/>
      <c r="HSV45" s="212"/>
      <c r="HSW45" s="212"/>
      <c r="HSX45" s="212"/>
      <c r="HSY45" s="212"/>
      <c r="HSZ45" s="212"/>
      <c r="HTA45" s="212"/>
      <c r="HTB45" s="212"/>
      <c r="HTC45" s="212"/>
      <c r="HTD45" s="212"/>
      <c r="HTE45" s="212"/>
      <c r="HTF45" s="212"/>
      <c r="HTG45" s="212"/>
      <c r="HTH45" s="212"/>
      <c r="HTI45" s="212"/>
      <c r="HTJ45" s="212"/>
      <c r="HTK45" s="212"/>
      <c r="HTL45" s="212"/>
      <c r="HTM45" s="212"/>
      <c r="HTN45" s="212"/>
      <c r="HTO45" s="212"/>
      <c r="HTP45" s="212"/>
      <c r="HTQ45" s="212"/>
      <c r="HTR45" s="212"/>
      <c r="HTS45" s="212"/>
      <c r="HTT45" s="212"/>
      <c r="HTU45" s="212"/>
      <c r="HTV45" s="212"/>
      <c r="HTW45" s="212"/>
      <c r="HTX45" s="212"/>
      <c r="HTY45" s="212"/>
      <c r="HTZ45" s="212"/>
      <c r="HUA45" s="212"/>
      <c r="HUB45" s="212"/>
      <c r="HUC45" s="212"/>
      <c r="HUD45" s="212"/>
      <c r="HUE45" s="212"/>
      <c r="HUF45" s="212"/>
      <c r="HUG45" s="212"/>
      <c r="HUH45" s="212"/>
      <c r="HUI45" s="212"/>
      <c r="HUJ45" s="212"/>
      <c r="HUK45" s="212"/>
      <c r="HUL45" s="212"/>
      <c r="HUM45" s="212"/>
      <c r="HUN45" s="212"/>
      <c r="HUO45" s="212"/>
      <c r="HUP45" s="212"/>
      <c r="HUQ45" s="212"/>
      <c r="HUR45" s="212"/>
      <c r="HUS45" s="212"/>
      <c r="HUT45" s="212"/>
      <c r="HUU45" s="212"/>
      <c r="HUV45" s="212"/>
      <c r="HUW45" s="212"/>
      <c r="HUX45" s="212"/>
      <c r="HUY45" s="212"/>
      <c r="HUZ45" s="212"/>
      <c r="HVA45" s="212"/>
      <c r="HVB45" s="212"/>
      <c r="HVC45" s="212"/>
      <c r="HVD45" s="212"/>
      <c r="HVE45" s="212"/>
      <c r="HVF45" s="212"/>
      <c r="HVG45" s="212"/>
      <c r="HVH45" s="212"/>
      <c r="HVI45" s="212"/>
      <c r="HVJ45" s="212"/>
      <c r="HVK45" s="212"/>
      <c r="HVL45" s="212"/>
      <c r="HVM45" s="212"/>
      <c r="HVN45" s="212"/>
      <c r="HVO45" s="212"/>
      <c r="HVP45" s="212"/>
      <c r="HVQ45" s="212"/>
      <c r="HVR45" s="212"/>
      <c r="HVS45" s="212"/>
      <c r="HVT45" s="212"/>
      <c r="HVU45" s="212"/>
      <c r="HVV45" s="212"/>
      <c r="HVW45" s="212"/>
      <c r="HVX45" s="212"/>
      <c r="HVY45" s="212"/>
      <c r="HVZ45" s="212"/>
      <c r="HWA45" s="212"/>
      <c r="HWB45" s="212"/>
      <c r="HWC45" s="212"/>
      <c r="HWD45" s="212"/>
      <c r="HWE45" s="212"/>
      <c r="HWF45" s="212"/>
      <c r="HWG45" s="212"/>
      <c r="HWH45" s="212"/>
      <c r="HWI45" s="212"/>
      <c r="HWJ45" s="212"/>
      <c r="HWK45" s="212"/>
      <c r="HWL45" s="212"/>
      <c r="HWM45" s="212"/>
      <c r="HWN45" s="212"/>
      <c r="HWO45" s="212"/>
      <c r="HWP45" s="212"/>
      <c r="HWQ45" s="212"/>
      <c r="HWR45" s="212"/>
      <c r="HWS45" s="212"/>
      <c r="HWT45" s="212"/>
      <c r="HWU45" s="212"/>
      <c r="HWV45" s="212"/>
      <c r="HWW45" s="212"/>
      <c r="HWX45" s="212"/>
      <c r="HWY45" s="212"/>
      <c r="HWZ45" s="212"/>
      <c r="HXA45" s="212"/>
      <c r="HXB45" s="212"/>
      <c r="HXC45" s="212"/>
      <c r="HXD45" s="212"/>
      <c r="HXE45" s="212"/>
      <c r="HXF45" s="212"/>
      <c r="HXG45" s="212"/>
      <c r="HXH45" s="212"/>
      <c r="HXI45" s="212"/>
      <c r="HXJ45" s="212"/>
      <c r="HXK45" s="212"/>
      <c r="HXL45" s="212"/>
      <c r="HXM45" s="212"/>
      <c r="HXN45" s="212"/>
      <c r="HXO45" s="212"/>
      <c r="HXP45" s="212"/>
      <c r="HXQ45" s="212"/>
      <c r="HXR45" s="212"/>
      <c r="HXS45" s="212"/>
      <c r="HXT45" s="212"/>
      <c r="HXU45" s="212"/>
      <c r="HXV45" s="212"/>
      <c r="HXW45" s="212"/>
      <c r="HXX45" s="212"/>
      <c r="HXY45" s="212"/>
      <c r="HXZ45" s="212"/>
      <c r="HYA45" s="212"/>
      <c r="HYB45" s="212"/>
      <c r="HYC45" s="212"/>
      <c r="HYD45" s="212"/>
      <c r="HYE45" s="212"/>
      <c r="HYF45" s="212"/>
      <c r="HYG45" s="212"/>
      <c r="HYH45" s="212"/>
      <c r="HYI45" s="212"/>
      <c r="HYJ45" s="212"/>
      <c r="HYK45" s="212"/>
      <c r="HYL45" s="212"/>
      <c r="HYM45" s="212"/>
      <c r="HYN45" s="212"/>
      <c r="HYO45" s="212"/>
      <c r="HYP45" s="212"/>
      <c r="HYQ45" s="212"/>
      <c r="HYR45" s="212"/>
      <c r="HYS45" s="212"/>
      <c r="HYT45" s="212"/>
      <c r="HYU45" s="212"/>
      <c r="HYV45" s="212"/>
      <c r="HYW45" s="212"/>
      <c r="HYX45" s="212"/>
      <c r="HYY45" s="212"/>
      <c r="HYZ45" s="212"/>
      <c r="HZA45" s="212"/>
      <c r="HZB45" s="212"/>
      <c r="HZC45" s="212"/>
      <c r="HZD45" s="212"/>
      <c r="HZE45" s="212"/>
      <c r="HZF45" s="212"/>
      <c r="HZG45" s="212"/>
      <c r="HZH45" s="212"/>
      <c r="HZI45" s="212"/>
      <c r="HZJ45" s="212"/>
      <c r="HZK45" s="212"/>
      <c r="HZL45" s="212"/>
      <c r="HZM45" s="212"/>
      <c r="HZN45" s="212"/>
      <c r="HZO45" s="212"/>
      <c r="HZP45" s="212"/>
      <c r="HZQ45" s="212"/>
      <c r="HZR45" s="212"/>
      <c r="HZS45" s="212"/>
      <c r="HZT45" s="212"/>
      <c r="HZU45" s="212"/>
      <c r="HZV45" s="212"/>
      <c r="HZW45" s="212"/>
      <c r="HZX45" s="212"/>
      <c r="HZY45" s="212"/>
      <c r="HZZ45" s="212"/>
      <c r="IAA45" s="212"/>
      <c r="IAB45" s="212"/>
      <c r="IAC45" s="212"/>
      <c r="IAD45" s="212"/>
      <c r="IAE45" s="212"/>
      <c r="IAF45" s="212"/>
      <c r="IAG45" s="212"/>
      <c r="IAH45" s="212"/>
      <c r="IAI45" s="212"/>
      <c r="IAJ45" s="212"/>
      <c r="IAK45" s="212"/>
      <c r="IAL45" s="212"/>
      <c r="IAM45" s="212"/>
      <c r="IAN45" s="212"/>
      <c r="IAO45" s="212"/>
      <c r="IAP45" s="212"/>
      <c r="IAQ45" s="212"/>
      <c r="IAR45" s="212"/>
      <c r="IAS45" s="212"/>
      <c r="IAT45" s="212"/>
      <c r="IAU45" s="212"/>
      <c r="IAV45" s="212"/>
      <c r="IAW45" s="212"/>
      <c r="IAX45" s="212"/>
      <c r="IAY45" s="212"/>
      <c r="IAZ45" s="212"/>
      <c r="IBA45" s="212"/>
      <c r="IBB45" s="212"/>
      <c r="IBC45" s="212"/>
      <c r="IBD45" s="212"/>
      <c r="IBE45" s="212"/>
      <c r="IBF45" s="212"/>
      <c r="IBG45" s="212"/>
      <c r="IBH45" s="212"/>
      <c r="IBI45" s="212"/>
      <c r="IBJ45" s="212"/>
      <c r="IBK45" s="212"/>
      <c r="IBL45" s="212"/>
      <c r="IBM45" s="212"/>
      <c r="IBN45" s="212"/>
      <c r="IBO45" s="212"/>
      <c r="IBP45" s="212"/>
      <c r="IBQ45" s="212"/>
      <c r="IBR45" s="212"/>
      <c r="IBS45" s="212"/>
      <c r="IBT45" s="212"/>
      <c r="IBU45" s="212"/>
      <c r="IBV45" s="212"/>
      <c r="IBW45" s="212"/>
      <c r="IBX45" s="212"/>
      <c r="IBY45" s="212"/>
      <c r="IBZ45" s="212"/>
      <c r="ICA45" s="212"/>
      <c r="ICB45" s="212"/>
      <c r="ICC45" s="212"/>
      <c r="ICD45" s="212"/>
      <c r="ICE45" s="212"/>
      <c r="ICF45" s="212"/>
      <c r="ICG45" s="212"/>
      <c r="ICH45" s="212"/>
      <c r="ICI45" s="212"/>
      <c r="ICJ45" s="212"/>
      <c r="ICK45" s="212"/>
      <c r="ICL45" s="212"/>
      <c r="ICM45" s="212"/>
      <c r="ICN45" s="212"/>
      <c r="ICO45" s="212"/>
      <c r="ICP45" s="212"/>
      <c r="ICQ45" s="212"/>
      <c r="ICR45" s="212"/>
      <c r="ICS45" s="212"/>
      <c r="ICT45" s="212"/>
      <c r="ICU45" s="212"/>
      <c r="ICV45" s="212"/>
      <c r="ICW45" s="212"/>
      <c r="ICX45" s="212"/>
      <c r="ICY45" s="212"/>
      <c r="ICZ45" s="212"/>
      <c r="IDA45" s="212"/>
      <c r="IDB45" s="212"/>
      <c r="IDC45" s="212"/>
      <c r="IDD45" s="212"/>
      <c r="IDE45" s="212"/>
      <c r="IDF45" s="212"/>
      <c r="IDG45" s="212"/>
      <c r="IDH45" s="212"/>
      <c r="IDI45" s="212"/>
      <c r="IDJ45" s="212"/>
      <c r="IDK45" s="212"/>
      <c r="IDL45" s="212"/>
      <c r="IDM45" s="212"/>
      <c r="IDN45" s="212"/>
      <c r="IDO45" s="212"/>
      <c r="IDP45" s="212"/>
      <c r="IDQ45" s="212"/>
      <c r="IDR45" s="212"/>
      <c r="IDS45" s="212"/>
      <c r="IDT45" s="212"/>
      <c r="IDU45" s="212"/>
      <c r="IDV45" s="212"/>
      <c r="IDW45" s="212"/>
      <c r="IDX45" s="212"/>
      <c r="IDY45" s="212"/>
      <c r="IDZ45" s="212"/>
      <c r="IEA45" s="212"/>
      <c r="IEB45" s="212"/>
      <c r="IEC45" s="212"/>
      <c r="IED45" s="212"/>
      <c r="IEE45" s="212"/>
      <c r="IEF45" s="212"/>
      <c r="IEG45" s="212"/>
      <c r="IEH45" s="212"/>
      <c r="IEI45" s="212"/>
      <c r="IEJ45" s="212"/>
      <c r="IEK45" s="212"/>
      <c r="IEL45" s="212"/>
      <c r="IEM45" s="212"/>
      <c r="IEN45" s="212"/>
      <c r="IEO45" s="212"/>
      <c r="IEP45" s="212"/>
      <c r="IEQ45" s="212"/>
      <c r="IER45" s="212"/>
      <c r="IES45" s="212"/>
      <c r="IET45" s="212"/>
      <c r="IEU45" s="212"/>
      <c r="IEV45" s="212"/>
      <c r="IEW45" s="212"/>
      <c r="IEX45" s="212"/>
      <c r="IEY45" s="212"/>
      <c r="IEZ45" s="212"/>
      <c r="IFA45" s="212"/>
      <c r="IFB45" s="212"/>
      <c r="IFC45" s="212"/>
      <c r="IFD45" s="212"/>
      <c r="IFE45" s="212"/>
      <c r="IFF45" s="212"/>
      <c r="IFG45" s="212"/>
      <c r="IFH45" s="212"/>
      <c r="IFI45" s="212"/>
      <c r="IFJ45" s="212"/>
      <c r="IFK45" s="212"/>
      <c r="IFL45" s="212"/>
      <c r="IFM45" s="212"/>
      <c r="IFN45" s="212"/>
      <c r="IFO45" s="212"/>
      <c r="IFP45" s="212"/>
      <c r="IFQ45" s="212"/>
      <c r="IFR45" s="212"/>
      <c r="IFS45" s="212"/>
      <c r="IFT45" s="212"/>
      <c r="IFU45" s="212"/>
      <c r="IFV45" s="212"/>
      <c r="IFW45" s="212"/>
      <c r="IFX45" s="212"/>
      <c r="IFY45" s="212"/>
      <c r="IFZ45" s="212"/>
      <c r="IGA45" s="212"/>
      <c r="IGB45" s="212"/>
      <c r="IGC45" s="212"/>
      <c r="IGD45" s="212"/>
      <c r="IGE45" s="212"/>
      <c r="IGF45" s="212"/>
      <c r="IGG45" s="212"/>
      <c r="IGH45" s="212"/>
      <c r="IGI45" s="212"/>
      <c r="IGJ45" s="212"/>
      <c r="IGK45" s="212"/>
      <c r="IGL45" s="212"/>
      <c r="IGM45" s="212"/>
      <c r="IGN45" s="212"/>
      <c r="IGO45" s="212"/>
      <c r="IGP45" s="212"/>
      <c r="IGQ45" s="212"/>
      <c r="IGR45" s="212"/>
      <c r="IGS45" s="212"/>
      <c r="IGT45" s="212"/>
      <c r="IGU45" s="212"/>
      <c r="IGV45" s="212"/>
      <c r="IGW45" s="212"/>
      <c r="IGX45" s="212"/>
      <c r="IGY45" s="212"/>
      <c r="IGZ45" s="212"/>
      <c r="IHA45" s="212"/>
      <c r="IHB45" s="212"/>
      <c r="IHC45" s="212"/>
      <c r="IHD45" s="212"/>
      <c r="IHE45" s="212"/>
      <c r="IHF45" s="212"/>
      <c r="IHG45" s="212"/>
      <c r="IHH45" s="212"/>
      <c r="IHI45" s="212"/>
      <c r="IHJ45" s="212"/>
      <c r="IHK45" s="212"/>
      <c r="IHL45" s="212"/>
      <c r="IHM45" s="212"/>
      <c r="IHN45" s="212"/>
      <c r="IHO45" s="212"/>
      <c r="IHP45" s="212"/>
      <c r="IHQ45" s="212"/>
      <c r="IHR45" s="212"/>
      <c r="IHS45" s="212"/>
      <c r="IHT45" s="212"/>
      <c r="IHU45" s="212"/>
      <c r="IHV45" s="212"/>
      <c r="IHW45" s="212"/>
      <c r="IHX45" s="212"/>
      <c r="IHY45" s="212"/>
      <c r="IHZ45" s="212"/>
      <c r="IIA45" s="212"/>
      <c r="IIB45" s="212"/>
      <c r="IIC45" s="212"/>
      <c r="IID45" s="212"/>
      <c r="IIE45" s="212"/>
      <c r="IIF45" s="212"/>
      <c r="IIG45" s="212"/>
      <c r="IIH45" s="212"/>
      <c r="III45" s="212"/>
      <c r="IIJ45" s="212"/>
      <c r="IIK45" s="212"/>
      <c r="IIL45" s="212"/>
      <c r="IIM45" s="212"/>
      <c r="IIN45" s="212"/>
      <c r="IIO45" s="212"/>
      <c r="IIP45" s="212"/>
      <c r="IIQ45" s="212"/>
      <c r="IIR45" s="212"/>
      <c r="IIS45" s="212"/>
      <c r="IIT45" s="212"/>
      <c r="IIU45" s="212"/>
      <c r="IIV45" s="212"/>
      <c r="IIW45" s="212"/>
      <c r="IIX45" s="212"/>
      <c r="IIY45" s="212"/>
      <c r="IIZ45" s="212"/>
      <c r="IJA45" s="212"/>
      <c r="IJB45" s="212"/>
      <c r="IJC45" s="212"/>
      <c r="IJD45" s="212"/>
      <c r="IJE45" s="212"/>
      <c r="IJF45" s="212"/>
      <c r="IJG45" s="212"/>
      <c r="IJH45" s="212"/>
      <c r="IJI45" s="212"/>
      <c r="IJJ45" s="212"/>
      <c r="IJK45" s="212"/>
      <c r="IJL45" s="212"/>
      <c r="IJM45" s="212"/>
      <c r="IJN45" s="212"/>
      <c r="IJO45" s="212"/>
      <c r="IJP45" s="212"/>
      <c r="IJQ45" s="212"/>
      <c r="IJR45" s="212"/>
      <c r="IJS45" s="212"/>
      <c r="IJT45" s="212"/>
      <c r="IJU45" s="212"/>
      <c r="IJV45" s="212"/>
      <c r="IJW45" s="212"/>
      <c r="IJX45" s="212"/>
      <c r="IJY45" s="212"/>
      <c r="IJZ45" s="212"/>
      <c r="IKA45" s="212"/>
      <c r="IKB45" s="212"/>
      <c r="IKC45" s="212"/>
      <c r="IKD45" s="212"/>
      <c r="IKE45" s="212"/>
      <c r="IKF45" s="212"/>
      <c r="IKG45" s="212"/>
      <c r="IKH45" s="212"/>
      <c r="IKI45" s="212"/>
      <c r="IKJ45" s="212"/>
      <c r="IKK45" s="212"/>
      <c r="IKL45" s="212"/>
      <c r="IKM45" s="212"/>
      <c r="IKN45" s="212"/>
      <c r="IKO45" s="212"/>
      <c r="IKP45" s="212"/>
      <c r="IKQ45" s="212"/>
      <c r="IKR45" s="212"/>
      <c r="IKS45" s="212"/>
      <c r="IKT45" s="212"/>
      <c r="IKU45" s="212"/>
      <c r="IKV45" s="212"/>
      <c r="IKW45" s="212"/>
      <c r="IKX45" s="212"/>
      <c r="IKY45" s="212"/>
      <c r="IKZ45" s="212"/>
      <c r="ILA45" s="212"/>
      <c r="ILB45" s="212"/>
      <c r="ILC45" s="212"/>
      <c r="ILD45" s="212"/>
      <c r="ILE45" s="212"/>
      <c r="ILF45" s="212"/>
      <c r="ILG45" s="212"/>
      <c r="ILH45" s="212"/>
      <c r="ILI45" s="212"/>
      <c r="ILJ45" s="212"/>
      <c r="ILK45" s="212"/>
      <c r="ILL45" s="212"/>
      <c r="ILM45" s="212"/>
      <c r="ILN45" s="212"/>
      <c r="ILO45" s="212"/>
      <c r="ILP45" s="212"/>
      <c r="ILQ45" s="212"/>
      <c r="ILR45" s="212"/>
      <c r="ILS45" s="212"/>
      <c r="ILT45" s="212"/>
      <c r="ILU45" s="212"/>
      <c r="ILV45" s="212"/>
      <c r="ILW45" s="212"/>
      <c r="ILX45" s="212"/>
      <c r="ILY45" s="212"/>
      <c r="ILZ45" s="212"/>
      <c r="IMA45" s="212"/>
      <c r="IMB45" s="212"/>
      <c r="IMC45" s="212"/>
      <c r="IMD45" s="212"/>
      <c r="IME45" s="212"/>
      <c r="IMF45" s="212"/>
      <c r="IMG45" s="212"/>
      <c r="IMH45" s="212"/>
      <c r="IMI45" s="212"/>
      <c r="IMJ45" s="212"/>
      <c r="IMK45" s="212"/>
      <c r="IML45" s="212"/>
      <c r="IMM45" s="212"/>
      <c r="IMN45" s="212"/>
      <c r="IMO45" s="212"/>
      <c r="IMP45" s="212"/>
      <c r="IMQ45" s="212"/>
      <c r="IMR45" s="212"/>
      <c r="IMS45" s="212"/>
      <c r="IMT45" s="212"/>
      <c r="IMU45" s="212"/>
      <c r="IMV45" s="212"/>
      <c r="IMW45" s="212"/>
      <c r="IMX45" s="212"/>
      <c r="IMY45" s="212"/>
      <c r="IMZ45" s="212"/>
      <c r="INA45" s="212"/>
      <c r="INB45" s="212"/>
      <c r="INC45" s="212"/>
      <c r="IND45" s="212"/>
      <c r="INE45" s="212"/>
      <c r="INF45" s="212"/>
      <c r="ING45" s="212"/>
      <c r="INH45" s="212"/>
      <c r="INI45" s="212"/>
      <c r="INJ45" s="212"/>
      <c r="INK45" s="212"/>
      <c r="INL45" s="212"/>
      <c r="INM45" s="212"/>
      <c r="INN45" s="212"/>
      <c r="INO45" s="212"/>
      <c r="INP45" s="212"/>
      <c r="INQ45" s="212"/>
      <c r="INR45" s="212"/>
      <c r="INS45" s="212"/>
      <c r="INT45" s="212"/>
      <c r="INU45" s="212"/>
      <c r="INV45" s="212"/>
      <c r="INW45" s="212"/>
      <c r="INX45" s="212"/>
      <c r="INY45" s="212"/>
      <c r="INZ45" s="212"/>
      <c r="IOA45" s="212"/>
      <c r="IOB45" s="212"/>
      <c r="IOC45" s="212"/>
      <c r="IOD45" s="212"/>
      <c r="IOE45" s="212"/>
      <c r="IOF45" s="212"/>
      <c r="IOG45" s="212"/>
      <c r="IOH45" s="212"/>
      <c r="IOI45" s="212"/>
      <c r="IOJ45" s="212"/>
      <c r="IOK45" s="212"/>
      <c r="IOL45" s="212"/>
      <c r="IOM45" s="212"/>
      <c r="ION45" s="212"/>
      <c r="IOO45" s="212"/>
      <c r="IOP45" s="212"/>
      <c r="IOQ45" s="212"/>
      <c r="IOR45" s="212"/>
      <c r="IOS45" s="212"/>
      <c r="IOT45" s="212"/>
      <c r="IOU45" s="212"/>
      <c r="IOV45" s="212"/>
      <c r="IOW45" s="212"/>
      <c r="IOX45" s="212"/>
      <c r="IOY45" s="212"/>
      <c r="IOZ45" s="212"/>
      <c r="IPA45" s="212"/>
      <c r="IPB45" s="212"/>
      <c r="IPC45" s="212"/>
      <c r="IPD45" s="212"/>
      <c r="IPE45" s="212"/>
      <c r="IPF45" s="212"/>
      <c r="IPG45" s="212"/>
      <c r="IPH45" s="212"/>
      <c r="IPI45" s="212"/>
      <c r="IPJ45" s="212"/>
      <c r="IPK45" s="212"/>
      <c r="IPL45" s="212"/>
      <c r="IPM45" s="212"/>
      <c r="IPN45" s="212"/>
      <c r="IPO45" s="212"/>
      <c r="IPP45" s="212"/>
      <c r="IPQ45" s="212"/>
      <c r="IPR45" s="212"/>
      <c r="IPS45" s="212"/>
      <c r="IPT45" s="212"/>
      <c r="IPU45" s="212"/>
      <c r="IPV45" s="212"/>
      <c r="IPW45" s="212"/>
      <c r="IPX45" s="212"/>
      <c r="IPY45" s="212"/>
      <c r="IPZ45" s="212"/>
      <c r="IQA45" s="212"/>
      <c r="IQB45" s="212"/>
      <c r="IQC45" s="212"/>
      <c r="IQD45" s="212"/>
      <c r="IQE45" s="212"/>
      <c r="IQF45" s="212"/>
      <c r="IQG45" s="212"/>
      <c r="IQH45" s="212"/>
      <c r="IQI45" s="212"/>
      <c r="IQJ45" s="212"/>
      <c r="IQK45" s="212"/>
      <c r="IQL45" s="212"/>
      <c r="IQM45" s="212"/>
      <c r="IQN45" s="212"/>
      <c r="IQO45" s="212"/>
      <c r="IQP45" s="212"/>
      <c r="IQQ45" s="212"/>
      <c r="IQR45" s="212"/>
      <c r="IQS45" s="212"/>
      <c r="IQT45" s="212"/>
      <c r="IQU45" s="212"/>
      <c r="IQV45" s="212"/>
      <c r="IQW45" s="212"/>
      <c r="IQX45" s="212"/>
      <c r="IQY45" s="212"/>
      <c r="IQZ45" s="212"/>
      <c r="IRA45" s="212"/>
      <c r="IRB45" s="212"/>
      <c r="IRC45" s="212"/>
      <c r="IRD45" s="212"/>
      <c r="IRE45" s="212"/>
      <c r="IRF45" s="212"/>
      <c r="IRG45" s="212"/>
      <c r="IRH45" s="212"/>
      <c r="IRI45" s="212"/>
      <c r="IRJ45" s="212"/>
      <c r="IRK45" s="212"/>
      <c r="IRL45" s="212"/>
      <c r="IRM45" s="212"/>
      <c r="IRN45" s="212"/>
      <c r="IRO45" s="212"/>
      <c r="IRP45" s="212"/>
      <c r="IRQ45" s="212"/>
      <c r="IRR45" s="212"/>
      <c r="IRS45" s="212"/>
      <c r="IRT45" s="212"/>
      <c r="IRU45" s="212"/>
      <c r="IRV45" s="212"/>
      <c r="IRW45" s="212"/>
      <c r="IRX45" s="212"/>
      <c r="IRY45" s="212"/>
      <c r="IRZ45" s="212"/>
      <c r="ISA45" s="212"/>
      <c r="ISB45" s="212"/>
      <c r="ISC45" s="212"/>
      <c r="ISD45" s="212"/>
      <c r="ISE45" s="212"/>
      <c r="ISF45" s="212"/>
      <c r="ISG45" s="212"/>
      <c r="ISH45" s="212"/>
      <c r="ISI45" s="212"/>
      <c r="ISJ45" s="212"/>
      <c r="ISK45" s="212"/>
      <c r="ISL45" s="212"/>
      <c r="ISM45" s="212"/>
      <c r="ISN45" s="212"/>
      <c r="ISO45" s="212"/>
      <c r="ISP45" s="212"/>
      <c r="ISQ45" s="212"/>
      <c r="ISR45" s="212"/>
      <c r="ISS45" s="212"/>
      <c r="IST45" s="212"/>
      <c r="ISU45" s="212"/>
      <c r="ISV45" s="212"/>
      <c r="ISW45" s="212"/>
      <c r="ISX45" s="212"/>
      <c r="ISY45" s="212"/>
      <c r="ISZ45" s="212"/>
      <c r="ITA45" s="212"/>
      <c r="ITB45" s="212"/>
      <c r="ITC45" s="212"/>
      <c r="ITD45" s="212"/>
      <c r="ITE45" s="212"/>
      <c r="ITF45" s="212"/>
      <c r="ITG45" s="212"/>
      <c r="ITH45" s="212"/>
      <c r="ITI45" s="212"/>
      <c r="ITJ45" s="212"/>
      <c r="ITK45" s="212"/>
      <c r="ITL45" s="212"/>
      <c r="ITM45" s="212"/>
      <c r="ITN45" s="212"/>
      <c r="ITO45" s="212"/>
      <c r="ITP45" s="212"/>
      <c r="ITQ45" s="212"/>
      <c r="ITR45" s="212"/>
      <c r="ITS45" s="212"/>
      <c r="ITT45" s="212"/>
      <c r="ITU45" s="212"/>
      <c r="ITV45" s="212"/>
      <c r="ITW45" s="212"/>
      <c r="ITX45" s="212"/>
      <c r="ITY45" s="212"/>
      <c r="ITZ45" s="212"/>
      <c r="IUA45" s="212"/>
      <c r="IUB45" s="212"/>
      <c r="IUC45" s="212"/>
      <c r="IUD45" s="212"/>
      <c r="IUE45" s="212"/>
      <c r="IUF45" s="212"/>
      <c r="IUG45" s="212"/>
      <c r="IUH45" s="212"/>
      <c r="IUI45" s="212"/>
      <c r="IUJ45" s="212"/>
      <c r="IUK45" s="212"/>
      <c r="IUL45" s="212"/>
      <c r="IUM45" s="212"/>
      <c r="IUN45" s="212"/>
      <c r="IUO45" s="212"/>
      <c r="IUP45" s="212"/>
      <c r="IUQ45" s="212"/>
      <c r="IUR45" s="212"/>
      <c r="IUS45" s="212"/>
      <c r="IUT45" s="212"/>
      <c r="IUU45" s="212"/>
      <c r="IUV45" s="212"/>
      <c r="IUW45" s="212"/>
      <c r="IUX45" s="212"/>
      <c r="IUY45" s="212"/>
      <c r="IUZ45" s="212"/>
      <c r="IVA45" s="212"/>
      <c r="IVB45" s="212"/>
      <c r="IVC45" s="212"/>
      <c r="IVD45" s="212"/>
      <c r="IVE45" s="212"/>
      <c r="IVF45" s="212"/>
      <c r="IVG45" s="212"/>
      <c r="IVH45" s="212"/>
      <c r="IVI45" s="212"/>
      <c r="IVJ45" s="212"/>
      <c r="IVK45" s="212"/>
      <c r="IVL45" s="212"/>
      <c r="IVM45" s="212"/>
      <c r="IVN45" s="212"/>
      <c r="IVO45" s="212"/>
      <c r="IVP45" s="212"/>
      <c r="IVQ45" s="212"/>
      <c r="IVR45" s="212"/>
      <c r="IVS45" s="212"/>
      <c r="IVT45" s="212"/>
      <c r="IVU45" s="212"/>
      <c r="IVV45" s="212"/>
      <c r="IVW45" s="212"/>
      <c r="IVX45" s="212"/>
      <c r="IVY45" s="212"/>
      <c r="IVZ45" s="212"/>
      <c r="IWA45" s="212"/>
      <c r="IWB45" s="212"/>
      <c r="IWC45" s="212"/>
      <c r="IWD45" s="212"/>
      <c r="IWE45" s="212"/>
      <c r="IWF45" s="212"/>
      <c r="IWG45" s="212"/>
      <c r="IWH45" s="212"/>
      <c r="IWI45" s="212"/>
      <c r="IWJ45" s="212"/>
      <c r="IWK45" s="212"/>
      <c r="IWL45" s="212"/>
      <c r="IWM45" s="212"/>
      <c r="IWN45" s="212"/>
      <c r="IWO45" s="212"/>
      <c r="IWP45" s="212"/>
      <c r="IWQ45" s="212"/>
      <c r="IWR45" s="212"/>
      <c r="IWS45" s="212"/>
      <c r="IWT45" s="212"/>
      <c r="IWU45" s="212"/>
      <c r="IWV45" s="212"/>
      <c r="IWW45" s="212"/>
      <c r="IWX45" s="212"/>
      <c r="IWY45" s="212"/>
      <c r="IWZ45" s="212"/>
      <c r="IXA45" s="212"/>
      <c r="IXB45" s="212"/>
      <c r="IXC45" s="212"/>
      <c r="IXD45" s="212"/>
      <c r="IXE45" s="212"/>
      <c r="IXF45" s="212"/>
      <c r="IXG45" s="212"/>
      <c r="IXH45" s="212"/>
      <c r="IXI45" s="212"/>
      <c r="IXJ45" s="212"/>
      <c r="IXK45" s="212"/>
      <c r="IXL45" s="212"/>
      <c r="IXM45" s="212"/>
      <c r="IXN45" s="212"/>
      <c r="IXO45" s="212"/>
      <c r="IXP45" s="212"/>
      <c r="IXQ45" s="212"/>
      <c r="IXR45" s="212"/>
      <c r="IXS45" s="212"/>
      <c r="IXT45" s="212"/>
      <c r="IXU45" s="212"/>
      <c r="IXV45" s="212"/>
      <c r="IXW45" s="212"/>
      <c r="IXX45" s="212"/>
      <c r="IXY45" s="212"/>
      <c r="IXZ45" s="212"/>
      <c r="IYA45" s="212"/>
      <c r="IYB45" s="212"/>
      <c r="IYC45" s="212"/>
      <c r="IYD45" s="212"/>
      <c r="IYE45" s="212"/>
      <c r="IYF45" s="212"/>
      <c r="IYG45" s="212"/>
      <c r="IYH45" s="212"/>
      <c r="IYI45" s="212"/>
      <c r="IYJ45" s="212"/>
      <c r="IYK45" s="212"/>
      <c r="IYL45" s="212"/>
      <c r="IYM45" s="212"/>
      <c r="IYN45" s="212"/>
      <c r="IYO45" s="212"/>
      <c r="IYP45" s="212"/>
      <c r="IYQ45" s="212"/>
      <c r="IYR45" s="212"/>
      <c r="IYS45" s="212"/>
      <c r="IYT45" s="212"/>
      <c r="IYU45" s="212"/>
      <c r="IYV45" s="212"/>
      <c r="IYW45" s="212"/>
      <c r="IYX45" s="212"/>
      <c r="IYY45" s="212"/>
      <c r="IYZ45" s="212"/>
      <c r="IZA45" s="212"/>
      <c r="IZB45" s="212"/>
      <c r="IZC45" s="212"/>
      <c r="IZD45" s="212"/>
      <c r="IZE45" s="212"/>
      <c r="IZF45" s="212"/>
      <c r="IZG45" s="212"/>
      <c r="IZH45" s="212"/>
      <c r="IZI45" s="212"/>
      <c r="IZJ45" s="212"/>
      <c r="IZK45" s="212"/>
      <c r="IZL45" s="212"/>
      <c r="IZM45" s="212"/>
      <c r="IZN45" s="212"/>
      <c r="IZO45" s="212"/>
      <c r="IZP45" s="212"/>
      <c r="IZQ45" s="212"/>
      <c r="IZR45" s="212"/>
      <c r="IZS45" s="212"/>
      <c r="IZT45" s="212"/>
      <c r="IZU45" s="212"/>
      <c r="IZV45" s="212"/>
      <c r="IZW45" s="212"/>
      <c r="IZX45" s="212"/>
      <c r="IZY45" s="212"/>
      <c r="IZZ45" s="212"/>
      <c r="JAA45" s="212"/>
      <c r="JAB45" s="212"/>
      <c r="JAC45" s="212"/>
      <c r="JAD45" s="212"/>
      <c r="JAE45" s="212"/>
      <c r="JAF45" s="212"/>
      <c r="JAG45" s="212"/>
      <c r="JAH45" s="212"/>
      <c r="JAI45" s="212"/>
      <c r="JAJ45" s="212"/>
      <c r="JAK45" s="212"/>
      <c r="JAL45" s="212"/>
      <c r="JAM45" s="212"/>
      <c r="JAN45" s="212"/>
      <c r="JAO45" s="212"/>
      <c r="JAP45" s="212"/>
      <c r="JAQ45" s="212"/>
      <c r="JAR45" s="212"/>
      <c r="JAS45" s="212"/>
      <c r="JAT45" s="212"/>
      <c r="JAU45" s="212"/>
      <c r="JAV45" s="212"/>
      <c r="JAW45" s="212"/>
      <c r="JAX45" s="212"/>
      <c r="JAY45" s="212"/>
      <c r="JAZ45" s="212"/>
      <c r="JBA45" s="212"/>
      <c r="JBB45" s="212"/>
      <c r="JBC45" s="212"/>
      <c r="JBD45" s="212"/>
      <c r="JBE45" s="212"/>
      <c r="JBF45" s="212"/>
      <c r="JBG45" s="212"/>
      <c r="JBH45" s="212"/>
      <c r="JBI45" s="212"/>
      <c r="JBJ45" s="212"/>
      <c r="JBK45" s="212"/>
      <c r="JBL45" s="212"/>
      <c r="JBM45" s="212"/>
      <c r="JBN45" s="212"/>
      <c r="JBO45" s="212"/>
      <c r="JBP45" s="212"/>
      <c r="JBQ45" s="212"/>
      <c r="JBR45" s="212"/>
      <c r="JBS45" s="212"/>
      <c r="JBT45" s="212"/>
      <c r="JBU45" s="212"/>
      <c r="JBV45" s="212"/>
      <c r="JBW45" s="212"/>
      <c r="JBX45" s="212"/>
      <c r="JBY45" s="212"/>
      <c r="JBZ45" s="212"/>
      <c r="JCA45" s="212"/>
      <c r="JCB45" s="212"/>
      <c r="JCC45" s="212"/>
      <c r="JCD45" s="212"/>
      <c r="JCE45" s="212"/>
      <c r="JCF45" s="212"/>
      <c r="JCG45" s="212"/>
      <c r="JCH45" s="212"/>
      <c r="JCI45" s="212"/>
      <c r="JCJ45" s="212"/>
      <c r="JCK45" s="212"/>
      <c r="JCL45" s="212"/>
      <c r="JCM45" s="212"/>
      <c r="JCN45" s="212"/>
      <c r="JCO45" s="212"/>
      <c r="JCP45" s="212"/>
      <c r="JCQ45" s="212"/>
      <c r="JCR45" s="212"/>
      <c r="JCS45" s="212"/>
      <c r="JCT45" s="212"/>
      <c r="JCU45" s="212"/>
      <c r="JCV45" s="212"/>
      <c r="JCW45" s="212"/>
      <c r="JCX45" s="212"/>
      <c r="JCY45" s="212"/>
      <c r="JCZ45" s="212"/>
      <c r="JDA45" s="212"/>
      <c r="JDB45" s="212"/>
      <c r="JDC45" s="212"/>
      <c r="JDD45" s="212"/>
      <c r="JDE45" s="212"/>
      <c r="JDF45" s="212"/>
      <c r="JDG45" s="212"/>
      <c r="JDH45" s="212"/>
      <c r="JDI45" s="212"/>
      <c r="JDJ45" s="212"/>
      <c r="JDK45" s="212"/>
      <c r="JDL45" s="212"/>
      <c r="JDM45" s="212"/>
      <c r="JDN45" s="212"/>
      <c r="JDO45" s="212"/>
      <c r="JDP45" s="212"/>
      <c r="JDQ45" s="212"/>
      <c r="JDR45" s="212"/>
      <c r="JDS45" s="212"/>
      <c r="JDT45" s="212"/>
      <c r="JDU45" s="212"/>
      <c r="JDV45" s="212"/>
      <c r="JDW45" s="212"/>
      <c r="JDX45" s="212"/>
      <c r="JDY45" s="212"/>
      <c r="JDZ45" s="212"/>
      <c r="JEA45" s="212"/>
      <c r="JEB45" s="212"/>
      <c r="JEC45" s="212"/>
      <c r="JED45" s="212"/>
      <c r="JEE45" s="212"/>
      <c r="JEF45" s="212"/>
      <c r="JEG45" s="212"/>
      <c r="JEH45" s="212"/>
      <c r="JEI45" s="212"/>
      <c r="JEJ45" s="212"/>
      <c r="JEK45" s="212"/>
      <c r="JEL45" s="212"/>
      <c r="JEM45" s="212"/>
      <c r="JEN45" s="212"/>
      <c r="JEO45" s="212"/>
      <c r="JEP45" s="212"/>
      <c r="JEQ45" s="212"/>
      <c r="JER45" s="212"/>
      <c r="JES45" s="212"/>
      <c r="JET45" s="212"/>
      <c r="JEU45" s="212"/>
      <c r="JEV45" s="212"/>
      <c r="JEW45" s="212"/>
      <c r="JEX45" s="212"/>
      <c r="JEY45" s="212"/>
      <c r="JEZ45" s="212"/>
      <c r="JFA45" s="212"/>
      <c r="JFB45" s="212"/>
      <c r="JFC45" s="212"/>
      <c r="JFD45" s="212"/>
      <c r="JFE45" s="212"/>
      <c r="JFF45" s="212"/>
      <c r="JFG45" s="212"/>
      <c r="JFH45" s="212"/>
      <c r="JFI45" s="212"/>
      <c r="JFJ45" s="212"/>
      <c r="JFK45" s="212"/>
      <c r="JFL45" s="212"/>
      <c r="JFM45" s="212"/>
      <c r="JFN45" s="212"/>
      <c r="JFO45" s="212"/>
      <c r="JFP45" s="212"/>
      <c r="JFQ45" s="212"/>
      <c r="JFR45" s="212"/>
      <c r="JFS45" s="212"/>
      <c r="JFT45" s="212"/>
      <c r="JFU45" s="212"/>
      <c r="JFV45" s="212"/>
      <c r="JFW45" s="212"/>
      <c r="JFX45" s="212"/>
      <c r="JFY45" s="212"/>
      <c r="JFZ45" s="212"/>
      <c r="JGA45" s="212"/>
      <c r="JGB45" s="212"/>
      <c r="JGC45" s="212"/>
      <c r="JGD45" s="212"/>
      <c r="JGE45" s="212"/>
      <c r="JGF45" s="212"/>
      <c r="JGG45" s="212"/>
      <c r="JGH45" s="212"/>
      <c r="JGI45" s="212"/>
      <c r="JGJ45" s="212"/>
      <c r="JGK45" s="212"/>
      <c r="JGL45" s="212"/>
      <c r="JGM45" s="212"/>
      <c r="JGN45" s="212"/>
      <c r="JGO45" s="212"/>
      <c r="JGP45" s="212"/>
      <c r="JGQ45" s="212"/>
      <c r="JGR45" s="212"/>
      <c r="JGS45" s="212"/>
      <c r="JGT45" s="212"/>
      <c r="JGU45" s="212"/>
      <c r="JGV45" s="212"/>
      <c r="JGW45" s="212"/>
      <c r="JGX45" s="212"/>
      <c r="JGY45" s="212"/>
      <c r="JGZ45" s="212"/>
      <c r="JHA45" s="212"/>
      <c r="JHB45" s="212"/>
      <c r="JHC45" s="212"/>
      <c r="JHD45" s="212"/>
      <c r="JHE45" s="212"/>
      <c r="JHF45" s="212"/>
      <c r="JHG45" s="212"/>
      <c r="JHH45" s="212"/>
      <c r="JHI45" s="212"/>
      <c r="JHJ45" s="212"/>
      <c r="JHK45" s="212"/>
      <c r="JHL45" s="212"/>
      <c r="JHM45" s="212"/>
      <c r="JHN45" s="212"/>
      <c r="JHO45" s="212"/>
      <c r="JHP45" s="212"/>
      <c r="JHQ45" s="212"/>
      <c r="JHR45" s="212"/>
      <c r="JHS45" s="212"/>
      <c r="JHT45" s="212"/>
      <c r="JHU45" s="212"/>
      <c r="JHV45" s="212"/>
      <c r="JHW45" s="212"/>
      <c r="JHX45" s="212"/>
      <c r="JHY45" s="212"/>
      <c r="JHZ45" s="212"/>
      <c r="JIA45" s="212"/>
      <c r="JIB45" s="212"/>
      <c r="JIC45" s="212"/>
      <c r="JID45" s="212"/>
      <c r="JIE45" s="212"/>
      <c r="JIF45" s="212"/>
      <c r="JIG45" s="212"/>
      <c r="JIH45" s="212"/>
      <c r="JII45" s="212"/>
      <c r="JIJ45" s="212"/>
      <c r="JIK45" s="212"/>
      <c r="JIL45" s="212"/>
      <c r="JIM45" s="212"/>
      <c r="JIN45" s="212"/>
      <c r="JIO45" s="212"/>
      <c r="JIP45" s="212"/>
      <c r="JIQ45" s="212"/>
      <c r="JIR45" s="212"/>
      <c r="JIS45" s="212"/>
      <c r="JIT45" s="212"/>
      <c r="JIU45" s="212"/>
      <c r="JIV45" s="212"/>
      <c r="JIW45" s="212"/>
      <c r="JIX45" s="212"/>
      <c r="JIY45" s="212"/>
      <c r="JIZ45" s="212"/>
      <c r="JJA45" s="212"/>
      <c r="JJB45" s="212"/>
      <c r="JJC45" s="212"/>
      <c r="JJD45" s="212"/>
      <c r="JJE45" s="212"/>
      <c r="JJF45" s="212"/>
      <c r="JJG45" s="212"/>
      <c r="JJH45" s="212"/>
      <c r="JJI45" s="212"/>
      <c r="JJJ45" s="212"/>
      <c r="JJK45" s="212"/>
      <c r="JJL45" s="212"/>
      <c r="JJM45" s="212"/>
      <c r="JJN45" s="212"/>
      <c r="JJO45" s="212"/>
      <c r="JJP45" s="212"/>
      <c r="JJQ45" s="212"/>
      <c r="JJR45" s="212"/>
      <c r="JJS45" s="212"/>
      <c r="JJT45" s="212"/>
      <c r="JJU45" s="212"/>
      <c r="JJV45" s="212"/>
      <c r="JJW45" s="212"/>
      <c r="JJX45" s="212"/>
      <c r="JJY45" s="212"/>
      <c r="JJZ45" s="212"/>
      <c r="JKA45" s="212"/>
      <c r="JKB45" s="212"/>
      <c r="JKC45" s="212"/>
      <c r="JKD45" s="212"/>
      <c r="JKE45" s="212"/>
      <c r="JKF45" s="212"/>
      <c r="JKG45" s="212"/>
      <c r="JKH45" s="212"/>
      <c r="JKI45" s="212"/>
      <c r="JKJ45" s="212"/>
      <c r="JKK45" s="212"/>
      <c r="JKL45" s="212"/>
      <c r="JKM45" s="212"/>
      <c r="JKN45" s="212"/>
      <c r="JKO45" s="212"/>
      <c r="JKP45" s="212"/>
      <c r="JKQ45" s="212"/>
      <c r="JKR45" s="212"/>
      <c r="JKS45" s="212"/>
      <c r="JKT45" s="212"/>
      <c r="JKU45" s="212"/>
      <c r="JKV45" s="212"/>
      <c r="JKW45" s="212"/>
      <c r="JKX45" s="212"/>
      <c r="JKY45" s="212"/>
      <c r="JKZ45" s="212"/>
      <c r="JLA45" s="212"/>
      <c r="JLB45" s="212"/>
      <c r="JLC45" s="212"/>
      <c r="JLD45" s="212"/>
      <c r="JLE45" s="212"/>
      <c r="JLF45" s="212"/>
      <c r="JLG45" s="212"/>
      <c r="JLH45" s="212"/>
      <c r="JLI45" s="212"/>
      <c r="JLJ45" s="212"/>
      <c r="JLK45" s="212"/>
      <c r="JLL45" s="212"/>
      <c r="JLM45" s="212"/>
      <c r="JLN45" s="212"/>
      <c r="JLO45" s="212"/>
      <c r="JLP45" s="212"/>
      <c r="JLQ45" s="212"/>
      <c r="JLR45" s="212"/>
      <c r="JLS45" s="212"/>
      <c r="JLT45" s="212"/>
      <c r="JLU45" s="212"/>
      <c r="JLV45" s="212"/>
      <c r="JLW45" s="212"/>
      <c r="JLX45" s="212"/>
      <c r="JLY45" s="212"/>
      <c r="JLZ45" s="212"/>
      <c r="JMA45" s="212"/>
      <c r="JMB45" s="212"/>
      <c r="JMC45" s="212"/>
      <c r="JMD45" s="212"/>
      <c r="JME45" s="212"/>
      <c r="JMF45" s="212"/>
      <c r="JMG45" s="212"/>
      <c r="JMH45" s="212"/>
      <c r="JMI45" s="212"/>
      <c r="JMJ45" s="212"/>
      <c r="JMK45" s="212"/>
      <c r="JML45" s="212"/>
      <c r="JMM45" s="212"/>
      <c r="JMN45" s="212"/>
      <c r="JMO45" s="212"/>
      <c r="JMP45" s="212"/>
      <c r="JMQ45" s="212"/>
      <c r="JMR45" s="212"/>
      <c r="JMS45" s="212"/>
      <c r="JMT45" s="212"/>
      <c r="JMU45" s="212"/>
      <c r="JMV45" s="212"/>
      <c r="JMW45" s="212"/>
      <c r="JMX45" s="212"/>
      <c r="JMY45" s="212"/>
      <c r="JMZ45" s="212"/>
      <c r="JNA45" s="212"/>
      <c r="JNB45" s="212"/>
      <c r="JNC45" s="212"/>
      <c r="JND45" s="212"/>
      <c r="JNE45" s="212"/>
      <c r="JNF45" s="212"/>
      <c r="JNG45" s="212"/>
      <c r="JNH45" s="212"/>
      <c r="JNI45" s="212"/>
      <c r="JNJ45" s="212"/>
      <c r="JNK45" s="212"/>
      <c r="JNL45" s="212"/>
      <c r="JNM45" s="212"/>
      <c r="JNN45" s="212"/>
      <c r="JNO45" s="212"/>
      <c r="JNP45" s="212"/>
      <c r="JNQ45" s="212"/>
      <c r="JNR45" s="212"/>
      <c r="JNS45" s="212"/>
      <c r="JNT45" s="212"/>
      <c r="JNU45" s="212"/>
      <c r="JNV45" s="212"/>
      <c r="JNW45" s="212"/>
      <c r="JNX45" s="212"/>
      <c r="JNY45" s="212"/>
      <c r="JNZ45" s="212"/>
      <c r="JOA45" s="212"/>
      <c r="JOB45" s="212"/>
      <c r="JOC45" s="212"/>
      <c r="JOD45" s="212"/>
      <c r="JOE45" s="212"/>
      <c r="JOF45" s="212"/>
      <c r="JOG45" s="212"/>
      <c r="JOH45" s="212"/>
      <c r="JOI45" s="212"/>
      <c r="JOJ45" s="212"/>
      <c r="JOK45" s="212"/>
      <c r="JOL45" s="212"/>
      <c r="JOM45" s="212"/>
      <c r="JON45" s="212"/>
      <c r="JOO45" s="212"/>
      <c r="JOP45" s="212"/>
      <c r="JOQ45" s="212"/>
      <c r="JOR45" s="212"/>
      <c r="JOS45" s="212"/>
      <c r="JOT45" s="212"/>
      <c r="JOU45" s="212"/>
      <c r="JOV45" s="212"/>
      <c r="JOW45" s="212"/>
      <c r="JOX45" s="212"/>
      <c r="JOY45" s="212"/>
      <c r="JOZ45" s="212"/>
      <c r="JPA45" s="212"/>
      <c r="JPB45" s="212"/>
      <c r="JPC45" s="212"/>
      <c r="JPD45" s="212"/>
      <c r="JPE45" s="212"/>
      <c r="JPF45" s="212"/>
      <c r="JPG45" s="212"/>
      <c r="JPH45" s="212"/>
      <c r="JPI45" s="212"/>
      <c r="JPJ45" s="212"/>
      <c r="JPK45" s="212"/>
      <c r="JPL45" s="212"/>
      <c r="JPM45" s="212"/>
      <c r="JPN45" s="212"/>
      <c r="JPO45" s="212"/>
      <c r="JPP45" s="212"/>
      <c r="JPQ45" s="212"/>
      <c r="JPR45" s="212"/>
      <c r="JPS45" s="212"/>
      <c r="JPT45" s="212"/>
      <c r="JPU45" s="212"/>
      <c r="JPV45" s="212"/>
      <c r="JPW45" s="212"/>
      <c r="JPX45" s="212"/>
      <c r="JPY45" s="212"/>
      <c r="JPZ45" s="212"/>
      <c r="JQA45" s="212"/>
      <c r="JQB45" s="212"/>
      <c r="JQC45" s="212"/>
      <c r="JQD45" s="212"/>
      <c r="JQE45" s="212"/>
      <c r="JQF45" s="212"/>
      <c r="JQG45" s="212"/>
      <c r="JQH45" s="212"/>
      <c r="JQI45" s="212"/>
      <c r="JQJ45" s="212"/>
      <c r="JQK45" s="212"/>
      <c r="JQL45" s="212"/>
      <c r="JQM45" s="212"/>
      <c r="JQN45" s="212"/>
      <c r="JQO45" s="212"/>
      <c r="JQP45" s="212"/>
      <c r="JQQ45" s="212"/>
      <c r="JQR45" s="212"/>
      <c r="JQS45" s="212"/>
      <c r="JQT45" s="212"/>
      <c r="JQU45" s="212"/>
      <c r="JQV45" s="212"/>
      <c r="JQW45" s="212"/>
      <c r="JQX45" s="212"/>
      <c r="JQY45" s="212"/>
      <c r="JQZ45" s="212"/>
      <c r="JRA45" s="212"/>
      <c r="JRB45" s="212"/>
      <c r="JRC45" s="212"/>
      <c r="JRD45" s="212"/>
      <c r="JRE45" s="212"/>
      <c r="JRF45" s="212"/>
      <c r="JRG45" s="212"/>
      <c r="JRH45" s="212"/>
      <c r="JRI45" s="212"/>
      <c r="JRJ45" s="212"/>
      <c r="JRK45" s="212"/>
      <c r="JRL45" s="212"/>
      <c r="JRM45" s="212"/>
      <c r="JRN45" s="212"/>
      <c r="JRO45" s="212"/>
      <c r="JRP45" s="212"/>
      <c r="JRQ45" s="212"/>
      <c r="JRR45" s="212"/>
      <c r="JRS45" s="212"/>
      <c r="JRT45" s="212"/>
      <c r="JRU45" s="212"/>
      <c r="JRV45" s="212"/>
      <c r="JRW45" s="212"/>
      <c r="JRX45" s="212"/>
      <c r="JRY45" s="212"/>
      <c r="JRZ45" s="212"/>
      <c r="JSA45" s="212"/>
      <c r="JSB45" s="212"/>
      <c r="JSC45" s="212"/>
      <c r="JSD45" s="212"/>
      <c r="JSE45" s="212"/>
      <c r="JSF45" s="212"/>
      <c r="JSG45" s="212"/>
      <c r="JSH45" s="212"/>
      <c r="JSI45" s="212"/>
      <c r="JSJ45" s="212"/>
      <c r="JSK45" s="212"/>
      <c r="JSL45" s="212"/>
      <c r="JSM45" s="212"/>
      <c r="JSN45" s="212"/>
      <c r="JSO45" s="212"/>
      <c r="JSP45" s="212"/>
      <c r="JSQ45" s="212"/>
      <c r="JSR45" s="212"/>
      <c r="JSS45" s="212"/>
      <c r="JST45" s="212"/>
      <c r="JSU45" s="212"/>
      <c r="JSV45" s="212"/>
      <c r="JSW45" s="212"/>
      <c r="JSX45" s="212"/>
      <c r="JSY45" s="212"/>
      <c r="JSZ45" s="212"/>
      <c r="JTA45" s="212"/>
      <c r="JTB45" s="212"/>
      <c r="JTC45" s="212"/>
      <c r="JTD45" s="212"/>
      <c r="JTE45" s="212"/>
      <c r="JTF45" s="212"/>
      <c r="JTG45" s="212"/>
      <c r="JTH45" s="212"/>
      <c r="JTI45" s="212"/>
      <c r="JTJ45" s="212"/>
      <c r="JTK45" s="212"/>
      <c r="JTL45" s="212"/>
      <c r="JTM45" s="212"/>
      <c r="JTN45" s="212"/>
      <c r="JTO45" s="212"/>
      <c r="JTP45" s="212"/>
      <c r="JTQ45" s="212"/>
      <c r="JTR45" s="212"/>
      <c r="JTS45" s="212"/>
      <c r="JTT45" s="212"/>
      <c r="JTU45" s="212"/>
      <c r="JTV45" s="212"/>
      <c r="JTW45" s="212"/>
      <c r="JTX45" s="212"/>
      <c r="JTY45" s="212"/>
      <c r="JTZ45" s="212"/>
      <c r="JUA45" s="212"/>
      <c r="JUB45" s="212"/>
      <c r="JUC45" s="212"/>
      <c r="JUD45" s="212"/>
      <c r="JUE45" s="212"/>
      <c r="JUF45" s="212"/>
      <c r="JUG45" s="212"/>
      <c r="JUH45" s="212"/>
      <c r="JUI45" s="212"/>
      <c r="JUJ45" s="212"/>
      <c r="JUK45" s="212"/>
      <c r="JUL45" s="212"/>
      <c r="JUM45" s="212"/>
      <c r="JUN45" s="212"/>
      <c r="JUO45" s="212"/>
      <c r="JUP45" s="212"/>
      <c r="JUQ45" s="212"/>
      <c r="JUR45" s="212"/>
      <c r="JUS45" s="212"/>
      <c r="JUT45" s="212"/>
      <c r="JUU45" s="212"/>
      <c r="JUV45" s="212"/>
      <c r="JUW45" s="212"/>
      <c r="JUX45" s="212"/>
      <c r="JUY45" s="212"/>
      <c r="JUZ45" s="212"/>
      <c r="JVA45" s="212"/>
      <c r="JVB45" s="212"/>
      <c r="JVC45" s="212"/>
      <c r="JVD45" s="212"/>
      <c r="JVE45" s="212"/>
      <c r="JVF45" s="212"/>
      <c r="JVG45" s="212"/>
      <c r="JVH45" s="212"/>
      <c r="JVI45" s="212"/>
      <c r="JVJ45" s="212"/>
      <c r="JVK45" s="212"/>
      <c r="JVL45" s="212"/>
      <c r="JVM45" s="212"/>
      <c r="JVN45" s="212"/>
      <c r="JVO45" s="212"/>
      <c r="JVP45" s="212"/>
      <c r="JVQ45" s="212"/>
      <c r="JVR45" s="212"/>
      <c r="JVS45" s="212"/>
      <c r="JVT45" s="212"/>
      <c r="JVU45" s="212"/>
      <c r="JVV45" s="212"/>
      <c r="JVW45" s="212"/>
      <c r="JVX45" s="212"/>
      <c r="JVY45" s="212"/>
      <c r="JVZ45" s="212"/>
      <c r="JWA45" s="212"/>
      <c r="JWB45" s="212"/>
      <c r="JWC45" s="212"/>
      <c r="JWD45" s="212"/>
      <c r="JWE45" s="212"/>
      <c r="JWF45" s="212"/>
      <c r="JWG45" s="212"/>
      <c r="JWH45" s="212"/>
      <c r="JWI45" s="212"/>
      <c r="JWJ45" s="212"/>
      <c r="JWK45" s="212"/>
      <c r="JWL45" s="212"/>
      <c r="JWM45" s="212"/>
      <c r="JWN45" s="212"/>
      <c r="JWO45" s="212"/>
      <c r="JWP45" s="212"/>
      <c r="JWQ45" s="212"/>
      <c r="JWR45" s="212"/>
      <c r="JWS45" s="212"/>
      <c r="JWT45" s="212"/>
      <c r="JWU45" s="212"/>
      <c r="JWV45" s="212"/>
      <c r="JWW45" s="212"/>
      <c r="JWX45" s="212"/>
      <c r="JWY45" s="212"/>
      <c r="JWZ45" s="212"/>
      <c r="JXA45" s="212"/>
      <c r="JXB45" s="212"/>
      <c r="JXC45" s="212"/>
      <c r="JXD45" s="212"/>
      <c r="JXE45" s="212"/>
      <c r="JXF45" s="212"/>
      <c r="JXG45" s="212"/>
      <c r="JXH45" s="212"/>
      <c r="JXI45" s="212"/>
      <c r="JXJ45" s="212"/>
      <c r="JXK45" s="212"/>
      <c r="JXL45" s="212"/>
      <c r="JXM45" s="212"/>
      <c r="JXN45" s="212"/>
      <c r="JXO45" s="212"/>
      <c r="JXP45" s="212"/>
      <c r="JXQ45" s="212"/>
      <c r="JXR45" s="212"/>
      <c r="JXS45" s="212"/>
      <c r="JXT45" s="212"/>
      <c r="JXU45" s="212"/>
      <c r="JXV45" s="212"/>
      <c r="JXW45" s="212"/>
      <c r="JXX45" s="212"/>
      <c r="JXY45" s="212"/>
      <c r="JXZ45" s="212"/>
      <c r="JYA45" s="212"/>
      <c r="JYB45" s="212"/>
      <c r="JYC45" s="212"/>
      <c r="JYD45" s="212"/>
      <c r="JYE45" s="212"/>
      <c r="JYF45" s="212"/>
      <c r="JYG45" s="212"/>
      <c r="JYH45" s="212"/>
      <c r="JYI45" s="212"/>
      <c r="JYJ45" s="212"/>
      <c r="JYK45" s="212"/>
      <c r="JYL45" s="212"/>
      <c r="JYM45" s="212"/>
      <c r="JYN45" s="212"/>
      <c r="JYO45" s="212"/>
      <c r="JYP45" s="212"/>
      <c r="JYQ45" s="212"/>
      <c r="JYR45" s="212"/>
      <c r="JYS45" s="212"/>
      <c r="JYT45" s="212"/>
      <c r="JYU45" s="212"/>
      <c r="JYV45" s="212"/>
      <c r="JYW45" s="212"/>
      <c r="JYX45" s="212"/>
      <c r="JYY45" s="212"/>
      <c r="JYZ45" s="212"/>
      <c r="JZA45" s="212"/>
      <c r="JZB45" s="212"/>
      <c r="JZC45" s="212"/>
      <c r="JZD45" s="212"/>
      <c r="JZE45" s="212"/>
      <c r="JZF45" s="212"/>
      <c r="JZG45" s="212"/>
      <c r="JZH45" s="212"/>
      <c r="JZI45" s="212"/>
      <c r="JZJ45" s="212"/>
      <c r="JZK45" s="212"/>
      <c r="JZL45" s="212"/>
      <c r="JZM45" s="212"/>
      <c r="JZN45" s="212"/>
      <c r="JZO45" s="212"/>
      <c r="JZP45" s="212"/>
      <c r="JZQ45" s="212"/>
      <c r="JZR45" s="212"/>
      <c r="JZS45" s="212"/>
      <c r="JZT45" s="212"/>
      <c r="JZU45" s="212"/>
      <c r="JZV45" s="212"/>
      <c r="JZW45" s="212"/>
      <c r="JZX45" s="212"/>
      <c r="JZY45" s="212"/>
      <c r="JZZ45" s="212"/>
      <c r="KAA45" s="212"/>
      <c r="KAB45" s="212"/>
      <c r="KAC45" s="212"/>
      <c r="KAD45" s="212"/>
      <c r="KAE45" s="212"/>
      <c r="KAF45" s="212"/>
      <c r="KAG45" s="212"/>
      <c r="KAH45" s="212"/>
      <c r="KAI45" s="212"/>
      <c r="KAJ45" s="212"/>
      <c r="KAK45" s="212"/>
      <c r="KAL45" s="212"/>
      <c r="KAM45" s="212"/>
      <c r="KAN45" s="212"/>
      <c r="KAO45" s="212"/>
      <c r="KAP45" s="212"/>
      <c r="KAQ45" s="212"/>
      <c r="KAR45" s="212"/>
      <c r="KAS45" s="212"/>
      <c r="KAT45" s="212"/>
      <c r="KAU45" s="212"/>
      <c r="KAV45" s="212"/>
      <c r="KAW45" s="212"/>
      <c r="KAX45" s="212"/>
      <c r="KAY45" s="212"/>
      <c r="KAZ45" s="212"/>
      <c r="KBA45" s="212"/>
      <c r="KBB45" s="212"/>
      <c r="KBC45" s="212"/>
      <c r="KBD45" s="212"/>
      <c r="KBE45" s="212"/>
      <c r="KBF45" s="212"/>
      <c r="KBG45" s="212"/>
      <c r="KBH45" s="212"/>
      <c r="KBI45" s="212"/>
      <c r="KBJ45" s="212"/>
      <c r="KBK45" s="212"/>
      <c r="KBL45" s="212"/>
      <c r="KBM45" s="212"/>
      <c r="KBN45" s="212"/>
      <c r="KBO45" s="212"/>
      <c r="KBP45" s="212"/>
      <c r="KBQ45" s="212"/>
      <c r="KBR45" s="212"/>
      <c r="KBS45" s="212"/>
      <c r="KBT45" s="212"/>
      <c r="KBU45" s="212"/>
      <c r="KBV45" s="212"/>
      <c r="KBW45" s="212"/>
      <c r="KBX45" s="212"/>
      <c r="KBY45" s="212"/>
      <c r="KBZ45" s="212"/>
      <c r="KCA45" s="212"/>
      <c r="KCB45" s="212"/>
      <c r="KCC45" s="212"/>
      <c r="KCD45" s="212"/>
      <c r="KCE45" s="212"/>
      <c r="KCF45" s="212"/>
      <c r="KCG45" s="212"/>
      <c r="KCH45" s="212"/>
      <c r="KCI45" s="212"/>
      <c r="KCJ45" s="212"/>
      <c r="KCK45" s="212"/>
      <c r="KCL45" s="212"/>
      <c r="KCM45" s="212"/>
      <c r="KCN45" s="212"/>
      <c r="KCO45" s="212"/>
      <c r="KCP45" s="212"/>
      <c r="KCQ45" s="212"/>
      <c r="KCR45" s="212"/>
      <c r="KCS45" s="212"/>
      <c r="KCT45" s="212"/>
      <c r="KCU45" s="212"/>
      <c r="KCV45" s="212"/>
      <c r="KCW45" s="212"/>
      <c r="KCX45" s="212"/>
      <c r="KCY45" s="212"/>
      <c r="KCZ45" s="212"/>
      <c r="KDA45" s="212"/>
      <c r="KDB45" s="212"/>
      <c r="KDC45" s="212"/>
      <c r="KDD45" s="212"/>
      <c r="KDE45" s="212"/>
      <c r="KDF45" s="212"/>
      <c r="KDG45" s="212"/>
      <c r="KDH45" s="212"/>
      <c r="KDI45" s="212"/>
      <c r="KDJ45" s="212"/>
      <c r="KDK45" s="212"/>
      <c r="KDL45" s="212"/>
      <c r="KDM45" s="212"/>
      <c r="KDN45" s="212"/>
      <c r="KDO45" s="212"/>
      <c r="KDP45" s="212"/>
      <c r="KDQ45" s="212"/>
      <c r="KDR45" s="212"/>
      <c r="KDS45" s="212"/>
      <c r="KDT45" s="212"/>
      <c r="KDU45" s="212"/>
      <c r="KDV45" s="212"/>
      <c r="KDW45" s="212"/>
      <c r="KDX45" s="212"/>
      <c r="KDY45" s="212"/>
      <c r="KDZ45" s="212"/>
      <c r="KEA45" s="212"/>
      <c r="KEB45" s="212"/>
      <c r="KEC45" s="212"/>
      <c r="KED45" s="212"/>
      <c r="KEE45" s="212"/>
      <c r="KEF45" s="212"/>
      <c r="KEG45" s="212"/>
      <c r="KEH45" s="212"/>
      <c r="KEI45" s="212"/>
      <c r="KEJ45" s="212"/>
      <c r="KEK45" s="212"/>
      <c r="KEL45" s="212"/>
      <c r="KEM45" s="212"/>
      <c r="KEN45" s="212"/>
      <c r="KEO45" s="212"/>
      <c r="KEP45" s="212"/>
      <c r="KEQ45" s="212"/>
      <c r="KER45" s="212"/>
      <c r="KES45" s="212"/>
      <c r="KET45" s="212"/>
      <c r="KEU45" s="212"/>
      <c r="KEV45" s="212"/>
      <c r="KEW45" s="212"/>
      <c r="KEX45" s="212"/>
      <c r="KEY45" s="212"/>
      <c r="KEZ45" s="212"/>
      <c r="KFA45" s="212"/>
      <c r="KFB45" s="212"/>
      <c r="KFC45" s="212"/>
      <c r="KFD45" s="212"/>
      <c r="KFE45" s="212"/>
      <c r="KFF45" s="212"/>
      <c r="KFG45" s="212"/>
      <c r="KFH45" s="212"/>
      <c r="KFI45" s="212"/>
      <c r="KFJ45" s="212"/>
      <c r="KFK45" s="212"/>
      <c r="KFL45" s="212"/>
      <c r="KFM45" s="212"/>
      <c r="KFN45" s="212"/>
      <c r="KFO45" s="212"/>
      <c r="KFP45" s="212"/>
      <c r="KFQ45" s="212"/>
      <c r="KFR45" s="212"/>
      <c r="KFS45" s="212"/>
      <c r="KFT45" s="212"/>
      <c r="KFU45" s="212"/>
      <c r="KFV45" s="212"/>
      <c r="KFW45" s="212"/>
      <c r="KFX45" s="212"/>
      <c r="KFY45" s="212"/>
      <c r="KFZ45" s="212"/>
      <c r="KGA45" s="212"/>
      <c r="KGB45" s="212"/>
      <c r="KGC45" s="212"/>
      <c r="KGD45" s="212"/>
      <c r="KGE45" s="212"/>
      <c r="KGF45" s="212"/>
      <c r="KGG45" s="212"/>
      <c r="KGH45" s="212"/>
      <c r="KGI45" s="212"/>
      <c r="KGJ45" s="212"/>
      <c r="KGK45" s="212"/>
      <c r="KGL45" s="212"/>
      <c r="KGM45" s="212"/>
      <c r="KGN45" s="212"/>
      <c r="KGO45" s="212"/>
      <c r="KGP45" s="212"/>
      <c r="KGQ45" s="212"/>
      <c r="KGR45" s="212"/>
      <c r="KGS45" s="212"/>
      <c r="KGT45" s="212"/>
      <c r="KGU45" s="212"/>
      <c r="KGV45" s="212"/>
      <c r="KGW45" s="212"/>
      <c r="KGX45" s="212"/>
      <c r="KGY45" s="212"/>
      <c r="KGZ45" s="212"/>
      <c r="KHA45" s="212"/>
      <c r="KHB45" s="212"/>
      <c r="KHC45" s="212"/>
      <c r="KHD45" s="212"/>
      <c r="KHE45" s="212"/>
      <c r="KHF45" s="212"/>
      <c r="KHG45" s="212"/>
      <c r="KHH45" s="212"/>
      <c r="KHI45" s="212"/>
      <c r="KHJ45" s="212"/>
      <c r="KHK45" s="212"/>
      <c r="KHL45" s="212"/>
      <c r="KHM45" s="212"/>
      <c r="KHN45" s="212"/>
      <c r="KHO45" s="212"/>
      <c r="KHP45" s="212"/>
      <c r="KHQ45" s="212"/>
      <c r="KHR45" s="212"/>
      <c r="KHS45" s="212"/>
      <c r="KHT45" s="212"/>
      <c r="KHU45" s="212"/>
      <c r="KHV45" s="212"/>
      <c r="KHW45" s="212"/>
      <c r="KHX45" s="212"/>
      <c r="KHY45" s="212"/>
      <c r="KHZ45" s="212"/>
      <c r="KIA45" s="212"/>
      <c r="KIB45" s="212"/>
      <c r="KIC45" s="212"/>
      <c r="KID45" s="212"/>
      <c r="KIE45" s="212"/>
      <c r="KIF45" s="212"/>
      <c r="KIG45" s="212"/>
      <c r="KIH45" s="212"/>
      <c r="KII45" s="212"/>
      <c r="KIJ45" s="212"/>
      <c r="KIK45" s="212"/>
      <c r="KIL45" s="212"/>
      <c r="KIM45" s="212"/>
      <c r="KIN45" s="212"/>
      <c r="KIO45" s="212"/>
      <c r="KIP45" s="212"/>
      <c r="KIQ45" s="212"/>
      <c r="KIR45" s="212"/>
      <c r="KIS45" s="212"/>
      <c r="KIT45" s="212"/>
      <c r="KIU45" s="212"/>
      <c r="KIV45" s="212"/>
      <c r="KIW45" s="212"/>
      <c r="KIX45" s="212"/>
      <c r="KIY45" s="212"/>
      <c r="KIZ45" s="212"/>
      <c r="KJA45" s="212"/>
      <c r="KJB45" s="212"/>
      <c r="KJC45" s="212"/>
      <c r="KJD45" s="212"/>
      <c r="KJE45" s="212"/>
      <c r="KJF45" s="212"/>
      <c r="KJG45" s="212"/>
      <c r="KJH45" s="212"/>
      <c r="KJI45" s="212"/>
      <c r="KJJ45" s="212"/>
      <c r="KJK45" s="212"/>
      <c r="KJL45" s="212"/>
      <c r="KJM45" s="212"/>
      <c r="KJN45" s="212"/>
      <c r="KJO45" s="212"/>
      <c r="KJP45" s="212"/>
      <c r="KJQ45" s="212"/>
      <c r="KJR45" s="212"/>
      <c r="KJS45" s="212"/>
      <c r="KJT45" s="212"/>
      <c r="KJU45" s="212"/>
      <c r="KJV45" s="212"/>
      <c r="KJW45" s="212"/>
      <c r="KJX45" s="212"/>
      <c r="KJY45" s="212"/>
      <c r="KJZ45" s="212"/>
      <c r="KKA45" s="212"/>
      <c r="KKB45" s="212"/>
      <c r="KKC45" s="212"/>
      <c r="KKD45" s="212"/>
      <c r="KKE45" s="212"/>
      <c r="KKF45" s="212"/>
      <c r="KKG45" s="212"/>
      <c r="KKH45" s="212"/>
      <c r="KKI45" s="212"/>
      <c r="KKJ45" s="212"/>
      <c r="KKK45" s="212"/>
      <c r="KKL45" s="212"/>
      <c r="KKM45" s="212"/>
      <c r="KKN45" s="212"/>
      <c r="KKO45" s="212"/>
      <c r="KKP45" s="212"/>
      <c r="KKQ45" s="212"/>
      <c r="KKR45" s="212"/>
      <c r="KKS45" s="212"/>
      <c r="KKT45" s="212"/>
      <c r="KKU45" s="212"/>
      <c r="KKV45" s="212"/>
      <c r="KKW45" s="212"/>
      <c r="KKX45" s="212"/>
      <c r="KKY45" s="212"/>
      <c r="KKZ45" s="212"/>
      <c r="KLA45" s="212"/>
      <c r="KLB45" s="212"/>
      <c r="KLC45" s="212"/>
      <c r="KLD45" s="212"/>
      <c r="KLE45" s="212"/>
      <c r="KLF45" s="212"/>
      <c r="KLG45" s="212"/>
      <c r="KLH45" s="212"/>
      <c r="KLI45" s="212"/>
      <c r="KLJ45" s="212"/>
      <c r="KLK45" s="212"/>
      <c r="KLL45" s="212"/>
      <c r="KLM45" s="212"/>
      <c r="KLN45" s="212"/>
      <c r="KLO45" s="212"/>
      <c r="KLP45" s="212"/>
      <c r="KLQ45" s="212"/>
      <c r="KLR45" s="212"/>
      <c r="KLS45" s="212"/>
      <c r="KLT45" s="212"/>
      <c r="KLU45" s="212"/>
      <c r="KLV45" s="212"/>
      <c r="KLW45" s="212"/>
      <c r="KLX45" s="212"/>
      <c r="KLY45" s="212"/>
      <c r="KLZ45" s="212"/>
      <c r="KMA45" s="212"/>
      <c r="KMB45" s="212"/>
      <c r="KMC45" s="212"/>
      <c r="KMD45" s="212"/>
      <c r="KME45" s="212"/>
      <c r="KMF45" s="212"/>
      <c r="KMG45" s="212"/>
      <c r="KMH45" s="212"/>
      <c r="KMI45" s="212"/>
      <c r="KMJ45" s="212"/>
      <c r="KMK45" s="212"/>
      <c r="KML45" s="212"/>
      <c r="KMM45" s="212"/>
      <c r="KMN45" s="212"/>
      <c r="KMO45" s="212"/>
      <c r="KMP45" s="212"/>
      <c r="KMQ45" s="212"/>
      <c r="KMR45" s="212"/>
      <c r="KMS45" s="212"/>
      <c r="KMT45" s="212"/>
      <c r="KMU45" s="212"/>
      <c r="KMV45" s="212"/>
      <c r="KMW45" s="212"/>
      <c r="KMX45" s="212"/>
      <c r="KMY45" s="212"/>
      <c r="KMZ45" s="212"/>
      <c r="KNA45" s="212"/>
      <c r="KNB45" s="212"/>
      <c r="KNC45" s="212"/>
      <c r="KND45" s="212"/>
      <c r="KNE45" s="212"/>
      <c r="KNF45" s="212"/>
      <c r="KNG45" s="212"/>
      <c r="KNH45" s="212"/>
      <c r="KNI45" s="212"/>
      <c r="KNJ45" s="212"/>
      <c r="KNK45" s="212"/>
      <c r="KNL45" s="212"/>
      <c r="KNM45" s="212"/>
      <c r="KNN45" s="212"/>
      <c r="KNO45" s="212"/>
      <c r="KNP45" s="212"/>
      <c r="KNQ45" s="212"/>
      <c r="KNR45" s="212"/>
      <c r="KNS45" s="212"/>
      <c r="KNT45" s="212"/>
      <c r="KNU45" s="212"/>
      <c r="KNV45" s="212"/>
      <c r="KNW45" s="212"/>
      <c r="KNX45" s="212"/>
      <c r="KNY45" s="212"/>
      <c r="KNZ45" s="212"/>
      <c r="KOA45" s="212"/>
      <c r="KOB45" s="212"/>
      <c r="KOC45" s="212"/>
      <c r="KOD45" s="212"/>
      <c r="KOE45" s="212"/>
      <c r="KOF45" s="212"/>
      <c r="KOG45" s="212"/>
      <c r="KOH45" s="212"/>
      <c r="KOI45" s="212"/>
      <c r="KOJ45" s="212"/>
      <c r="KOK45" s="212"/>
      <c r="KOL45" s="212"/>
      <c r="KOM45" s="212"/>
      <c r="KON45" s="212"/>
      <c r="KOO45" s="212"/>
      <c r="KOP45" s="212"/>
      <c r="KOQ45" s="212"/>
      <c r="KOR45" s="212"/>
      <c r="KOS45" s="212"/>
      <c r="KOT45" s="212"/>
      <c r="KOU45" s="212"/>
      <c r="KOV45" s="212"/>
      <c r="KOW45" s="212"/>
      <c r="KOX45" s="212"/>
      <c r="KOY45" s="212"/>
      <c r="KOZ45" s="212"/>
      <c r="KPA45" s="212"/>
      <c r="KPB45" s="212"/>
      <c r="KPC45" s="212"/>
      <c r="KPD45" s="212"/>
      <c r="KPE45" s="212"/>
      <c r="KPF45" s="212"/>
      <c r="KPG45" s="212"/>
      <c r="KPH45" s="212"/>
      <c r="KPI45" s="212"/>
      <c r="KPJ45" s="212"/>
      <c r="KPK45" s="212"/>
      <c r="KPL45" s="212"/>
      <c r="KPM45" s="212"/>
      <c r="KPN45" s="212"/>
      <c r="KPO45" s="212"/>
      <c r="KPP45" s="212"/>
      <c r="KPQ45" s="212"/>
      <c r="KPR45" s="212"/>
      <c r="KPS45" s="212"/>
      <c r="KPT45" s="212"/>
      <c r="KPU45" s="212"/>
      <c r="KPV45" s="212"/>
      <c r="KPW45" s="212"/>
      <c r="KPX45" s="212"/>
      <c r="KPY45" s="212"/>
      <c r="KPZ45" s="212"/>
      <c r="KQA45" s="212"/>
      <c r="KQB45" s="212"/>
      <c r="KQC45" s="212"/>
      <c r="KQD45" s="212"/>
      <c r="KQE45" s="212"/>
      <c r="KQF45" s="212"/>
      <c r="KQG45" s="212"/>
      <c r="KQH45" s="212"/>
      <c r="KQI45" s="212"/>
      <c r="KQJ45" s="212"/>
      <c r="KQK45" s="212"/>
      <c r="KQL45" s="212"/>
      <c r="KQM45" s="212"/>
      <c r="KQN45" s="212"/>
      <c r="KQO45" s="212"/>
      <c r="KQP45" s="212"/>
      <c r="KQQ45" s="212"/>
      <c r="KQR45" s="212"/>
      <c r="KQS45" s="212"/>
      <c r="KQT45" s="212"/>
      <c r="KQU45" s="212"/>
      <c r="KQV45" s="212"/>
      <c r="KQW45" s="212"/>
      <c r="KQX45" s="212"/>
      <c r="KQY45" s="212"/>
      <c r="KQZ45" s="212"/>
      <c r="KRA45" s="212"/>
      <c r="KRB45" s="212"/>
      <c r="KRC45" s="212"/>
      <c r="KRD45" s="212"/>
      <c r="KRE45" s="212"/>
      <c r="KRF45" s="212"/>
      <c r="KRG45" s="212"/>
      <c r="KRH45" s="212"/>
      <c r="KRI45" s="212"/>
      <c r="KRJ45" s="212"/>
      <c r="KRK45" s="212"/>
      <c r="KRL45" s="212"/>
      <c r="KRM45" s="212"/>
      <c r="KRN45" s="212"/>
      <c r="KRO45" s="212"/>
      <c r="KRP45" s="212"/>
      <c r="KRQ45" s="212"/>
      <c r="KRR45" s="212"/>
      <c r="KRS45" s="212"/>
      <c r="KRT45" s="212"/>
      <c r="KRU45" s="212"/>
      <c r="KRV45" s="212"/>
      <c r="KRW45" s="212"/>
      <c r="KRX45" s="212"/>
      <c r="KRY45" s="212"/>
      <c r="KRZ45" s="212"/>
      <c r="KSA45" s="212"/>
      <c r="KSB45" s="212"/>
      <c r="KSC45" s="212"/>
      <c r="KSD45" s="212"/>
      <c r="KSE45" s="212"/>
      <c r="KSF45" s="212"/>
      <c r="KSG45" s="212"/>
      <c r="KSH45" s="212"/>
      <c r="KSI45" s="212"/>
      <c r="KSJ45" s="212"/>
      <c r="KSK45" s="212"/>
      <c r="KSL45" s="212"/>
      <c r="KSM45" s="212"/>
      <c r="KSN45" s="212"/>
      <c r="KSO45" s="212"/>
      <c r="KSP45" s="212"/>
      <c r="KSQ45" s="212"/>
      <c r="KSR45" s="212"/>
      <c r="KSS45" s="212"/>
      <c r="KST45" s="212"/>
      <c r="KSU45" s="212"/>
      <c r="KSV45" s="212"/>
      <c r="KSW45" s="212"/>
      <c r="KSX45" s="212"/>
      <c r="KSY45" s="212"/>
      <c r="KSZ45" s="212"/>
      <c r="KTA45" s="212"/>
      <c r="KTB45" s="212"/>
      <c r="KTC45" s="212"/>
      <c r="KTD45" s="212"/>
      <c r="KTE45" s="212"/>
      <c r="KTF45" s="212"/>
      <c r="KTG45" s="212"/>
      <c r="KTH45" s="212"/>
      <c r="KTI45" s="212"/>
      <c r="KTJ45" s="212"/>
      <c r="KTK45" s="212"/>
      <c r="KTL45" s="212"/>
      <c r="KTM45" s="212"/>
      <c r="KTN45" s="212"/>
      <c r="KTO45" s="212"/>
      <c r="KTP45" s="212"/>
      <c r="KTQ45" s="212"/>
      <c r="KTR45" s="212"/>
      <c r="KTS45" s="212"/>
      <c r="KTT45" s="212"/>
      <c r="KTU45" s="212"/>
      <c r="KTV45" s="212"/>
      <c r="KTW45" s="212"/>
      <c r="KTX45" s="212"/>
      <c r="KTY45" s="212"/>
      <c r="KTZ45" s="212"/>
      <c r="KUA45" s="212"/>
      <c r="KUB45" s="212"/>
      <c r="KUC45" s="212"/>
      <c r="KUD45" s="212"/>
      <c r="KUE45" s="212"/>
      <c r="KUF45" s="212"/>
      <c r="KUG45" s="212"/>
      <c r="KUH45" s="212"/>
      <c r="KUI45" s="212"/>
      <c r="KUJ45" s="212"/>
      <c r="KUK45" s="212"/>
      <c r="KUL45" s="212"/>
      <c r="KUM45" s="212"/>
      <c r="KUN45" s="212"/>
      <c r="KUO45" s="212"/>
      <c r="KUP45" s="212"/>
      <c r="KUQ45" s="212"/>
      <c r="KUR45" s="212"/>
      <c r="KUS45" s="212"/>
      <c r="KUT45" s="212"/>
      <c r="KUU45" s="212"/>
      <c r="KUV45" s="212"/>
      <c r="KUW45" s="212"/>
      <c r="KUX45" s="212"/>
      <c r="KUY45" s="212"/>
      <c r="KUZ45" s="212"/>
      <c r="KVA45" s="212"/>
      <c r="KVB45" s="212"/>
      <c r="KVC45" s="212"/>
      <c r="KVD45" s="212"/>
      <c r="KVE45" s="212"/>
      <c r="KVF45" s="212"/>
      <c r="KVG45" s="212"/>
      <c r="KVH45" s="212"/>
      <c r="KVI45" s="212"/>
      <c r="KVJ45" s="212"/>
      <c r="KVK45" s="212"/>
      <c r="KVL45" s="212"/>
      <c r="KVM45" s="212"/>
      <c r="KVN45" s="212"/>
      <c r="KVO45" s="212"/>
      <c r="KVP45" s="212"/>
      <c r="KVQ45" s="212"/>
      <c r="KVR45" s="212"/>
      <c r="KVS45" s="212"/>
      <c r="KVT45" s="212"/>
      <c r="KVU45" s="212"/>
      <c r="KVV45" s="212"/>
      <c r="KVW45" s="212"/>
      <c r="KVX45" s="212"/>
      <c r="KVY45" s="212"/>
      <c r="KVZ45" s="212"/>
      <c r="KWA45" s="212"/>
      <c r="KWB45" s="212"/>
      <c r="KWC45" s="212"/>
      <c r="KWD45" s="212"/>
      <c r="KWE45" s="212"/>
      <c r="KWF45" s="212"/>
      <c r="KWG45" s="212"/>
      <c r="KWH45" s="212"/>
      <c r="KWI45" s="212"/>
      <c r="KWJ45" s="212"/>
      <c r="KWK45" s="212"/>
      <c r="KWL45" s="212"/>
      <c r="KWM45" s="212"/>
      <c r="KWN45" s="212"/>
      <c r="KWO45" s="212"/>
      <c r="KWP45" s="212"/>
      <c r="KWQ45" s="212"/>
      <c r="KWR45" s="212"/>
      <c r="KWS45" s="212"/>
      <c r="KWT45" s="212"/>
      <c r="KWU45" s="212"/>
      <c r="KWV45" s="212"/>
      <c r="KWW45" s="212"/>
      <c r="KWX45" s="212"/>
      <c r="KWY45" s="212"/>
      <c r="KWZ45" s="212"/>
      <c r="KXA45" s="212"/>
      <c r="KXB45" s="212"/>
      <c r="KXC45" s="212"/>
      <c r="KXD45" s="212"/>
      <c r="KXE45" s="212"/>
      <c r="KXF45" s="212"/>
      <c r="KXG45" s="212"/>
      <c r="KXH45" s="212"/>
      <c r="KXI45" s="212"/>
      <c r="KXJ45" s="212"/>
      <c r="KXK45" s="212"/>
      <c r="KXL45" s="212"/>
      <c r="KXM45" s="212"/>
      <c r="KXN45" s="212"/>
      <c r="KXO45" s="212"/>
      <c r="KXP45" s="212"/>
      <c r="KXQ45" s="212"/>
      <c r="KXR45" s="212"/>
      <c r="KXS45" s="212"/>
      <c r="KXT45" s="212"/>
      <c r="KXU45" s="212"/>
      <c r="KXV45" s="212"/>
      <c r="KXW45" s="212"/>
      <c r="KXX45" s="212"/>
      <c r="KXY45" s="212"/>
      <c r="KXZ45" s="212"/>
      <c r="KYA45" s="212"/>
      <c r="KYB45" s="212"/>
      <c r="KYC45" s="212"/>
      <c r="KYD45" s="212"/>
      <c r="KYE45" s="212"/>
      <c r="KYF45" s="212"/>
      <c r="KYG45" s="212"/>
      <c r="KYH45" s="212"/>
      <c r="KYI45" s="212"/>
      <c r="KYJ45" s="212"/>
      <c r="KYK45" s="212"/>
      <c r="KYL45" s="212"/>
      <c r="KYM45" s="212"/>
      <c r="KYN45" s="212"/>
      <c r="KYO45" s="212"/>
      <c r="KYP45" s="212"/>
      <c r="KYQ45" s="212"/>
      <c r="KYR45" s="212"/>
      <c r="KYS45" s="212"/>
      <c r="KYT45" s="212"/>
      <c r="KYU45" s="212"/>
      <c r="KYV45" s="212"/>
      <c r="KYW45" s="212"/>
      <c r="KYX45" s="212"/>
      <c r="KYY45" s="212"/>
      <c r="KYZ45" s="212"/>
      <c r="KZA45" s="212"/>
      <c r="KZB45" s="212"/>
      <c r="KZC45" s="212"/>
      <c r="KZD45" s="212"/>
      <c r="KZE45" s="212"/>
      <c r="KZF45" s="212"/>
      <c r="KZG45" s="212"/>
      <c r="KZH45" s="212"/>
      <c r="KZI45" s="212"/>
      <c r="KZJ45" s="212"/>
      <c r="KZK45" s="212"/>
      <c r="KZL45" s="212"/>
      <c r="KZM45" s="212"/>
      <c r="KZN45" s="212"/>
      <c r="KZO45" s="212"/>
      <c r="KZP45" s="212"/>
      <c r="KZQ45" s="212"/>
      <c r="KZR45" s="212"/>
      <c r="KZS45" s="212"/>
      <c r="KZT45" s="212"/>
      <c r="KZU45" s="212"/>
      <c r="KZV45" s="212"/>
      <c r="KZW45" s="212"/>
      <c r="KZX45" s="212"/>
      <c r="KZY45" s="212"/>
      <c r="KZZ45" s="212"/>
      <c r="LAA45" s="212"/>
      <c r="LAB45" s="212"/>
      <c r="LAC45" s="212"/>
      <c r="LAD45" s="212"/>
      <c r="LAE45" s="212"/>
      <c r="LAF45" s="212"/>
      <c r="LAG45" s="212"/>
      <c r="LAH45" s="212"/>
      <c r="LAI45" s="212"/>
      <c r="LAJ45" s="212"/>
      <c r="LAK45" s="212"/>
      <c r="LAL45" s="212"/>
      <c r="LAM45" s="212"/>
      <c r="LAN45" s="212"/>
      <c r="LAO45" s="212"/>
      <c r="LAP45" s="212"/>
      <c r="LAQ45" s="212"/>
      <c r="LAR45" s="212"/>
      <c r="LAS45" s="212"/>
      <c r="LAT45" s="212"/>
      <c r="LAU45" s="212"/>
      <c r="LAV45" s="212"/>
      <c r="LAW45" s="212"/>
      <c r="LAX45" s="212"/>
      <c r="LAY45" s="212"/>
      <c r="LAZ45" s="212"/>
      <c r="LBA45" s="212"/>
      <c r="LBB45" s="212"/>
      <c r="LBC45" s="212"/>
      <c r="LBD45" s="212"/>
      <c r="LBE45" s="212"/>
      <c r="LBF45" s="212"/>
      <c r="LBG45" s="212"/>
      <c r="LBH45" s="212"/>
      <c r="LBI45" s="212"/>
      <c r="LBJ45" s="212"/>
      <c r="LBK45" s="212"/>
      <c r="LBL45" s="212"/>
      <c r="LBM45" s="212"/>
      <c r="LBN45" s="212"/>
      <c r="LBO45" s="212"/>
      <c r="LBP45" s="212"/>
      <c r="LBQ45" s="212"/>
      <c r="LBR45" s="212"/>
      <c r="LBS45" s="212"/>
      <c r="LBT45" s="212"/>
      <c r="LBU45" s="212"/>
      <c r="LBV45" s="212"/>
      <c r="LBW45" s="212"/>
      <c r="LBX45" s="212"/>
      <c r="LBY45" s="212"/>
      <c r="LBZ45" s="212"/>
      <c r="LCA45" s="212"/>
      <c r="LCB45" s="212"/>
      <c r="LCC45" s="212"/>
      <c r="LCD45" s="212"/>
      <c r="LCE45" s="212"/>
      <c r="LCF45" s="212"/>
      <c r="LCG45" s="212"/>
      <c r="LCH45" s="212"/>
      <c r="LCI45" s="212"/>
      <c r="LCJ45" s="212"/>
      <c r="LCK45" s="212"/>
      <c r="LCL45" s="212"/>
      <c r="LCM45" s="212"/>
      <c r="LCN45" s="212"/>
      <c r="LCO45" s="212"/>
      <c r="LCP45" s="212"/>
      <c r="LCQ45" s="212"/>
      <c r="LCR45" s="212"/>
      <c r="LCS45" s="212"/>
      <c r="LCT45" s="212"/>
      <c r="LCU45" s="212"/>
      <c r="LCV45" s="212"/>
      <c r="LCW45" s="212"/>
      <c r="LCX45" s="212"/>
      <c r="LCY45" s="212"/>
      <c r="LCZ45" s="212"/>
      <c r="LDA45" s="212"/>
      <c r="LDB45" s="212"/>
      <c r="LDC45" s="212"/>
      <c r="LDD45" s="212"/>
      <c r="LDE45" s="212"/>
      <c r="LDF45" s="212"/>
      <c r="LDG45" s="212"/>
      <c r="LDH45" s="212"/>
      <c r="LDI45" s="212"/>
      <c r="LDJ45" s="212"/>
      <c r="LDK45" s="212"/>
      <c r="LDL45" s="212"/>
      <c r="LDM45" s="212"/>
      <c r="LDN45" s="212"/>
      <c r="LDO45" s="212"/>
      <c r="LDP45" s="212"/>
      <c r="LDQ45" s="212"/>
      <c r="LDR45" s="212"/>
      <c r="LDS45" s="212"/>
      <c r="LDT45" s="212"/>
      <c r="LDU45" s="212"/>
      <c r="LDV45" s="212"/>
      <c r="LDW45" s="212"/>
      <c r="LDX45" s="212"/>
      <c r="LDY45" s="212"/>
      <c r="LDZ45" s="212"/>
      <c r="LEA45" s="212"/>
      <c r="LEB45" s="212"/>
      <c r="LEC45" s="212"/>
      <c r="LED45" s="212"/>
      <c r="LEE45" s="212"/>
      <c r="LEF45" s="212"/>
      <c r="LEG45" s="212"/>
      <c r="LEH45" s="212"/>
      <c r="LEI45" s="212"/>
      <c r="LEJ45" s="212"/>
      <c r="LEK45" s="212"/>
      <c r="LEL45" s="212"/>
      <c r="LEM45" s="212"/>
      <c r="LEN45" s="212"/>
      <c r="LEO45" s="212"/>
      <c r="LEP45" s="212"/>
      <c r="LEQ45" s="212"/>
      <c r="LER45" s="212"/>
      <c r="LES45" s="212"/>
      <c r="LET45" s="212"/>
      <c r="LEU45" s="212"/>
      <c r="LEV45" s="212"/>
      <c r="LEW45" s="212"/>
      <c r="LEX45" s="212"/>
      <c r="LEY45" s="212"/>
      <c r="LEZ45" s="212"/>
      <c r="LFA45" s="212"/>
      <c r="LFB45" s="212"/>
      <c r="LFC45" s="212"/>
      <c r="LFD45" s="212"/>
      <c r="LFE45" s="212"/>
      <c r="LFF45" s="212"/>
      <c r="LFG45" s="212"/>
      <c r="LFH45" s="212"/>
      <c r="LFI45" s="212"/>
      <c r="LFJ45" s="212"/>
      <c r="LFK45" s="212"/>
      <c r="LFL45" s="212"/>
      <c r="LFM45" s="212"/>
      <c r="LFN45" s="212"/>
      <c r="LFO45" s="212"/>
      <c r="LFP45" s="212"/>
      <c r="LFQ45" s="212"/>
      <c r="LFR45" s="212"/>
      <c r="LFS45" s="212"/>
      <c r="LFT45" s="212"/>
      <c r="LFU45" s="212"/>
      <c r="LFV45" s="212"/>
      <c r="LFW45" s="212"/>
      <c r="LFX45" s="212"/>
      <c r="LFY45" s="212"/>
      <c r="LFZ45" s="212"/>
      <c r="LGA45" s="212"/>
      <c r="LGB45" s="212"/>
      <c r="LGC45" s="212"/>
      <c r="LGD45" s="212"/>
      <c r="LGE45" s="212"/>
      <c r="LGF45" s="212"/>
      <c r="LGG45" s="212"/>
      <c r="LGH45" s="212"/>
      <c r="LGI45" s="212"/>
      <c r="LGJ45" s="212"/>
      <c r="LGK45" s="212"/>
      <c r="LGL45" s="212"/>
      <c r="LGM45" s="212"/>
      <c r="LGN45" s="212"/>
      <c r="LGO45" s="212"/>
      <c r="LGP45" s="212"/>
      <c r="LGQ45" s="212"/>
      <c r="LGR45" s="212"/>
      <c r="LGS45" s="212"/>
      <c r="LGT45" s="212"/>
      <c r="LGU45" s="212"/>
      <c r="LGV45" s="212"/>
      <c r="LGW45" s="212"/>
      <c r="LGX45" s="212"/>
      <c r="LGY45" s="212"/>
      <c r="LGZ45" s="212"/>
      <c r="LHA45" s="212"/>
      <c r="LHB45" s="212"/>
      <c r="LHC45" s="212"/>
      <c r="LHD45" s="212"/>
      <c r="LHE45" s="212"/>
      <c r="LHF45" s="212"/>
      <c r="LHG45" s="212"/>
      <c r="LHH45" s="212"/>
      <c r="LHI45" s="212"/>
      <c r="LHJ45" s="212"/>
      <c r="LHK45" s="212"/>
      <c r="LHL45" s="212"/>
      <c r="LHM45" s="212"/>
      <c r="LHN45" s="212"/>
      <c r="LHO45" s="212"/>
      <c r="LHP45" s="212"/>
      <c r="LHQ45" s="212"/>
      <c r="LHR45" s="212"/>
      <c r="LHS45" s="212"/>
      <c r="LHT45" s="212"/>
      <c r="LHU45" s="212"/>
      <c r="LHV45" s="212"/>
      <c r="LHW45" s="212"/>
      <c r="LHX45" s="212"/>
      <c r="LHY45" s="212"/>
      <c r="LHZ45" s="212"/>
      <c r="LIA45" s="212"/>
      <c r="LIB45" s="212"/>
      <c r="LIC45" s="212"/>
      <c r="LID45" s="212"/>
      <c r="LIE45" s="212"/>
      <c r="LIF45" s="212"/>
      <c r="LIG45" s="212"/>
      <c r="LIH45" s="212"/>
      <c r="LII45" s="212"/>
      <c r="LIJ45" s="212"/>
      <c r="LIK45" s="212"/>
      <c r="LIL45" s="212"/>
      <c r="LIM45" s="212"/>
      <c r="LIN45" s="212"/>
      <c r="LIO45" s="212"/>
      <c r="LIP45" s="212"/>
      <c r="LIQ45" s="212"/>
      <c r="LIR45" s="212"/>
      <c r="LIS45" s="212"/>
      <c r="LIT45" s="212"/>
      <c r="LIU45" s="212"/>
      <c r="LIV45" s="212"/>
      <c r="LIW45" s="212"/>
      <c r="LIX45" s="212"/>
      <c r="LIY45" s="212"/>
      <c r="LIZ45" s="212"/>
      <c r="LJA45" s="212"/>
      <c r="LJB45" s="212"/>
      <c r="LJC45" s="212"/>
      <c r="LJD45" s="212"/>
      <c r="LJE45" s="212"/>
      <c r="LJF45" s="212"/>
      <c r="LJG45" s="212"/>
      <c r="LJH45" s="212"/>
      <c r="LJI45" s="212"/>
      <c r="LJJ45" s="212"/>
      <c r="LJK45" s="212"/>
      <c r="LJL45" s="212"/>
      <c r="LJM45" s="212"/>
      <c r="LJN45" s="212"/>
      <c r="LJO45" s="212"/>
      <c r="LJP45" s="212"/>
      <c r="LJQ45" s="212"/>
      <c r="LJR45" s="212"/>
      <c r="LJS45" s="212"/>
      <c r="LJT45" s="212"/>
      <c r="LJU45" s="212"/>
      <c r="LJV45" s="212"/>
      <c r="LJW45" s="212"/>
      <c r="LJX45" s="212"/>
      <c r="LJY45" s="212"/>
      <c r="LJZ45" s="212"/>
      <c r="LKA45" s="212"/>
      <c r="LKB45" s="212"/>
      <c r="LKC45" s="212"/>
      <c r="LKD45" s="212"/>
      <c r="LKE45" s="212"/>
      <c r="LKF45" s="212"/>
      <c r="LKG45" s="212"/>
      <c r="LKH45" s="212"/>
      <c r="LKI45" s="212"/>
      <c r="LKJ45" s="212"/>
      <c r="LKK45" s="212"/>
      <c r="LKL45" s="212"/>
      <c r="LKM45" s="212"/>
      <c r="LKN45" s="212"/>
      <c r="LKO45" s="212"/>
      <c r="LKP45" s="212"/>
      <c r="LKQ45" s="212"/>
      <c r="LKR45" s="212"/>
      <c r="LKS45" s="212"/>
      <c r="LKT45" s="212"/>
      <c r="LKU45" s="212"/>
      <c r="LKV45" s="212"/>
      <c r="LKW45" s="212"/>
      <c r="LKX45" s="212"/>
      <c r="LKY45" s="212"/>
      <c r="LKZ45" s="212"/>
      <c r="LLA45" s="212"/>
      <c r="LLB45" s="212"/>
      <c r="LLC45" s="212"/>
      <c r="LLD45" s="212"/>
      <c r="LLE45" s="212"/>
      <c r="LLF45" s="212"/>
      <c r="LLG45" s="212"/>
      <c r="LLH45" s="212"/>
      <c r="LLI45" s="212"/>
      <c r="LLJ45" s="212"/>
      <c r="LLK45" s="212"/>
      <c r="LLL45" s="212"/>
      <c r="LLM45" s="212"/>
      <c r="LLN45" s="212"/>
      <c r="LLO45" s="212"/>
      <c r="LLP45" s="212"/>
      <c r="LLQ45" s="212"/>
      <c r="LLR45" s="212"/>
      <c r="LLS45" s="212"/>
      <c r="LLT45" s="212"/>
      <c r="LLU45" s="212"/>
      <c r="LLV45" s="212"/>
      <c r="LLW45" s="212"/>
      <c r="LLX45" s="212"/>
      <c r="LLY45" s="212"/>
      <c r="LLZ45" s="212"/>
      <c r="LMA45" s="212"/>
      <c r="LMB45" s="212"/>
      <c r="LMC45" s="212"/>
      <c r="LMD45" s="212"/>
      <c r="LME45" s="212"/>
      <c r="LMF45" s="212"/>
      <c r="LMG45" s="212"/>
      <c r="LMH45" s="212"/>
      <c r="LMI45" s="212"/>
      <c r="LMJ45" s="212"/>
      <c r="LMK45" s="212"/>
      <c r="LML45" s="212"/>
      <c r="LMM45" s="212"/>
      <c r="LMN45" s="212"/>
      <c r="LMO45" s="212"/>
      <c r="LMP45" s="212"/>
      <c r="LMQ45" s="212"/>
      <c r="LMR45" s="212"/>
      <c r="LMS45" s="212"/>
      <c r="LMT45" s="212"/>
      <c r="LMU45" s="212"/>
      <c r="LMV45" s="212"/>
      <c r="LMW45" s="212"/>
      <c r="LMX45" s="212"/>
      <c r="LMY45" s="212"/>
      <c r="LMZ45" s="212"/>
      <c r="LNA45" s="212"/>
      <c r="LNB45" s="212"/>
      <c r="LNC45" s="212"/>
      <c r="LND45" s="212"/>
      <c r="LNE45" s="212"/>
      <c r="LNF45" s="212"/>
      <c r="LNG45" s="212"/>
      <c r="LNH45" s="212"/>
      <c r="LNI45" s="212"/>
      <c r="LNJ45" s="212"/>
      <c r="LNK45" s="212"/>
      <c r="LNL45" s="212"/>
      <c r="LNM45" s="212"/>
      <c r="LNN45" s="212"/>
      <c r="LNO45" s="212"/>
      <c r="LNP45" s="212"/>
      <c r="LNQ45" s="212"/>
      <c r="LNR45" s="212"/>
      <c r="LNS45" s="212"/>
      <c r="LNT45" s="212"/>
      <c r="LNU45" s="212"/>
      <c r="LNV45" s="212"/>
      <c r="LNW45" s="212"/>
      <c r="LNX45" s="212"/>
      <c r="LNY45" s="212"/>
      <c r="LNZ45" s="212"/>
      <c r="LOA45" s="212"/>
      <c r="LOB45" s="212"/>
      <c r="LOC45" s="212"/>
      <c r="LOD45" s="212"/>
      <c r="LOE45" s="212"/>
      <c r="LOF45" s="212"/>
      <c r="LOG45" s="212"/>
      <c r="LOH45" s="212"/>
      <c r="LOI45" s="212"/>
      <c r="LOJ45" s="212"/>
      <c r="LOK45" s="212"/>
      <c r="LOL45" s="212"/>
      <c r="LOM45" s="212"/>
      <c r="LON45" s="212"/>
      <c r="LOO45" s="212"/>
      <c r="LOP45" s="212"/>
      <c r="LOQ45" s="212"/>
      <c r="LOR45" s="212"/>
      <c r="LOS45" s="212"/>
      <c r="LOT45" s="212"/>
      <c r="LOU45" s="212"/>
      <c r="LOV45" s="212"/>
      <c r="LOW45" s="212"/>
      <c r="LOX45" s="212"/>
      <c r="LOY45" s="212"/>
      <c r="LOZ45" s="212"/>
      <c r="LPA45" s="212"/>
      <c r="LPB45" s="212"/>
      <c r="LPC45" s="212"/>
      <c r="LPD45" s="212"/>
      <c r="LPE45" s="212"/>
      <c r="LPF45" s="212"/>
      <c r="LPG45" s="212"/>
      <c r="LPH45" s="212"/>
      <c r="LPI45" s="212"/>
      <c r="LPJ45" s="212"/>
      <c r="LPK45" s="212"/>
      <c r="LPL45" s="212"/>
      <c r="LPM45" s="212"/>
      <c r="LPN45" s="212"/>
      <c r="LPO45" s="212"/>
      <c r="LPP45" s="212"/>
      <c r="LPQ45" s="212"/>
      <c r="LPR45" s="212"/>
      <c r="LPS45" s="212"/>
      <c r="LPT45" s="212"/>
      <c r="LPU45" s="212"/>
      <c r="LPV45" s="212"/>
      <c r="LPW45" s="212"/>
      <c r="LPX45" s="212"/>
      <c r="LPY45" s="212"/>
      <c r="LPZ45" s="212"/>
      <c r="LQA45" s="212"/>
      <c r="LQB45" s="212"/>
      <c r="LQC45" s="212"/>
      <c r="LQD45" s="212"/>
      <c r="LQE45" s="212"/>
      <c r="LQF45" s="212"/>
      <c r="LQG45" s="212"/>
      <c r="LQH45" s="212"/>
      <c r="LQI45" s="212"/>
      <c r="LQJ45" s="212"/>
      <c r="LQK45" s="212"/>
      <c r="LQL45" s="212"/>
      <c r="LQM45" s="212"/>
      <c r="LQN45" s="212"/>
      <c r="LQO45" s="212"/>
      <c r="LQP45" s="212"/>
      <c r="LQQ45" s="212"/>
      <c r="LQR45" s="212"/>
      <c r="LQS45" s="212"/>
      <c r="LQT45" s="212"/>
      <c r="LQU45" s="212"/>
      <c r="LQV45" s="212"/>
      <c r="LQW45" s="212"/>
      <c r="LQX45" s="212"/>
      <c r="LQY45" s="212"/>
      <c r="LQZ45" s="212"/>
      <c r="LRA45" s="212"/>
      <c r="LRB45" s="212"/>
      <c r="LRC45" s="212"/>
      <c r="LRD45" s="212"/>
      <c r="LRE45" s="212"/>
      <c r="LRF45" s="212"/>
      <c r="LRG45" s="212"/>
      <c r="LRH45" s="212"/>
      <c r="LRI45" s="212"/>
      <c r="LRJ45" s="212"/>
      <c r="LRK45" s="212"/>
      <c r="LRL45" s="212"/>
      <c r="LRM45" s="212"/>
      <c r="LRN45" s="212"/>
      <c r="LRO45" s="212"/>
      <c r="LRP45" s="212"/>
      <c r="LRQ45" s="212"/>
      <c r="LRR45" s="212"/>
      <c r="LRS45" s="212"/>
      <c r="LRT45" s="212"/>
      <c r="LRU45" s="212"/>
      <c r="LRV45" s="212"/>
      <c r="LRW45" s="212"/>
      <c r="LRX45" s="212"/>
      <c r="LRY45" s="212"/>
      <c r="LRZ45" s="212"/>
      <c r="LSA45" s="212"/>
      <c r="LSB45" s="212"/>
      <c r="LSC45" s="212"/>
      <c r="LSD45" s="212"/>
      <c r="LSE45" s="212"/>
      <c r="LSF45" s="212"/>
      <c r="LSG45" s="212"/>
      <c r="LSH45" s="212"/>
      <c r="LSI45" s="212"/>
      <c r="LSJ45" s="212"/>
      <c r="LSK45" s="212"/>
      <c r="LSL45" s="212"/>
      <c r="LSM45" s="212"/>
      <c r="LSN45" s="212"/>
      <c r="LSO45" s="212"/>
      <c r="LSP45" s="212"/>
      <c r="LSQ45" s="212"/>
      <c r="LSR45" s="212"/>
      <c r="LSS45" s="212"/>
      <c r="LST45" s="212"/>
      <c r="LSU45" s="212"/>
      <c r="LSV45" s="212"/>
      <c r="LSW45" s="212"/>
      <c r="LSX45" s="212"/>
      <c r="LSY45" s="212"/>
      <c r="LSZ45" s="212"/>
      <c r="LTA45" s="212"/>
      <c r="LTB45" s="212"/>
      <c r="LTC45" s="212"/>
      <c r="LTD45" s="212"/>
      <c r="LTE45" s="212"/>
      <c r="LTF45" s="212"/>
      <c r="LTG45" s="212"/>
      <c r="LTH45" s="212"/>
      <c r="LTI45" s="212"/>
      <c r="LTJ45" s="212"/>
      <c r="LTK45" s="212"/>
      <c r="LTL45" s="212"/>
      <c r="LTM45" s="212"/>
      <c r="LTN45" s="212"/>
      <c r="LTO45" s="212"/>
      <c r="LTP45" s="212"/>
      <c r="LTQ45" s="212"/>
      <c r="LTR45" s="212"/>
      <c r="LTS45" s="212"/>
      <c r="LTT45" s="212"/>
      <c r="LTU45" s="212"/>
      <c r="LTV45" s="212"/>
      <c r="LTW45" s="212"/>
      <c r="LTX45" s="212"/>
      <c r="LTY45" s="212"/>
      <c r="LTZ45" s="212"/>
      <c r="LUA45" s="212"/>
      <c r="LUB45" s="212"/>
      <c r="LUC45" s="212"/>
      <c r="LUD45" s="212"/>
      <c r="LUE45" s="212"/>
      <c r="LUF45" s="212"/>
      <c r="LUG45" s="212"/>
      <c r="LUH45" s="212"/>
      <c r="LUI45" s="212"/>
      <c r="LUJ45" s="212"/>
      <c r="LUK45" s="212"/>
      <c r="LUL45" s="212"/>
      <c r="LUM45" s="212"/>
      <c r="LUN45" s="212"/>
      <c r="LUO45" s="212"/>
      <c r="LUP45" s="212"/>
      <c r="LUQ45" s="212"/>
      <c r="LUR45" s="212"/>
      <c r="LUS45" s="212"/>
      <c r="LUT45" s="212"/>
      <c r="LUU45" s="212"/>
      <c r="LUV45" s="212"/>
      <c r="LUW45" s="212"/>
      <c r="LUX45" s="212"/>
      <c r="LUY45" s="212"/>
      <c r="LUZ45" s="212"/>
      <c r="LVA45" s="212"/>
      <c r="LVB45" s="212"/>
      <c r="LVC45" s="212"/>
      <c r="LVD45" s="212"/>
      <c r="LVE45" s="212"/>
      <c r="LVF45" s="212"/>
      <c r="LVG45" s="212"/>
      <c r="LVH45" s="212"/>
      <c r="LVI45" s="212"/>
      <c r="LVJ45" s="212"/>
      <c r="LVK45" s="212"/>
      <c r="LVL45" s="212"/>
      <c r="LVM45" s="212"/>
      <c r="LVN45" s="212"/>
      <c r="LVO45" s="212"/>
      <c r="LVP45" s="212"/>
      <c r="LVQ45" s="212"/>
      <c r="LVR45" s="212"/>
      <c r="LVS45" s="212"/>
      <c r="LVT45" s="212"/>
      <c r="LVU45" s="212"/>
      <c r="LVV45" s="212"/>
      <c r="LVW45" s="212"/>
      <c r="LVX45" s="212"/>
      <c r="LVY45" s="212"/>
      <c r="LVZ45" s="212"/>
      <c r="LWA45" s="212"/>
      <c r="LWB45" s="212"/>
      <c r="LWC45" s="212"/>
      <c r="LWD45" s="212"/>
      <c r="LWE45" s="212"/>
      <c r="LWF45" s="212"/>
      <c r="LWG45" s="212"/>
      <c r="LWH45" s="212"/>
      <c r="LWI45" s="212"/>
      <c r="LWJ45" s="212"/>
      <c r="LWK45" s="212"/>
      <c r="LWL45" s="212"/>
      <c r="LWM45" s="212"/>
      <c r="LWN45" s="212"/>
      <c r="LWO45" s="212"/>
      <c r="LWP45" s="212"/>
      <c r="LWQ45" s="212"/>
      <c r="LWR45" s="212"/>
      <c r="LWS45" s="212"/>
      <c r="LWT45" s="212"/>
      <c r="LWU45" s="212"/>
      <c r="LWV45" s="212"/>
      <c r="LWW45" s="212"/>
      <c r="LWX45" s="212"/>
      <c r="LWY45" s="212"/>
      <c r="LWZ45" s="212"/>
      <c r="LXA45" s="212"/>
      <c r="LXB45" s="212"/>
      <c r="LXC45" s="212"/>
      <c r="LXD45" s="212"/>
      <c r="LXE45" s="212"/>
      <c r="LXF45" s="212"/>
      <c r="LXG45" s="212"/>
      <c r="LXH45" s="212"/>
      <c r="LXI45" s="212"/>
      <c r="LXJ45" s="212"/>
      <c r="LXK45" s="212"/>
      <c r="LXL45" s="212"/>
      <c r="LXM45" s="212"/>
      <c r="LXN45" s="212"/>
      <c r="LXO45" s="212"/>
      <c r="LXP45" s="212"/>
      <c r="LXQ45" s="212"/>
      <c r="LXR45" s="212"/>
      <c r="LXS45" s="212"/>
      <c r="LXT45" s="212"/>
      <c r="LXU45" s="212"/>
      <c r="LXV45" s="212"/>
      <c r="LXW45" s="212"/>
      <c r="LXX45" s="212"/>
      <c r="LXY45" s="212"/>
      <c r="LXZ45" s="212"/>
      <c r="LYA45" s="212"/>
      <c r="LYB45" s="212"/>
      <c r="LYC45" s="212"/>
      <c r="LYD45" s="212"/>
      <c r="LYE45" s="212"/>
      <c r="LYF45" s="212"/>
      <c r="LYG45" s="212"/>
      <c r="LYH45" s="212"/>
      <c r="LYI45" s="212"/>
      <c r="LYJ45" s="212"/>
      <c r="LYK45" s="212"/>
      <c r="LYL45" s="212"/>
      <c r="LYM45" s="212"/>
      <c r="LYN45" s="212"/>
      <c r="LYO45" s="212"/>
      <c r="LYP45" s="212"/>
      <c r="LYQ45" s="212"/>
      <c r="LYR45" s="212"/>
      <c r="LYS45" s="212"/>
      <c r="LYT45" s="212"/>
      <c r="LYU45" s="212"/>
      <c r="LYV45" s="212"/>
      <c r="LYW45" s="212"/>
      <c r="LYX45" s="212"/>
      <c r="LYY45" s="212"/>
      <c r="LYZ45" s="212"/>
      <c r="LZA45" s="212"/>
      <c r="LZB45" s="212"/>
      <c r="LZC45" s="212"/>
      <c r="LZD45" s="212"/>
      <c r="LZE45" s="212"/>
      <c r="LZF45" s="212"/>
      <c r="LZG45" s="212"/>
      <c r="LZH45" s="212"/>
      <c r="LZI45" s="212"/>
      <c r="LZJ45" s="212"/>
      <c r="LZK45" s="212"/>
      <c r="LZL45" s="212"/>
      <c r="LZM45" s="212"/>
      <c r="LZN45" s="212"/>
      <c r="LZO45" s="212"/>
      <c r="LZP45" s="212"/>
      <c r="LZQ45" s="212"/>
      <c r="LZR45" s="212"/>
      <c r="LZS45" s="212"/>
      <c r="LZT45" s="212"/>
      <c r="LZU45" s="212"/>
      <c r="LZV45" s="212"/>
      <c r="LZW45" s="212"/>
      <c r="LZX45" s="212"/>
      <c r="LZY45" s="212"/>
      <c r="LZZ45" s="212"/>
      <c r="MAA45" s="212"/>
      <c r="MAB45" s="212"/>
      <c r="MAC45" s="212"/>
      <c r="MAD45" s="212"/>
      <c r="MAE45" s="212"/>
      <c r="MAF45" s="212"/>
      <c r="MAG45" s="212"/>
      <c r="MAH45" s="212"/>
      <c r="MAI45" s="212"/>
      <c r="MAJ45" s="212"/>
      <c r="MAK45" s="212"/>
      <c r="MAL45" s="212"/>
      <c r="MAM45" s="212"/>
      <c r="MAN45" s="212"/>
      <c r="MAO45" s="212"/>
      <c r="MAP45" s="212"/>
      <c r="MAQ45" s="212"/>
      <c r="MAR45" s="212"/>
      <c r="MAS45" s="212"/>
      <c r="MAT45" s="212"/>
      <c r="MAU45" s="212"/>
      <c r="MAV45" s="212"/>
      <c r="MAW45" s="212"/>
      <c r="MAX45" s="212"/>
      <c r="MAY45" s="212"/>
      <c r="MAZ45" s="212"/>
      <c r="MBA45" s="212"/>
      <c r="MBB45" s="212"/>
      <c r="MBC45" s="212"/>
      <c r="MBD45" s="212"/>
      <c r="MBE45" s="212"/>
      <c r="MBF45" s="212"/>
      <c r="MBG45" s="212"/>
      <c r="MBH45" s="212"/>
      <c r="MBI45" s="212"/>
      <c r="MBJ45" s="212"/>
      <c r="MBK45" s="212"/>
      <c r="MBL45" s="212"/>
      <c r="MBM45" s="212"/>
      <c r="MBN45" s="212"/>
      <c r="MBO45" s="212"/>
      <c r="MBP45" s="212"/>
      <c r="MBQ45" s="212"/>
      <c r="MBR45" s="212"/>
      <c r="MBS45" s="212"/>
      <c r="MBT45" s="212"/>
      <c r="MBU45" s="212"/>
      <c r="MBV45" s="212"/>
      <c r="MBW45" s="212"/>
      <c r="MBX45" s="212"/>
      <c r="MBY45" s="212"/>
      <c r="MBZ45" s="212"/>
      <c r="MCA45" s="212"/>
      <c r="MCB45" s="212"/>
      <c r="MCC45" s="212"/>
      <c r="MCD45" s="212"/>
      <c r="MCE45" s="212"/>
      <c r="MCF45" s="212"/>
      <c r="MCG45" s="212"/>
      <c r="MCH45" s="212"/>
      <c r="MCI45" s="212"/>
      <c r="MCJ45" s="212"/>
      <c r="MCK45" s="212"/>
      <c r="MCL45" s="212"/>
      <c r="MCM45" s="212"/>
      <c r="MCN45" s="212"/>
      <c r="MCO45" s="212"/>
      <c r="MCP45" s="212"/>
      <c r="MCQ45" s="212"/>
      <c r="MCR45" s="212"/>
      <c r="MCS45" s="212"/>
      <c r="MCT45" s="212"/>
      <c r="MCU45" s="212"/>
      <c r="MCV45" s="212"/>
      <c r="MCW45" s="212"/>
      <c r="MCX45" s="212"/>
      <c r="MCY45" s="212"/>
      <c r="MCZ45" s="212"/>
      <c r="MDA45" s="212"/>
      <c r="MDB45" s="212"/>
      <c r="MDC45" s="212"/>
      <c r="MDD45" s="212"/>
      <c r="MDE45" s="212"/>
      <c r="MDF45" s="212"/>
      <c r="MDG45" s="212"/>
      <c r="MDH45" s="212"/>
      <c r="MDI45" s="212"/>
      <c r="MDJ45" s="212"/>
      <c r="MDK45" s="212"/>
      <c r="MDL45" s="212"/>
      <c r="MDM45" s="212"/>
      <c r="MDN45" s="212"/>
      <c r="MDO45" s="212"/>
      <c r="MDP45" s="212"/>
      <c r="MDQ45" s="212"/>
      <c r="MDR45" s="212"/>
      <c r="MDS45" s="212"/>
      <c r="MDT45" s="212"/>
      <c r="MDU45" s="212"/>
      <c r="MDV45" s="212"/>
      <c r="MDW45" s="212"/>
      <c r="MDX45" s="212"/>
      <c r="MDY45" s="212"/>
      <c r="MDZ45" s="212"/>
      <c r="MEA45" s="212"/>
      <c r="MEB45" s="212"/>
      <c r="MEC45" s="212"/>
      <c r="MED45" s="212"/>
      <c r="MEE45" s="212"/>
      <c r="MEF45" s="212"/>
      <c r="MEG45" s="212"/>
      <c r="MEH45" s="212"/>
      <c r="MEI45" s="212"/>
      <c r="MEJ45" s="212"/>
      <c r="MEK45" s="212"/>
      <c r="MEL45" s="212"/>
      <c r="MEM45" s="212"/>
      <c r="MEN45" s="212"/>
      <c r="MEO45" s="212"/>
      <c r="MEP45" s="212"/>
      <c r="MEQ45" s="212"/>
      <c r="MER45" s="212"/>
      <c r="MES45" s="212"/>
      <c r="MET45" s="212"/>
      <c r="MEU45" s="212"/>
      <c r="MEV45" s="212"/>
      <c r="MEW45" s="212"/>
      <c r="MEX45" s="212"/>
      <c r="MEY45" s="212"/>
      <c r="MEZ45" s="212"/>
      <c r="MFA45" s="212"/>
      <c r="MFB45" s="212"/>
      <c r="MFC45" s="212"/>
      <c r="MFD45" s="212"/>
      <c r="MFE45" s="212"/>
      <c r="MFF45" s="212"/>
      <c r="MFG45" s="212"/>
      <c r="MFH45" s="212"/>
      <c r="MFI45" s="212"/>
      <c r="MFJ45" s="212"/>
      <c r="MFK45" s="212"/>
      <c r="MFL45" s="212"/>
      <c r="MFM45" s="212"/>
      <c r="MFN45" s="212"/>
      <c r="MFO45" s="212"/>
      <c r="MFP45" s="212"/>
      <c r="MFQ45" s="212"/>
      <c r="MFR45" s="212"/>
      <c r="MFS45" s="212"/>
      <c r="MFT45" s="212"/>
      <c r="MFU45" s="212"/>
      <c r="MFV45" s="212"/>
      <c r="MFW45" s="212"/>
      <c r="MFX45" s="212"/>
      <c r="MFY45" s="212"/>
      <c r="MFZ45" s="212"/>
      <c r="MGA45" s="212"/>
      <c r="MGB45" s="212"/>
      <c r="MGC45" s="212"/>
      <c r="MGD45" s="212"/>
      <c r="MGE45" s="212"/>
      <c r="MGF45" s="212"/>
      <c r="MGG45" s="212"/>
      <c r="MGH45" s="212"/>
      <c r="MGI45" s="212"/>
      <c r="MGJ45" s="212"/>
      <c r="MGK45" s="212"/>
      <c r="MGL45" s="212"/>
      <c r="MGM45" s="212"/>
      <c r="MGN45" s="212"/>
      <c r="MGO45" s="212"/>
      <c r="MGP45" s="212"/>
      <c r="MGQ45" s="212"/>
      <c r="MGR45" s="212"/>
      <c r="MGS45" s="212"/>
      <c r="MGT45" s="212"/>
      <c r="MGU45" s="212"/>
      <c r="MGV45" s="212"/>
      <c r="MGW45" s="212"/>
      <c r="MGX45" s="212"/>
      <c r="MGY45" s="212"/>
      <c r="MGZ45" s="212"/>
      <c r="MHA45" s="212"/>
      <c r="MHB45" s="212"/>
      <c r="MHC45" s="212"/>
      <c r="MHD45" s="212"/>
      <c r="MHE45" s="212"/>
      <c r="MHF45" s="212"/>
      <c r="MHG45" s="212"/>
      <c r="MHH45" s="212"/>
      <c r="MHI45" s="212"/>
      <c r="MHJ45" s="212"/>
      <c r="MHK45" s="212"/>
      <c r="MHL45" s="212"/>
      <c r="MHM45" s="212"/>
      <c r="MHN45" s="212"/>
      <c r="MHO45" s="212"/>
      <c r="MHP45" s="212"/>
      <c r="MHQ45" s="212"/>
      <c r="MHR45" s="212"/>
      <c r="MHS45" s="212"/>
      <c r="MHT45" s="212"/>
      <c r="MHU45" s="212"/>
      <c r="MHV45" s="212"/>
      <c r="MHW45" s="212"/>
      <c r="MHX45" s="212"/>
      <c r="MHY45" s="212"/>
      <c r="MHZ45" s="212"/>
      <c r="MIA45" s="212"/>
      <c r="MIB45" s="212"/>
      <c r="MIC45" s="212"/>
      <c r="MID45" s="212"/>
      <c r="MIE45" s="212"/>
      <c r="MIF45" s="212"/>
      <c r="MIG45" s="212"/>
      <c r="MIH45" s="212"/>
      <c r="MII45" s="212"/>
      <c r="MIJ45" s="212"/>
      <c r="MIK45" s="212"/>
      <c r="MIL45" s="212"/>
      <c r="MIM45" s="212"/>
      <c r="MIN45" s="212"/>
      <c r="MIO45" s="212"/>
      <c r="MIP45" s="212"/>
      <c r="MIQ45" s="212"/>
      <c r="MIR45" s="212"/>
      <c r="MIS45" s="212"/>
      <c r="MIT45" s="212"/>
      <c r="MIU45" s="212"/>
      <c r="MIV45" s="212"/>
      <c r="MIW45" s="212"/>
      <c r="MIX45" s="212"/>
      <c r="MIY45" s="212"/>
      <c r="MIZ45" s="212"/>
      <c r="MJA45" s="212"/>
      <c r="MJB45" s="212"/>
      <c r="MJC45" s="212"/>
      <c r="MJD45" s="212"/>
      <c r="MJE45" s="212"/>
      <c r="MJF45" s="212"/>
      <c r="MJG45" s="212"/>
      <c r="MJH45" s="212"/>
      <c r="MJI45" s="212"/>
      <c r="MJJ45" s="212"/>
      <c r="MJK45" s="212"/>
      <c r="MJL45" s="212"/>
      <c r="MJM45" s="212"/>
      <c r="MJN45" s="212"/>
      <c r="MJO45" s="212"/>
      <c r="MJP45" s="212"/>
      <c r="MJQ45" s="212"/>
      <c r="MJR45" s="212"/>
      <c r="MJS45" s="212"/>
      <c r="MJT45" s="212"/>
      <c r="MJU45" s="212"/>
      <c r="MJV45" s="212"/>
      <c r="MJW45" s="212"/>
      <c r="MJX45" s="212"/>
      <c r="MJY45" s="212"/>
      <c r="MJZ45" s="212"/>
      <c r="MKA45" s="212"/>
      <c r="MKB45" s="212"/>
      <c r="MKC45" s="212"/>
      <c r="MKD45" s="212"/>
      <c r="MKE45" s="212"/>
      <c r="MKF45" s="212"/>
      <c r="MKG45" s="212"/>
      <c r="MKH45" s="212"/>
      <c r="MKI45" s="212"/>
      <c r="MKJ45" s="212"/>
      <c r="MKK45" s="212"/>
      <c r="MKL45" s="212"/>
      <c r="MKM45" s="212"/>
      <c r="MKN45" s="212"/>
      <c r="MKO45" s="212"/>
      <c r="MKP45" s="212"/>
      <c r="MKQ45" s="212"/>
      <c r="MKR45" s="212"/>
      <c r="MKS45" s="212"/>
      <c r="MKT45" s="212"/>
      <c r="MKU45" s="212"/>
      <c r="MKV45" s="212"/>
      <c r="MKW45" s="212"/>
      <c r="MKX45" s="212"/>
      <c r="MKY45" s="212"/>
      <c r="MKZ45" s="212"/>
      <c r="MLA45" s="212"/>
      <c r="MLB45" s="212"/>
      <c r="MLC45" s="212"/>
      <c r="MLD45" s="212"/>
      <c r="MLE45" s="212"/>
      <c r="MLF45" s="212"/>
      <c r="MLG45" s="212"/>
      <c r="MLH45" s="212"/>
      <c r="MLI45" s="212"/>
      <c r="MLJ45" s="212"/>
      <c r="MLK45" s="212"/>
      <c r="MLL45" s="212"/>
      <c r="MLM45" s="212"/>
      <c r="MLN45" s="212"/>
      <c r="MLO45" s="212"/>
      <c r="MLP45" s="212"/>
      <c r="MLQ45" s="212"/>
      <c r="MLR45" s="212"/>
      <c r="MLS45" s="212"/>
      <c r="MLT45" s="212"/>
      <c r="MLU45" s="212"/>
      <c r="MLV45" s="212"/>
      <c r="MLW45" s="212"/>
      <c r="MLX45" s="212"/>
      <c r="MLY45" s="212"/>
      <c r="MLZ45" s="212"/>
      <c r="MMA45" s="212"/>
      <c r="MMB45" s="212"/>
      <c r="MMC45" s="212"/>
      <c r="MMD45" s="212"/>
      <c r="MME45" s="212"/>
      <c r="MMF45" s="212"/>
      <c r="MMG45" s="212"/>
      <c r="MMH45" s="212"/>
      <c r="MMI45" s="212"/>
      <c r="MMJ45" s="212"/>
      <c r="MMK45" s="212"/>
      <c r="MML45" s="212"/>
      <c r="MMM45" s="212"/>
      <c r="MMN45" s="212"/>
      <c r="MMO45" s="212"/>
      <c r="MMP45" s="212"/>
      <c r="MMQ45" s="212"/>
      <c r="MMR45" s="212"/>
      <c r="MMS45" s="212"/>
      <c r="MMT45" s="212"/>
      <c r="MMU45" s="212"/>
      <c r="MMV45" s="212"/>
      <c r="MMW45" s="212"/>
      <c r="MMX45" s="212"/>
      <c r="MMY45" s="212"/>
      <c r="MMZ45" s="212"/>
      <c r="MNA45" s="212"/>
      <c r="MNB45" s="212"/>
      <c r="MNC45" s="212"/>
      <c r="MND45" s="212"/>
      <c r="MNE45" s="212"/>
      <c r="MNF45" s="212"/>
      <c r="MNG45" s="212"/>
      <c r="MNH45" s="212"/>
      <c r="MNI45" s="212"/>
      <c r="MNJ45" s="212"/>
      <c r="MNK45" s="212"/>
      <c r="MNL45" s="212"/>
      <c r="MNM45" s="212"/>
      <c r="MNN45" s="212"/>
      <c r="MNO45" s="212"/>
      <c r="MNP45" s="212"/>
      <c r="MNQ45" s="212"/>
      <c r="MNR45" s="212"/>
      <c r="MNS45" s="212"/>
      <c r="MNT45" s="212"/>
      <c r="MNU45" s="212"/>
      <c r="MNV45" s="212"/>
      <c r="MNW45" s="212"/>
      <c r="MNX45" s="212"/>
      <c r="MNY45" s="212"/>
      <c r="MNZ45" s="212"/>
      <c r="MOA45" s="212"/>
      <c r="MOB45" s="212"/>
      <c r="MOC45" s="212"/>
      <c r="MOD45" s="212"/>
      <c r="MOE45" s="212"/>
      <c r="MOF45" s="212"/>
      <c r="MOG45" s="212"/>
      <c r="MOH45" s="212"/>
      <c r="MOI45" s="212"/>
      <c r="MOJ45" s="212"/>
      <c r="MOK45" s="212"/>
      <c r="MOL45" s="212"/>
      <c r="MOM45" s="212"/>
      <c r="MON45" s="212"/>
      <c r="MOO45" s="212"/>
      <c r="MOP45" s="212"/>
      <c r="MOQ45" s="212"/>
      <c r="MOR45" s="212"/>
      <c r="MOS45" s="212"/>
      <c r="MOT45" s="212"/>
      <c r="MOU45" s="212"/>
      <c r="MOV45" s="212"/>
      <c r="MOW45" s="212"/>
      <c r="MOX45" s="212"/>
      <c r="MOY45" s="212"/>
      <c r="MOZ45" s="212"/>
      <c r="MPA45" s="212"/>
      <c r="MPB45" s="212"/>
      <c r="MPC45" s="212"/>
      <c r="MPD45" s="212"/>
      <c r="MPE45" s="212"/>
      <c r="MPF45" s="212"/>
      <c r="MPG45" s="212"/>
      <c r="MPH45" s="212"/>
      <c r="MPI45" s="212"/>
      <c r="MPJ45" s="212"/>
      <c r="MPK45" s="212"/>
      <c r="MPL45" s="212"/>
      <c r="MPM45" s="212"/>
      <c r="MPN45" s="212"/>
      <c r="MPO45" s="212"/>
      <c r="MPP45" s="212"/>
      <c r="MPQ45" s="212"/>
      <c r="MPR45" s="212"/>
      <c r="MPS45" s="212"/>
      <c r="MPT45" s="212"/>
      <c r="MPU45" s="212"/>
      <c r="MPV45" s="212"/>
      <c r="MPW45" s="212"/>
      <c r="MPX45" s="212"/>
      <c r="MPY45" s="212"/>
      <c r="MPZ45" s="212"/>
      <c r="MQA45" s="212"/>
      <c r="MQB45" s="212"/>
      <c r="MQC45" s="212"/>
      <c r="MQD45" s="212"/>
      <c r="MQE45" s="212"/>
      <c r="MQF45" s="212"/>
      <c r="MQG45" s="212"/>
      <c r="MQH45" s="212"/>
      <c r="MQI45" s="212"/>
      <c r="MQJ45" s="212"/>
      <c r="MQK45" s="212"/>
      <c r="MQL45" s="212"/>
      <c r="MQM45" s="212"/>
      <c r="MQN45" s="212"/>
      <c r="MQO45" s="212"/>
      <c r="MQP45" s="212"/>
      <c r="MQQ45" s="212"/>
      <c r="MQR45" s="212"/>
      <c r="MQS45" s="212"/>
      <c r="MQT45" s="212"/>
      <c r="MQU45" s="212"/>
      <c r="MQV45" s="212"/>
      <c r="MQW45" s="212"/>
      <c r="MQX45" s="212"/>
      <c r="MQY45" s="212"/>
      <c r="MQZ45" s="212"/>
      <c r="MRA45" s="212"/>
      <c r="MRB45" s="212"/>
      <c r="MRC45" s="212"/>
      <c r="MRD45" s="212"/>
      <c r="MRE45" s="212"/>
      <c r="MRF45" s="212"/>
      <c r="MRG45" s="212"/>
      <c r="MRH45" s="212"/>
      <c r="MRI45" s="212"/>
      <c r="MRJ45" s="212"/>
      <c r="MRK45" s="212"/>
      <c r="MRL45" s="212"/>
      <c r="MRM45" s="212"/>
      <c r="MRN45" s="212"/>
      <c r="MRO45" s="212"/>
      <c r="MRP45" s="212"/>
      <c r="MRQ45" s="212"/>
      <c r="MRR45" s="212"/>
      <c r="MRS45" s="212"/>
      <c r="MRT45" s="212"/>
      <c r="MRU45" s="212"/>
      <c r="MRV45" s="212"/>
      <c r="MRW45" s="212"/>
      <c r="MRX45" s="212"/>
      <c r="MRY45" s="212"/>
      <c r="MRZ45" s="212"/>
      <c r="MSA45" s="212"/>
      <c r="MSB45" s="212"/>
      <c r="MSC45" s="212"/>
      <c r="MSD45" s="212"/>
      <c r="MSE45" s="212"/>
      <c r="MSF45" s="212"/>
      <c r="MSG45" s="212"/>
      <c r="MSH45" s="212"/>
      <c r="MSI45" s="212"/>
      <c r="MSJ45" s="212"/>
      <c r="MSK45" s="212"/>
      <c r="MSL45" s="212"/>
      <c r="MSM45" s="212"/>
      <c r="MSN45" s="212"/>
      <c r="MSO45" s="212"/>
      <c r="MSP45" s="212"/>
      <c r="MSQ45" s="212"/>
      <c r="MSR45" s="212"/>
      <c r="MSS45" s="212"/>
      <c r="MST45" s="212"/>
      <c r="MSU45" s="212"/>
      <c r="MSV45" s="212"/>
      <c r="MSW45" s="212"/>
      <c r="MSX45" s="212"/>
      <c r="MSY45" s="212"/>
      <c r="MSZ45" s="212"/>
      <c r="MTA45" s="212"/>
      <c r="MTB45" s="212"/>
      <c r="MTC45" s="212"/>
      <c r="MTD45" s="212"/>
      <c r="MTE45" s="212"/>
      <c r="MTF45" s="212"/>
      <c r="MTG45" s="212"/>
      <c r="MTH45" s="212"/>
      <c r="MTI45" s="212"/>
      <c r="MTJ45" s="212"/>
      <c r="MTK45" s="212"/>
      <c r="MTL45" s="212"/>
      <c r="MTM45" s="212"/>
      <c r="MTN45" s="212"/>
      <c r="MTO45" s="212"/>
      <c r="MTP45" s="212"/>
      <c r="MTQ45" s="212"/>
      <c r="MTR45" s="212"/>
      <c r="MTS45" s="212"/>
      <c r="MTT45" s="212"/>
      <c r="MTU45" s="212"/>
      <c r="MTV45" s="212"/>
      <c r="MTW45" s="212"/>
      <c r="MTX45" s="212"/>
      <c r="MTY45" s="212"/>
      <c r="MTZ45" s="212"/>
      <c r="MUA45" s="212"/>
      <c r="MUB45" s="212"/>
      <c r="MUC45" s="212"/>
      <c r="MUD45" s="212"/>
      <c r="MUE45" s="212"/>
      <c r="MUF45" s="212"/>
      <c r="MUG45" s="212"/>
      <c r="MUH45" s="212"/>
      <c r="MUI45" s="212"/>
      <c r="MUJ45" s="212"/>
      <c r="MUK45" s="212"/>
      <c r="MUL45" s="212"/>
      <c r="MUM45" s="212"/>
      <c r="MUN45" s="212"/>
      <c r="MUO45" s="212"/>
      <c r="MUP45" s="212"/>
      <c r="MUQ45" s="212"/>
      <c r="MUR45" s="212"/>
      <c r="MUS45" s="212"/>
      <c r="MUT45" s="212"/>
      <c r="MUU45" s="212"/>
      <c r="MUV45" s="212"/>
      <c r="MUW45" s="212"/>
      <c r="MUX45" s="212"/>
      <c r="MUY45" s="212"/>
      <c r="MUZ45" s="212"/>
      <c r="MVA45" s="212"/>
      <c r="MVB45" s="212"/>
      <c r="MVC45" s="212"/>
      <c r="MVD45" s="212"/>
      <c r="MVE45" s="212"/>
      <c r="MVF45" s="212"/>
      <c r="MVG45" s="212"/>
      <c r="MVH45" s="212"/>
      <c r="MVI45" s="212"/>
      <c r="MVJ45" s="212"/>
      <c r="MVK45" s="212"/>
      <c r="MVL45" s="212"/>
      <c r="MVM45" s="212"/>
      <c r="MVN45" s="212"/>
      <c r="MVO45" s="212"/>
      <c r="MVP45" s="212"/>
      <c r="MVQ45" s="212"/>
      <c r="MVR45" s="212"/>
      <c r="MVS45" s="212"/>
      <c r="MVT45" s="212"/>
      <c r="MVU45" s="212"/>
      <c r="MVV45" s="212"/>
      <c r="MVW45" s="212"/>
      <c r="MVX45" s="212"/>
      <c r="MVY45" s="212"/>
      <c r="MVZ45" s="212"/>
      <c r="MWA45" s="212"/>
      <c r="MWB45" s="212"/>
      <c r="MWC45" s="212"/>
      <c r="MWD45" s="212"/>
      <c r="MWE45" s="212"/>
      <c r="MWF45" s="212"/>
      <c r="MWG45" s="212"/>
      <c r="MWH45" s="212"/>
      <c r="MWI45" s="212"/>
      <c r="MWJ45" s="212"/>
      <c r="MWK45" s="212"/>
      <c r="MWL45" s="212"/>
      <c r="MWM45" s="212"/>
      <c r="MWN45" s="212"/>
      <c r="MWO45" s="212"/>
      <c r="MWP45" s="212"/>
      <c r="MWQ45" s="212"/>
      <c r="MWR45" s="212"/>
      <c r="MWS45" s="212"/>
      <c r="MWT45" s="212"/>
      <c r="MWU45" s="212"/>
      <c r="MWV45" s="212"/>
      <c r="MWW45" s="212"/>
      <c r="MWX45" s="212"/>
      <c r="MWY45" s="212"/>
      <c r="MWZ45" s="212"/>
      <c r="MXA45" s="212"/>
      <c r="MXB45" s="212"/>
      <c r="MXC45" s="212"/>
      <c r="MXD45" s="212"/>
      <c r="MXE45" s="212"/>
      <c r="MXF45" s="212"/>
      <c r="MXG45" s="212"/>
      <c r="MXH45" s="212"/>
      <c r="MXI45" s="212"/>
      <c r="MXJ45" s="212"/>
      <c r="MXK45" s="212"/>
      <c r="MXL45" s="212"/>
      <c r="MXM45" s="212"/>
      <c r="MXN45" s="212"/>
      <c r="MXO45" s="212"/>
      <c r="MXP45" s="212"/>
      <c r="MXQ45" s="212"/>
      <c r="MXR45" s="212"/>
      <c r="MXS45" s="212"/>
      <c r="MXT45" s="212"/>
      <c r="MXU45" s="212"/>
      <c r="MXV45" s="212"/>
      <c r="MXW45" s="212"/>
      <c r="MXX45" s="212"/>
      <c r="MXY45" s="212"/>
      <c r="MXZ45" s="212"/>
      <c r="MYA45" s="212"/>
      <c r="MYB45" s="212"/>
      <c r="MYC45" s="212"/>
      <c r="MYD45" s="212"/>
      <c r="MYE45" s="212"/>
      <c r="MYF45" s="212"/>
      <c r="MYG45" s="212"/>
      <c r="MYH45" s="212"/>
      <c r="MYI45" s="212"/>
      <c r="MYJ45" s="212"/>
      <c r="MYK45" s="212"/>
      <c r="MYL45" s="212"/>
      <c r="MYM45" s="212"/>
      <c r="MYN45" s="212"/>
      <c r="MYO45" s="212"/>
      <c r="MYP45" s="212"/>
      <c r="MYQ45" s="212"/>
      <c r="MYR45" s="212"/>
      <c r="MYS45" s="212"/>
      <c r="MYT45" s="212"/>
      <c r="MYU45" s="212"/>
      <c r="MYV45" s="212"/>
      <c r="MYW45" s="212"/>
      <c r="MYX45" s="212"/>
      <c r="MYY45" s="212"/>
      <c r="MYZ45" s="212"/>
      <c r="MZA45" s="212"/>
      <c r="MZB45" s="212"/>
      <c r="MZC45" s="212"/>
      <c r="MZD45" s="212"/>
      <c r="MZE45" s="212"/>
      <c r="MZF45" s="212"/>
      <c r="MZG45" s="212"/>
      <c r="MZH45" s="212"/>
      <c r="MZI45" s="212"/>
      <c r="MZJ45" s="212"/>
      <c r="MZK45" s="212"/>
      <c r="MZL45" s="212"/>
      <c r="MZM45" s="212"/>
      <c r="MZN45" s="212"/>
      <c r="MZO45" s="212"/>
      <c r="MZP45" s="212"/>
      <c r="MZQ45" s="212"/>
      <c r="MZR45" s="212"/>
      <c r="MZS45" s="212"/>
      <c r="MZT45" s="212"/>
      <c r="MZU45" s="212"/>
      <c r="MZV45" s="212"/>
      <c r="MZW45" s="212"/>
      <c r="MZX45" s="212"/>
      <c r="MZY45" s="212"/>
      <c r="MZZ45" s="212"/>
      <c r="NAA45" s="212"/>
      <c r="NAB45" s="212"/>
      <c r="NAC45" s="212"/>
      <c r="NAD45" s="212"/>
      <c r="NAE45" s="212"/>
      <c r="NAF45" s="212"/>
      <c r="NAG45" s="212"/>
      <c r="NAH45" s="212"/>
      <c r="NAI45" s="212"/>
      <c r="NAJ45" s="212"/>
      <c r="NAK45" s="212"/>
      <c r="NAL45" s="212"/>
      <c r="NAM45" s="212"/>
      <c r="NAN45" s="212"/>
      <c r="NAO45" s="212"/>
      <c r="NAP45" s="212"/>
      <c r="NAQ45" s="212"/>
      <c r="NAR45" s="212"/>
      <c r="NAS45" s="212"/>
      <c r="NAT45" s="212"/>
      <c r="NAU45" s="212"/>
      <c r="NAV45" s="212"/>
      <c r="NAW45" s="212"/>
      <c r="NAX45" s="212"/>
      <c r="NAY45" s="212"/>
      <c r="NAZ45" s="212"/>
      <c r="NBA45" s="212"/>
      <c r="NBB45" s="212"/>
      <c r="NBC45" s="212"/>
      <c r="NBD45" s="212"/>
      <c r="NBE45" s="212"/>
      <c r="NBF45" s="212"/>
      <c r="NBG45" s="212"/>
      <c r="NBH45" s="212"/>
      <c r="NBI45" s="212"/>
      <c r="NBJ45" s="212"/>
      <c r="NBK45" s="212"/>
      <c r="NBL45" s="212"/>
      <c r="NBM45" s="212"/>
      <c r="NBN45" s="212"/>
      <c r="NBO45" s="212"/>
      <c r="NBP45" s="212"/>
      <c r="NBQ45" s="212"/>
      <c r="NBR45" s="212"/>
      <c r="NBS45" s="212"/>
      <c r="NBT45" s="212"/>
      <c r="NBU45" s="212"/>
      <c r="NBV45" s="212"/>
      <c r="NBW45" s="212"/>
      <c r="NBX45" s="212"/>
      <c r="NBY45" s="212"/>
      <c r="NBZ45" s="212"/>
      <c r="NCA45" s="212"/>
      <c r="NCB45" s="212"/>
      <c r="NCC45" s="212"/>
      <c r="NCD45" s="212"/>
      <c r="NCE45" s="212"/>
      <c r="NCF45" s="212"/>
      <c r="NCG45" s="212"/>
      <c r="NCH45" s="212"/>
      <c r="NCI45" s="212"/>
      <c r="NCJ45" s="212"/>
      <c r="NCK45" s="212"/>
      <c r="NCL45" s="212"/>
      <c r="NCM45" s="212"/>
      <c r="NCN45" s="212"/>
      <c r="NCO45" s="212"/>
      <c r="NCP45" s="212"/>
      <c r="NCQ45" s="212"/>
      <c r="NCR45" s="212"/>
      <c r="NCS45" s="212"/>
      <c r="NCT45" s="212"/>
      <c r="NCU45" s="212"/>
      <c r="NCV45" s="212"/>
      <c r="NCW45" s="212"/>
      <c r="NCX45" s="212"/>
      <c r="NCY45" s="212"/>
      <c r="NCZ45" s="212"/>
      <c r="NDA45" s="212"/>
      <c r="NDB45" s="212"/>
      <c r="NDC45" s="212"/>
      <c r="NDD45" s="212"/>
      <c r="NDE45" s="212"/>
      <c r="NDF45" s="212"/>
      <c r="NDG45" s="212"/>
      <c r="NDH45" s="212"/>
      <c r="NDI45" s="212"/>
      <c r="NDJ45" s="212"/>
      <c r="NDK45" s="212"/>
      <c r="NDL45" s="212"/>
      <c r="NDM45" s="212"/>
      <c r="NDN45" s="212"/>
      <c r="NDO45" s="212"/>
      <c r="NDP45" s="212"/>
      <c r="NDQ45" s="212"/>
      <c r="NDR45" s="212"/>
      <c r="NDS45" s="212"/>
      <c r="NDT45" s="212"/>
      <c r="NDU45" s="212"/>
      <c r="NDV45" s="212"/>
      <c r="NDW45" s="212"/>
      <c r="NDX45" s="212"/>
      <c r="NDY45" s="212"/>
      <c r="NDZ45" s="212"/>
      <c r="NEA45" s="212"/>
      <c r="NEB45" s="212"/>
      <c r="NEC45" s="212"/>
      <c r="NED45" s="212"/>
      <c r="NEE45" s="212"/>
      <c r="NEF45" s="212"/>
      <c r="NEG45" s="212"/>
      <c r="NEH45" s="212"/>
      <c r="NEI45" s="212"/>
      <c r="NEJ45" s="212"/>
      <c r="NEK45" s="212"/>
      <c r="NEL45" s="212"/>
      <c r="NEM45" s="212"/>
      <c r="NEN45" s="212"/>
      <c r="NEO45" s="212"/>
      <c r="NEP45" s="212"/>
      <c r="NEQ45" s="212"/>
      <c r="NER45" s="212"/>
      <c r="NES45" s="212"/>
      <c r="NET45" s="212"/>
      <c r="NEU45" s="212"/>
      <c r="NEV45" s="212"/>
      <c r="NEW45" s="212"/>
      <c r="NEX45" s="212"/>
      <c r="NEY45" s="212"/>
      <c r="NEZ45" s="212"/>
      <c r="NFA45" s="212"/>
      <c r="NFB45" s="212"/>
      <c r="NFC45" s="212"/>
      <c r="NFD45" s="212"/>
      <c r="NFE45" s="212"/>
      <c r="NFF45" s="212"/>
      <c r="NFG45" s="212"/>
      <c r="NFH45" s="212"/>
      <c r="NFI45" s="212"/>
      <c r="NFJ45" s="212"/>
      <c r="NFK45" s="212"/>
      <c r="NFL45" s="212"/>
      <c r="NFM45" s="212"/>
      <c r="NFN45" s="212"/>
      <c r="NFO45" s="212"/>
      <c r="NFP45" s="212"/>
      <c r="NFQ45" s="212"/>
      <c r="NFR45" s="212"/>
      <c r="NFS45" s="212"/>
      <c r="NFT45" s="212"/>
      <c r="NFU45" s="212"/>
      <c r="NFV45" s="212"/>
      <c r="NFW45" s="212"/>
      <c r="NFX45" s="212"/>
      <c r="NFY45" s="212"/>
      <c r="NFZ45" s="212"/>
      <c r="NGA45" s="212"/>
      <c r="NGB45" s="212"/>
      <c r="NGC45" s="212"/>
      <c r="NGD45" s="212"/>
      <c r="NGE45" s="212"/>
      <c r="NGF45" s="212"/>
      <c r="NGG45" s="212"/>
      <c r="NGH45" s="212"/>
      <c r="NGI45" s="212"/>
      <c r="NGJ45" s="212"/>
      <c r="NGK45" s="212"/>
      <c r="NGL45" s="212"/>
      <c r="NGM45" s="212"/>
      <c r="NGN45" s="212"/>
      <c r="NGO45" s="212"/>
      <c r="NGP45" s="212"/>
      <c r="NGQ45" s="212"/>
      <c r="NGR45" s="212"/>
      <c r="NGS45" s="212"/>
      <c r="NGT45" s="212"/>
      <c r="NGU45" s="212"/>
      <c r="NGV45" s="212"/>
      <c r="NGW45" s="212"/>
      <c r="NGX45" s="212"/>
      <c r="NGY45" s="212"/>
      <c r="NGZ45" s="212"/>
      <c r="NHA45" s="212"/>
      <c r="NHB45" s="212"/>
      <c r="NHC45" s="212"/>
      <c r="NHD45" s="212"/>
      <c r="NHE45" s="212"/>
      <c r="NHF45" s="212"/>
      <c r="NHG45" s="212"/>
      <c r="NHH45" s="212"/>
      <c r="NHI45" s="212"/>
      <c r="NHJ45" s="212"/>
      <c r="NHK45" s="212"/>
      <c r="NHL45" s="212"/>
      <c r="NHM45" s="212"/>
      <c r="NHN45" s="212"/>
      <c r="NHO45" s="212"/>
      <c r="NHP45" s="212"/>
      <c r="NHQ45" s="212"/>
      <c r="NHR45" s="212"/>
      <c r="NHS45" s="212"/>
      <c r="NHT45" s="212"/>
      <c r="NHU45" s="212"/>
      <c r="NHV45" s="212"/>
      <c r="NHW45" s="212"/>
      <c r="NHX45" s="212"/>
      <c r="NHY45" s="212"/>
      <c r="NHZ45" s="212"/>
      <c r="NIA45" s="212"/>
      <c r="NIB45" s="212"/>
      <c r="NIC45" s="212"/>
      <c r="NID45" s="212"/>
      <c r="NIE45" s="212"/>
      <c r="NIF45" s="212"/>
      <c r="NIG45" s="212"/>
      <c r="NIH45" s="212"/>
      <c r="NII45" s="212"/>
      <c r="NIJ45" s="212"/>
      <c r="NIK45" s="212"/>
      <c r="NIL45" s="212"/>
      <c r="NIM45" s="212"/>
      <c r="NIN45" s="212"/>
      <c r="NIO45" s="212"/>
      <c r="NIP45" s="212"/>
      <c r="NIQ45" s="212"/>
      <c r="NIR45" s="212"/>
      <c r="NIS45" s="212"/>
      <c r="NIT45" s="212"/>
      <c r="NIU45" s="212"/>
      <c r="NIV45" s="212"/>
      <c r="NIW45" s="212"/>
      <c r="NIX45" s="212"/>
      <c r="NIY45" s="212"/>
      <c r="NIZ45" s="212"/>
      <c r="NJA45" s="212"/>
      <c r="NJB45" s="212"/>
      <c r="NJC45" s="212"/>
      <c r="NJD45" s="212"/>
      <c r="NJE45" s="212"/>
      <c r="NJF45" s="212"/>
      <c r="NJG45" s="212"/>
      <c r="NJH45" s="212"/>
      <c r="NJI45" s="212"/>
      <c r="NJJ45" s="212"/>
      <c r="NJK45" s="212"/>
      <c r="NJL45" s="212"/>
      <c r="NJM45" s="212"/>
      <c r="NJN45" s="212"/>
      <c r="NJO45" s="212"/>
      <c r="NJP45" s="212"/>
      <c r="NJQ45" s="212"/>
      <c r="NJR45" s="212"/>
      <c r="NJS45" s="212"/>
      <c r="NJT45" s="212"/>
      <c r="NJU45" s="212"/>
      <c r="NJV45" s="212"/>
      <c r="NJW45" s="212"/>
      <c r="NJX45" s="212"/>
      <c r="NJY45" s="212"/>
      <c r="NJZ45" s="212"/>
      <c r="NKA45" s="212"/>
      <c r="NKB45" s="212"/>
      <c r="NKC45" s="212"/>
      <c r="NKD45" s="212"/>
      <c r="NKE45" s="212"/>
      <c r="NKF45" s="212"/>
      <c r="NKG45" s="212"/>
      <c r="NKH45" s="212"/>
      <c r="NKI45" s="212"/>
      <c r="NKJ45" s="212"/>
      <c r="NKK45" s="212"/>
      <c r="NKL45" s="212"/>
      <c r="NKM45" s="212"/>
      <c r="NKN45" s="212"/>
      <c r="NKO45" s="212"/>
      <c r="NKP45" s="212"/>
      <c r="NKQ45" s="212"/>
      <c r="NKR45" s="212"/>
      <c r="NKS45" s="212"/>
      <c r="NKT45" s="212"/>
      <c r="NKU45" s="212"/>
      <c r="NKV45" s="212"/>
      <c r="NKW45" s="212"/>
      <c r="NKX45" s="212"/>
      <c r="NKY45" s="212"/>
      <c r="NKZ45" s="212"/>
      <c r="NLA45" s="212"/>
      <c r="NLB45" s="212"/>
      <c r="NLC45" s="212"/>
      <c r="NLD45" s="212"/>
      <c r="NLE45" s="212"/>
      <c r="NLF45" s="212"/>
      <c r="NLG45" s="212"/>
      <c r="NLH45" s="212"/>
      <c r="NLI45" s="212"/>
      <c r="NLJ45" s="212"/>
      <c r="NLK45" s="212"/>
      <c r="NLL45" s="212"/>
      <c r="NLM45" s="212"/>
      <c r="NLN45" s="212"/>
      <c r="NLO45" s="212"/>
      <c r="NLP45" s="212"/>
      <c r="NLQ45" s="212"/>
      <c r="NLR45" s="212"/>
      <c r="NLS45" s="212"/>
      <c r="NLT45" s="212"/>
      <c r="NLU45" s="212"/>
      <c r="NLV45" s="212"/>
      <c r="NLW45" s="212"/>
      <c r="NLX45" s="212"/>
      <c r="NLY45" s="212"/>
      <c r="NLZ45" s="212"/>
      <c r="NMA45" s="212"/>
      <c r="NMB45" s="212"/>
      <c r="NMC45" s="212"/>
      <c r="NMD45" s="212"/>
      <c r="NME45" s="212"/>
      <c r="NMF45" s="212"/>
      <c r="NMG45" s="212"/>
      <c r="NMH45" s="212"/>
      <c r="NMI45" s="212"/>
      <c r="NMJ45" s="212"/>
      <c r="NMK45" s="212"/>
      <c r="NML45" s="212"/>
      <c r="NMM45" s="212"/>
      <c r="NMN45" s="212"/>
      <c r="NMO45" s="212"/>
      <c r="NMP45" s="212"/>
      <c r="NMQ45" s="212"/>
      <c r="NMR45" s="212"/>
      <c r="NMS45" s="212"/>
      <c r="NMT45" s="212"/>
      <c r="NMU45" s="212"/>
      <c r="NMV45" s="212"/>
      <c r="NMW45" s="212"/>
      <c r="NMX45" s="212"/>
      <c r="NMY45" s="212"/>
      <c r="NMZ45" s="212"/>
      <c r="NNA45" s="212"/>
      <c r="NNB45" s="212"/>
      <c r="NNC45" s="212"/>
      <c r="NND45" s="212"/>
      <c r="NNE45" s="212"/>
      <c r="NNF45" s="212"/>
      <c r="NNG45" s="212"/>
      <c r="NNH45" s="212"/>
      <c r="NNI45" s="212"/>
      <c r="NNJ45" s="212"/>
      <c r="NNK45" s="212"/>
      <c r="NNL45" s="212"/>
      <c r="NNM45" s="212"/>
      <c r="NNN45" s="212"/>
      <c r="NNO45" s="212"/>
      <c r="NNP45" s="212"/>
      <c r="NNQ45" s="212"/>
      <c r="NNR45" s="212"/>
      <c r="NNS45" s="212"/>
      <c r="NNT45" s="212"/>
      <c r="NNU45" s="212"/>
      <c r="NNV45" s="212"/>
      <c r="NNW45" s="212"/>
      <c r="NNX45" s="212"/>
      <c r="NNY45" s="212"/>
      <c r="NNZ45" s="212"/>
      <c r="NOA45" s="212"/>
      <c r="NOB45" s="212"/>
      <c r="NOC45" s="212"/>
      <c r="NOD45" s="212"/>
      <c r="NOE45" s="212"/>
      <c r="NOF45" s="212"/>
      <c r="NOG45" s="212"/>
      <c r="NOH45" s="212"/>
      <c r="NOI45" s="212"/>
      <c r="NOJ45" s="212"/>
      <c r="NOK45" s="212"/>
      <c r="NOL45" s="212"/>
      <c r="NOM45" s="212"/>
      <c r="NON45" s="212"/>
      <c r="NOO45" s="212"/>
      <c r="NOP45" s="212"/>
      <c r="NOQ45" s="212"/>
      <c r="NOR45" s="212"/>
      <c r="NOS45" s="212"/>
      <c r="NOT45" s="212"/>
      <c r="NOU45" s="212"/>
      <c r="NOV45" s="212"/>
      <c r="NOW45" s="212"/>
      <c r="NOX45" s="212"/>
      <c r="NOY45" s="212"/>
      <c r="NOZ45" s="212"/>
      <c r="NPA45" s="212"/>
      <c r="NPB45" s="212"/>
      <c r="NPC45" s="212"/>
      <c r="NPD45" s="212"/>
      <c r="NPE45" s="212"/>
      <c r="NPF45" s="212"/>
      <c r="NPG45" s="212"/>
      <c r="NPH45" s="212"/>
      <c r="NPI45" s="212"/>
      <c r="NPJ45" s="212"/>
      <c r="NPK45" s="212"/>
      <c r="NPL45" s="212"/>
      <c r="NPM45" s="212"/>
      <c r="NPN45" s="212"/>
      <c r="NPO45" s="212"/>
      <c r="NPP45" s="212"/>
      <c r="NPQ45" s="212"/>
      <c r="NPR45" s="212"/>
      <c r="NPS45" s="212"/>
      <c r="NPT45" s="212"/>
      <c r="NPU45" s="212"/>
      <c r="NPV45" s="212"/>
      <c r="NPW45" s="212"/>
      <c r="NPX45" s="212"/>
      <c r="NPY45" s="212"/>
      <c r="NPZ45" s="212"/>
      <c r="NQA45" s="212"/>
      <c r="NQB45" s="212"/>
      <c r="NQC45" s="212"/>
      <c r="NQD45" s="212"/>
      <c r="NQE45" s="212"/>
      <c r="NQF45" s="212"/>
      <c r="NQG45" s="212"/>
      <c r="NQH45" s="212"/>
      <c r="NQI45" s="212"/>
      <c r="NQJ45" s="212"/>
      <c r="NQK45" s="212"/>
      <c r="NQL45" s="212"/>
      <c r="NQM45" s="212"/>
      <c r="NQN45" s="212"/>
      <c r="NQO45" s="212"/>
      <c r="NQP45" s="212"/>
      <c r="NQQ45" s="212"/>
      <c r="NQR45" s="212"/>
      <c r="NQS45" s="212"/>
      <c r="NQT45" s="212"/>
      <c r="NQU45" s="212"/>
      <c r="NQV45" s="212"/>
      <c r="NQW45" s="212"/>
      <c r="NQX45" s="212"/>
      <c r="NQY45" s="212"/>
      <c r="NQZ45" s="212"/>
      <c r="NRA45" s="212"/>
      <c r="NRB45" s="212"/>
      <c r="NRC45" s="212"/>
      <c r="NRD45" s="212"/>
      <c r="NRE45" s="212"/>
      <c r="NRF45" s="212"/>
      <c r="NRG45" s="212"/>
      <c r="NRH45" s="212"/>
      <c r="NRI45" s="212"/>
      <c r="NRJ45" s="212"/>
      <c r="NRK45" s="212"/>
      <c r="NRL45" s="212"/>
      <c r="NRM45" s="212"/>
      <c r="NRN45" s="212"/>
      <c r="NRO45" s="212"/>
      <c r="NRP45" s="212"/>
      <c r="NRQ45" s="212"/>
      <c r="NRR45" s="212"/>
      <c r="NRS45" s="212"/>
      <c r="NRT45" s="212"/>
      <c r="NRU45" s="212"/>
      <c r="NRV45" s="212"/>
      <c r="NRW45" s="212"/>
      <c r="NRX45" s="212"/>
      <c r="NRY45" s="212"/>
      <c r="NRZ45" s="212"/>
      <c r="NSA45" s="212"/>
      <c r="NSB45" s="212"/>
      <c r="NSC45" s="212"/>
      <c r="NSD45" s="212"/>
      <c r="NSE45" s="212"/>
      <c r="NSF45" s="212"/>
      <c r="NSG45" s="212"/>
      <c r="NSH45" s="212"/>
      <c r="NSI45" s="212"/>
      <c r="NSJ45" s="212"/>
      <c r="NSK45" s="212"/>
      <c r="NSL45" s="212"/>
      <c r="NSM45" s="212"/>
      <c r="NSN45" s="212"/>
      <c r="NSO45" s="212"/>
      <c r="NSP45" s="212"/>
      <c r="NSQ45" s="212"/>
      <c r="NSR45" s="212"/>
      <c r="NSS45" s="212"/>
      <c r="NST45" s="212"/>
      <c r="NSU45" s="212"/>
      <c r="NSV45" s="212"/>
      <c r="NSW45" s="212"/>
      <c r="NSX45" s="212"/>
      <c r="NSY45" s="212"/>
      <c r="NSZ45" s="212"/>
      <c r="NTA45" s="212"/>
      <c r="NTB45" s="212"/>
      <c r="NTC45" s="212"/>
      <c r="NTD45" s="212"/>
      <c r="NTE45" s="212"/>
      <c r="NTF45" s="212"/>
      <c r="NTG45" s="212"/>
      <c r="NTH45" s="212"/>
      <c r="NTI45" s="212"/>
      <c r="NTJ45" s="212"/>
      <c r="NTK45" s="212"/>
      <c r="NTL45" s="212"/>
      <c r="NTM45" s="212"/>
      <c r="NTN45" s="212"/>
      <c r="NTO45" s="212"/>
      <c r="NTP45" s="212"/>
      <c r="NTQ45" s="212"/>
      <c r="NTR45" s="212"/>
      <c r="NTS45" s="212"/>
      <c r="NTT45" s="212"/>
      <c r="NTU45" s="212"/>
      <c r="NTV45" s="212"/>
      <c r="NTW45" s="212"/>
      <c r="NTX45" s="212"/>
      <c r="NTY45" s="212"/>
      <c r="NTZ45" s="212"/>
      <c r="NUA45" s="212"/>
      <c r="NUB45" s="212"/>
      <c r="NUC45" s="212"/>
      <c r="NUD45" s="212"/>
      <c r="NUE45" s="212"/>
      <c r="NUF45" s="212"/>
      <c r="NUG45" s="212"/>
      <c r="NUH45" s="212"/>
      <c r="NUI45" s="212"/>
      <c r="NUJ45" s="212"/>
      <c r="NUK45" s="212"/>
      <c r="NUL45" s="212"/>
      <c r="NUM45" s="212"/>
      <c r="NUN45" s="212"/>
      <c r="NUO45" s="212"/>
      <c r="NUP45" s="212"/>
      <c r="NUQ45" s="212"/>
      <c r="NUR45" s="212"/>
      <c r="NUS45" s="212"/>
      <c r="NUT45" s="212"/>
      <c r="NUU45" s="212"/>
      <c r="NUV45" s="212"/>
      <c r="NUW45" s="212"/>
      <c r="NUX45" s="212"/>
      <c r="NUY45" s="212"/>
      <c r="NUZ45" s="212"/>
      <c r="NVA45" s="212"/>
      <c r="NVB45" s="212"/>
      <c r="NVC45" s="212"/>
      <c r="NVD45" s="212"/>
      <c r="NVE45" s="212"/>
      <c r="NVF45" s="212"/>
      <c r="NVG45" s="212"/>
      <c r="NVH45" s="212"/>
      <c r="NVI45" s="212"/>
      <c r="NVJ45" s="212"/>
      <c r="NVK45" s="212"/>
      <c r="NVL45" s="212"/>
      <c r="NVM45" s="212"/>
      <c r="NVN45" s="212"/>
      <c r="NVO45" s="212"/>
      <c r="NVP45" s="212"/>
      <c r="NVQ45" s="212"/>
      <c r="NVR45" s="212"/>
      <c r="NVS45" s="212"/>
      <c r="NVT45" s="212"/>
      <c r="NVU45" s="212"/>
      <c r="NVV45" s="212"/>
      <c r="NVW45" s="212"/>
      <c r="NVX45" s="212"/>
      <c r="NVY45" s="212"/>
      <c r="NVZ45" s="212"/>
      <c r="NWA45" s="212"/>
      <c r="NWB45" s="212"/>
      <c r="NWC45" s="212"/>
      <c r="NWD45" s="212"/>
      <c r="NWE45" s="212"/>
      <c r="NWF45" s="212"/>
      <c r="NWG45" s="212"/>
      <c r="NWH45" s="212"/>
      <c r="NWI45" s="212"/>
      <c r="NWJ45" s="212"/>
      <c r="NWK45" s="212"/>
      <c r="NWL45" s="212"/>
      <c r="NWM45" s="212"/>
      <c r="NWN45" s="212"/>
      <c r="NWO45" s="212"/>
      <c r="NWP45" s="212"/>
      <c r="NWQ45" s="212"/>
      <c r="NWR45" s="212"/>
      <c r="NWS45" s="212"/>
      <c r="NWT45" s="212"/>
      <c r="NWU45" s="212"/>
      <c r="NWV45" s="212"/>
      <c r="NWW45" s="212"/>
      <c r="NWX45" s="212"/>
      <c r="NWY45" s="212"/>
      <c r="NWZ45" s="212"/>
      <c r="NXA45" s="212"/>
      <c r="NXB45" s="212"/>
      <c r="NXC45" s="212"/>
      <c r="NXD45" s="212"/>
      <c r="NXE45" s="212"/>
      <c r="NXF45" s="212"/>
      <c r="NXG45" s="212"/>
      <c r="NXH45" s="212"/>
      <c r="NXI45" s="212"/>
      <c r="NXJ45" s="212"/>
      <c r="NXK45" s="212"/>
      <c r="NXL45" s="212"/>
      <c r="NXM45" s="212"/>
      <c r="NXN45" s="212"/>
      <c r="NXO45" s="212"/>
      <c r="NXP45" s="212"/>
      <c r="NXQ45" s="212"/>
      <c r="NXR45" s="212"/>
      <c r="NXS45" s="212"/>
      <c r="NXT45" s="212"/>
      <c r="NXU45" s="212"/>
      <c r="NXV45" s="212"/>
      <c r="NXW45" s="212"/>
      <c r="NXX45" s="212"/>
      <c r="NXY45" s="212"/>
      <c r="NXZ45" s="212"/>
      <c r="NYA45" s="212"/>
      <c r="NYB45" s="212"/>
      <c r="NYC45" s="212"/>
      <c r="NYD45" s="212"/>
      <c r="NYE45" s="212"/>
      <c r="NYF45" s="212"/>
      <c r="NYG45" s="212"/>
      <c r="NYH45" s="212"/>
      <c r="NYI45" s="212"/>
      <c r="NYJ45" s="212"/>
      <c r="NYK45" s="212"/>
      <c r="NYL45" s="212"/>
      <c r="NYM45" s="212"/>
      <c r="NYN45" s="212"/>
      <c r="NYO45" s="212"/>
      <c r="NYP45" s="212"/>
      <c r="NYQ45" s="212"/>
      <c r="NYR45" s="212"/>
      <c r="NYS45" s="212"/>
      <c r="NYT45" s="212"/>
      <c r="NYU45" s="212"/>
      <c r="NYV45" s="212"/>
      <c r="NYW45" s="212"/>
      <c r="NYX45" s="212"/>
      <c r="NYY45" s="212"/>
      <c r="NYZ45" s="212"/>
      <c r="NZA45" s="212"/>
      <c r="NZB45" s="212"/>
      <c r="NZC45" s="212"/>
      <c r="NZD45" s="212"/>
      <c r="NZE45" s="212"/>
      <c r="NZF45" s="212"/>
      <c r="NZG45" s="212"/>
      <c r="NZH45" s="212"/>
      <c r="NZI45" s="212"/>
      <c r="NZJ45" s="212"/>
      <c r="NZK45" s="212"/>
      <c r="NZL45" s="212"/>
      <c r="NZM45" s="212"/>
      <c r="NZN45" s="212"/>
      <c r="NZO45" s="212"/>
      <c r="NZP45" s="212"/>
      <c r="NZQ45" s="212"/>
      <c r="NZR45" s="212"/>
      <c r="NZS45" s="212"/>
      <c r="NZT45" s="212"/>
      <c r="NZU45" s="212"/>
      <c r="NZV45" s="212"/>
      <c r="NZW45" s="212"/>
      <c r="NZX45" s="212"/>
      <c r="NZY45" s="212"/>
      <c r="NZZ45" s="212"/>
      <c r="OAA45" s="212"/>
      <c r="OAB45" s="212"/>
      <c r="OAC45" s="212"/>
      <c r="OAD45" s="212"/>
      <c r="OAE45" s="212"/>
      <c r="OAF45" s="212"/>
      <c r="OAG45" s="212"/>
      <c r="OAH45" s="212"/>
      <c r="OAI45" s="212"/>
      <c r="OAJ45" s="212"/>
      <c r="OAK45" s="212"/>
      <c r="OAL45" s="212"/>
      <c r="OAM45" s="212"/>
      <c r="OAN45" s="212"/>
      <c r="OAO45" s="212"/>
      <c r="OAP45" s="212"/>
      <c r="OAQ45" s="212"/>
      <c r="OAR45" s="212"/>
      <c r="OAS45" s="212"/>
      <c r="OAT45" s="212"/>
      <c r="OAU45" s="212"/>
      <c r="OAV45" s="212"/>
      <c r="OAW45" s="212"/>
      <c r="OAX45" s="212"/>
      <c r="OAY45" s="212"/>
      <c r="OAZ45" s="212"/>
      <c r="OBA45" s="212"/>
      <c r="OBB45" s="212"/>
      <c r="OBC45" s="212"/>
      <c r="OBD45" s="212"/>
      <c r="OBE45" s="212"/>
      <c r="OBF45" s="212"/>
      <c r="OBG45" s="212"/>
      <c r="OBH45" s="212"/>
      <c r="OBI45" s="212"/>
      <c r="OBJ45" s="212"/>
      <c r="OBK45" s="212"/>
      <c r="OBL45" s="212"/>
      <c r="OBM45" s="212"/>
      <c r="OBN45" s="212"/>
      <c r="OBO45" s="212"/>
      <c r="OBP45" s="212"/>
      <c r="OBQ45" s="212"/>
      <c r="OBR45" s="212"/>
      <c r="OBS45" s="212"/>
      <c r="OBT45" s="212"/>
      <c r="OBU45" s="212"/>
      <c r="OBV45" s="212"/>
      <c r="OBW45" s="212"/>
      <c r="OBX45" s="212"/>
      <c r="OBY45" s="212"/>
      <c r="OBZ45" s="212"/>
      <c r="OCA45" s="212"/>
      <c r="OCB45" s="212"/>
      <c r="OCC45" s="212"/>
      <c r="OCD45" s="212"/>
      <c r="OCE45" s="212"/>
      <c r="OCF45" s="212"/>
      <c r="OCG45" s="212"/>
      <c r="OCH45" s="212"/>
      <c r="OCI45" s="212"/>
      <c r="OCJ45" s="212"/>
      <c r="OCK45" s="212"/>
      <c r="OCL45" s="212"/>
      <c r="OCM45" s="212"/>
      <c r="OCN45" s="212"/>
      <c r="OCO45" s="212"/>
      <c r="OCP45" s="212"/>
      <c r="OCQ45" s="212"/>
      <c r="OCR45" s="212"/>
      <c r="OCS45" s="212"/>
      <c r="OCT45" s="212"/>
      <c r="OCU45" s="212"/>
      <c r="OCV45" s="212"/>
      <c r="OCW45" s="212"/>
      <c r="OCX45" s="212"/>
      <c r="OCY45" s="212"/>
      <c r="OCZ45" s="212"/>
      <c r="ODA45" s="212"/>
      <c r="ODB45" s="212"/>
      <c r="ODC45" s="212"/>
      <c r="ODD45" s="212"/>
      <c r="ODE45" s="212"/>
      <c r="ODF45" s="212"/>
      <c r="ODG45" s="212"/>
      <c r="ODH45" s="212"/>
      <c r="ODI45" s="212"/>
      <c r="ODJ45" s="212"/>
      <c r="ODK45" s="212"/>
      <c r="ODL45" s="212"/>
      <c r="ODM45" s="212"/>
      <c r="ODN45" s="212"/>
      <c r="ODO45" s="212"/>
      <c r="ODP45" s="212"/>
      <c r="ODQ45" s="212"/>
      <c r="ODR45" s="212"/>
      <c r="ODS45" s="212"/>
      <c r="ODT45" s="212"/>
      <c r="ODU45" s="212"/>
      <c r="ODV45" s="212"/>
      <c r="ODW45" s="212"/>
      <c r="ODX45" s="212"/>
      <c r="ODY45" s="212"/>
      <c r="ODZ45" s="212"/>
      <c r="OEA45" s="212"/>
      <c r="OEB45" s="212"/>
      <c r="OEC45" s="212"/>
      <c r="OED45" s="212"/>
      <c r="OEE45" s="212"/>
      <c r="OEF45" s="212"/>
      <c r="OEG45" s="212"/>
      <c r="OEH45" s="212"/>
      <c r="OEI45" s="212"/>
      <c r="OEJ45" s="212"/>
      <c r="OEK45" s="212"/>
      <c r="OEL45" s="212"/>
      <c r="OEM45" s="212"/>
      <c r="OEN45" s="212"/>
      <c r="OEO45" s="212"/>
      <c r="OEP45" s="212"/>
      <c r="OEQ45" s="212"/>
      <c r="OER45" s="212"/>
      <c r="OES45" s="212"/>
      <c r="OET45" s="212"/>
      <c r="OEU45" s="212"/>
      <c r="OEV45" s="212"/>
      <c r="OEW45" s="212"/>
      <c r="OEX45" s="212"/>
      <c r="OEY45" s="212"/>
      <c r="OEZ45" s="212"/>
      <c r="OFA45" s="212"/>
      <c r="OFB45" s="212"/>
      <c r="OFC45" s="212"/>
      <c r="OFD45" s="212"/>
      <c r="OFE45" s="212"/>
      <c r="OFF45" s="212"/>
      <c r="OFG45" s="212"/>
      <c r="OFH45" s="212"/>
      <c r="OFI45" s="212"/>
      <c r="OFJ45" s="212"/>
      <c r="OFK45" s="212"/>
      <c r="OFL45" s="212"/>
      <c r="OFM45" s="212"/>
      <c r="OFN45" s="212"/>
      <c r="OFO45" s="212"/>
      <c r="OFP45" s="212"/>
      <c r="OFQ45" s="212"/>
      <c r="OFR45" s="212"/>
      <c r="OFS45" s="212"/>
      <c r="OFT45" s="212"/>
      <c r="OFU45" s="212"/>
      <c r="OFV45" s="212"/>
      <c r="OFW45" s="212"/>
      <c r="OFX45" s="212"/>
      <c r="OFY45" s="212"/>
      <c r="OFZ45" s="212"/>
      <c r="OGA45" s="212"/>
      <c r="OGB45" s="212"/>
      <c r="OGC45" s="212"/>
      <c r="OGD45" s="212"/>
      <c r="OGE45" s="212"/>
      <c r="OGF45" s="212"/>
      <c r="OGG45" s="212"/>
      <c r="OGH45" s="212"/>
      <c r="OGI45" s="212"/>
      <c r="OGJ45" s="212"/>
      <c r="OGK45" s="212"/>
      <c r="OGL45" s="212"/>
      <c r="OGM45" s="212"/>
      <c r="OGN45" s="212"/>
      <c r="OGO45" s="212"/>
      <c r="OGP45" s="212"/>
      <c r="OGQ45" s="212"/>
      <c r="OGR45" s="212"/>
      <c r="OGS45" s="212"/>
      <c r="OGT45" s="212"/>
      <c r="OGU45" s="212"/>
      <c r="OGV45" s="212"/>
      <c r="OGW45" s="212"/>
      <c r="OGX45" s="212"/>
      <c r="OGY45" s="212"/>
      <c r="OGZ45" s="212"/>
      <c r="OHA45" s="212"/>
      <c r="OHB45" s="212"/>
      <c r="OHC45" s="212"/>
      <c r="OHD45" s="212"/>
      <c r="OHE45" s="212"/>
      <c r="OHF45" s="212"/>
      <c r="OHG45" s="212"/>
      <c r="OHH45" s="212"/>
      <c r="OHI45" s="212"/>
      <c r="OHJ45" s="212"/>
      <c r="OHK45" s="212"/>
      <c r="OHL45" s="212"/>
      <c r="OHM45" s="212"/>
      <c r="OHN45" s="212"/>
      <c r="OHO45" s="212"/>
      <c r="OHP45" s="212"/>
      <c r="OHQ45" s="212"/>
      <c r="OHR45" s="212"/>
      <c r="OHS45" s="212"/>
      <c r="OHT45" s="212"/>
      <c r="OHU45" s="212"/>
      <c r="OHV45" s="212"/>
      <c r="OHW45" s="212"/>
      <c r="OHX45" s="212"/>
      <c r="OHY45" s="212"/>
      <c r="OHZ45" s="212"/>
      <c r="OIA45" s="212"/>
      <c r="OIB45" s="212"/>
      <c r="OIC45" s="212"/>
      <c r="OID45" s="212"/>
      <c r="OIE45" s="212"/>
      <c r="OIF45" s="212"/>
      <c r="OIG45" s="212"/>
      <c r="OIH45" s="212"/>
      <c r="OII45" s="212"/>
      <c r="OIJ45" s="212"/>
      <c r="OIK45" s="212"/>
      <c r="OIL45" s="212"/>
      <c r="OIM45" s="212"/>
      <c r="OIN45" s="212"/>
      <c r="OIO45" s="212"/>
      <c r="OIP45" s="212"/>
      <c r="OIQ45" s="212"/>
      <c r="OIR45" s="212"/>
      <c r="OIS45" s="212"/>
      <c r="OIT45" s="212"/>
      <c r="OIU45" s="212"/>
      <c r="OIV45" s="212"/>
      <c r="OIW45" s="212"/>
      <c r="OIX45" s="212"/>
      <c r="OIY45" s="212"/>
      <c r="OIZ45" s="212"/>
      <c r="OJA45" s="212"/>
      <c r="OJB45" s="212"/>
      <c r="OJC45" s="212"/>
      <c r="OJD45" s="212"/>
      <c r="OJE45" s="212"/>
      <c r="OJF45" s="212"/>
      <c r="OJG45" s="212"/>
      <c r="OJH45" s="212"/>
      <c r="OJI45" s="212"/>
      <c r="OJJ45" s="212"/>
      <c r="OJK45" s="212"/>
      <c r="OJL45" s="212"/>
      <c r="OJM45" s="212"/>
      <c r="OJN45" s="212"/>
      <c r="OJO45" s="212"/>
      <c r="OJP45" s="212"/>
      <c r="OJQ45" s="212"/>
      <c r="OJR45" s="212"/>
      <c r="OJS45" s="212"/>
      <c r="OJT45" s="212"/>
      <c r="OJU45" s="212"/>
      <c r="OJV45" s="212"/>
      <c r="OJW45" s="212"/>
      <c r="OJX45" s="212"/>
      <c r="OJY45" s="212"/>
      <c r="OJZ45" s="212"/>
      <c r="OKA45" s="212"/>
      <c r="OKB45" s="212"/>
      <c r="OKC45" s="212"/>
      <c r="OKD45" s="212"/>
      <c r="OKE45" s="212"/>
      <c r="OKF45" s="212"/>
      <c r="OKG45" s="212"/>
      <c r="OKH45" s="212"/>
      <c r="OKI45" s="212"/>
      <c r="OKJ45" s="212"/>
      <c r="OKK45" s="212"/>
      <c r="OKL45" s="212"/>
      <c r="OKM45" s="212"/>
      <c r="OKN45" s="212"/>
      <c r="OKO45" s="212"/>
      <c r="OKP45" s="212"/>
      <c r="OKQ45" s="212"/>
      <c r="OKR45" s="212"/>
      <c r="OKS45" s="212"/>
      <c r="OKT45" s="212"/>
      <c r="OKU45" s="212"/>
      <c r="OKV45" s="212"/>
      <c r="OKW45" s="212"/>
      <c r="OKX45" s="212"/>
      <c r="OKY45" s="212"/>
      <c r="OKZ45" s="212"/>
      <c r="OLA45" s="212"/>
      <c r="OLB45" s="212"/>
      <c r="OLC45" s="212"/>
      <c r="OLD45" s="212"/>
      <c r="OLE45" s="212"/>
      <c r="OLF45" s="212"/>
      <c r="OLG45" s="212"/>
      <c r="OLH45" s="212"/>
      <c r="OLI45" s="212"/>
      <c r="OLJ45" s="212"/>
      <c r="OLK45" s="212"/>
      <c r="OLL45" s="212"/>
      <c r="OLM45" s="212"/>
      <c r="OLN45" s="212"/>
      <c r="OLO45" s="212"/>
      <c r="OLP45" s="212"/>
      <c r="OLQ45" s="212"/>
      <c r="OLR45" s="212"/>
      <c r="OLS45" s="212"/>
      <c r="OLT45" s="212"/>
      <c r="OLU45" s="212"/>
      <c r="OLV45" s="212"/>
      <c r="OLW45" s="212"/>
      <c r="OLX45" s="212"/>
      <c r="OLY45" s="212"/>
      <c r="OLZ45" s="212"/>
      <c r="OMA45" s="212"/>
      <c r="OMB45" s="212"/>
      <c r="OMC45" s="212"/>
      <c r="OMD45" s="212"/>
      <c r="OME45" s="212"/>
      <c r="OMF45" s="212"/>
      <c r="OMG45" s="212"/>
      <c r="OMH45" s="212"/>
      <c r="OMI45" s="212"/>
      <c r="OMJ45" s="212"/>
      <c r="OMK45" s="212"/>
      <c r="OML45" s="212"/>
      <c r="OMM45" s="212"/>
      <c r="OMN45" s="212"/>
      <c r="OMO45" s="212"/>
      <c r="OMP45" s="212"/>
      <c r="OMQ45" s="212"/>
      <c r="OMR45" s="212"/>
      <c r="OMS45" s="212"/>
      <c r="OMT45" s="212"/>
      <c r="OMU45" s="212"/>
      <c r="OMV45" s="212"/>
      <c r="OMW45" s="212"/>
      <c r="OMX45" s="212"/>
      <c r="OMY45" s="212"/>
      <c r="OMZ45" s="212"/>
      <c r="ONA45" s="212"/>
      <c r="ONB45" s="212"/>
      <c r="ONC45" s="212"/>
      <c r="OND45" s="212"/>
      <c r="ONE45" s="212"/>
      <c r="ONF45" s="212"/>
      <c r="ONG45" s="212"/>
      <c r="ONH45" s="212"/>
      <c r="ONI45" s="212"/>
      <c r="ONJ45" s="212"/>
      <c r="ONK45" s="212"/>
      <c r="ONL45" s="212"/>
      <c r="ONM45" s="212"/>
      <c r="ONN45" s="212"/>
      <c r="ONO45" s="212"/>
      <c r="ONP45" s="212"/>
      <c r="ONQ45" s="212"/>
      <c r="ONR45" s="212"/>
      <c r="ONS45" s="212"/>
      <c r="ONT45" s="212"/>
      <c r="ONU45" s="212"/>
      <c r="ONV45" s="212"/>
      <c r="ONW45" s="212"/>
      <c r="ONX45" s="212"/>
      <c r="ONY45" s="212"/>
      <c r="ONZ45" s="212"/>
      <c r="OOA45" s="212"/>
      <c r="OOB45" s="212"/>
      <c r="OOC45" s="212"/>
      <c r="OOD45" s="212"/>
      <c r="OOE45" s="212"/>
      <c r="OOF45" s="212"/>
      <c r="OOG45" s="212"/>
      <c r="OOH45" s="212"/>
      <c r="OOI45" s="212"/>
      <c r="OOJ45" s="212"/>
      <c r="OOK45" s="212"/>
      <c r="OOL45" s="212"/>
      <c r="OOM45" s="212"/>
      <c r="OON45" s="212"/>
      <c r="OOO45" s="212"/>
      <c r="OOP45" s="212"/>
      <c r="OOQ45" s="212"/>
      <c r="OOR45" s="212"/>
      <c r="OOS45" s="212"/>
      <c r="OOT45" s="212"/>
      <c r="OOU45" s="212"/>
      <c r="OOV45" s="212"/>
      <c r="OOW45" s="212"/>
      <c r="OOX45" s="212"/>
      <c r="OOY45" s="212"/>
      <c r="OOZ45" s="212"/>
      <c r="OPA45" s="212"/>
      <c r="OPB45" s="212"/>
      <c r="OPC45" s="212"/>
      <c r="OPD45" s="212"/>
      <c r="OPE45" s="212"/>
      <c r="OPF45" s="212"/>
      <c r="OPG45" s="212"/>
      <c r="OPH45" s="212"/>
      <c r="OPI45" s="212"/>
      <c r="OPJ45" s="212"/>
      <c r="OPK45" s="212"/>
      <c r="OPL45" s="212"/>
      <c r="OPM45" s="212"/>
      <c r="OPN45" s="212"/>
      <c r="OPO45" s="212"/>
      <c r="OPP45" s="212"/>
      <c r="OPQ45" s="212"/>
      <c r="OPR45" s="212"/>
      <c r="OPS45" s="212"/>
      <c r="OPT45" s="212"/>
      <c r="OPU45" s="212"/>
      <c r="OPV45" s="212"/>
      <c r="OPW45" s="212"/>
      <c r="OPX45" s="212"/>
      <c r="OPY45" s="212"/>
      <c r="OPZ45" s="212"/>
      <c r="OQA45" s="212"/>
      <c r="OQB45" s="212"/>
      <c r="OQC45" s="212"/>
      <c r="OQD45" s="212"/>
      <c r="OQE45" s="212"/>
      <c r="OQF45" s="212"/>
      <c r="OQG45" s="212"/>
      <c r="OQH45" s="212"/>
      <c r="OQI45" s="212"/>
      <c r="OQJ45" s="212"/>
      <c r="OQK45" s="212"/>
      <c r="OQL45" s="212"/>
      <c r="OQM45" s="212"/>
      <c r="OQN45" s="212"/>
      <c r="OQO45" s="212"/>
      <c r="OQP45" s="212"/>
      <c r="OQQ45" s="212"/>
      <c r="OQR45" s="212"/>
      <c r="OQS45" s="212"/>
      <c r="OQT45" s="212"/>
      <c r="OQU45" s="212"/>
      <c r="OQV45" s="212"/>
      <c r="OQW45" s="212"/>
      <c r="OQX45" s="212"/>
      <c r="OQY45" s="212"/>
      <c r="OQZ45" s="212"/>
      <c r="ORA45" s="212"/>
      <c r="ORB45" s="212"/>
      <c r="ORC45" s="212"/>
      <c r="ORD45" s="212"/>
      <c r="ORE45" s="212"/>
      <c r="ORF45" s="212"/>
      <c r="ORG45" s="212"/>
      <c r="ORH45" s="212"/>
      <c r="ORI45" s="212"/>
      <c r="ORJ45" s="212"/>
      <c r="ORK45" s="212"/>
      <c r="ORL45" s="212"/>
      <c r="ORM45" s="212"/>
      <c r="ORN45" s="212"/>
      <c r="ORO45" s="212"/>
      <c r="ORP45" s="212"/>
      <c r="ORQ45" s="212"/>
      <c r="ORR45" s="212"/>
      <c r="ORS45" s="212"/>
      <c r="ORT45" s="212"/>
      <c r="ORU45" s="212"/>
      <c r="ORV45" s="212"/>
      <c r="ORW45" s="212"/>
      <c r="ORX45" s="212"/>
      <c r="ORY45" s="212"/>
      <c r="ORZ45" s="212"/>
      <c r="OSA45" s="212"/>
      <c r="OSB45" s="212"/>
      <c r="OSC45" s="212"/>
      <c r="OSD45" s="212"/>
      <c r="OSE45" s="212"/>
      <c r="OSF45" s="212"/>
      <c r="OSG45" s="212"/>
      <c r="OSH45" s="212"/>
      <c r="OSI45" s="212"/>
      <c r="OSJ45" s="212"/>
      <c r="OSK45" s="212"/>
      <c r="OSL45" s="212"/>
      <c r="OSM45" s="212"/>
      <c r="OSN45" s="212"/>
      <c r="OSO45" s="212"/>
      <c r="OSP45" s="212"/>
      <c r="OSQ45" s="212"/>
      <c r="OSR45" s="212"/>
      <c r="OSS45" s="212"/>
      <c r="OST45" s="212"/>
      <c r="OSU45" s="212"/>
      <c r="OSV45" s="212"/>
      <c r="OSW45" s="212"/>
      <c r="OSX45" s="212"/>
      <c r="OSY45" s="212"/>
      <c r="OSZ45" s="212"/>
      <c r="OTA45" s="212"/>
      <c r="OTB45" s="212"/>
      <c r="OTC45" s="212"/>
      <c r="OTD45" s="212"/>
      <c r="OTE45" s="212"/>
      <c r="OTF45" s="212"/>
      <c r="OTG45" s="212"/>
      <c r="OTH45" s="212"/>
      <c r="OTI45" s="212"/>
      <c r="OTJ45" s="212"/>
      <c r="OTK45" s="212"/>
      <c r="OTL45" s="212"/>
      <c r="OTM45" s="212"/>
      <c r="OTN45" s="212"/>
      <c r="OTO45" s="212"/>
      <c r="OTP45" s="212"/>
      <c r="OTQ45" s="212"/>
      <c r="OTR45" s="212"/>
      <c r="OTS45" s="212"/>
      <c r="OTT45" s="212"/>
      <c r="OTU45" s="212"/>
      <c r="OTV45" s="212"/>
      <c r="OTW45" s="212"/>
      <c r="OTX45" s="212"/>
      <c r="OTY45" s="212"/>
      <c r="OTZ45" s="212"/>
      <c r="OUA45" s="212"/>
      <c r="OUB45" s="212"/>
      <c r="OUC45" s="212"/>
      <c r="OUD45" s="212"/>
      <c r="OUE45" s="212"/>
      <c r="OUF45" s="212"/>
      <c r="OUG45" s="212"/>
      <c r="OUH45" s="212"/>
      <c r="OUI45" s="212"/>
      <c r="OUJ45" s="212"/>
      <c r="OUK45" s="212"/>
      <c r="OUL45" s="212"/>
      <c r="OUM45" s="212"/>
      <c r="OUN45" s="212"/>
      <c r="OUO45" s="212"/>
      <c r="OUP45" s="212"/>
      <c r="OUQ45" s="212"/>
      <c r="OUR45" s="212"/>
      <c r="OUS45" s="212"/>
      <c r="OUT45" s="212"/>
      <c r="OUU45" s="212"/>
      <c r="OUV45" s="212"/>
      <c r="OUW45" s="212"/>
      <c r="OUX45" s="212"/>
      <c r="OUY45" s="212"/>
      <c r="OUZ45" s="212"/>
      <c r="OVA45" s="212"/>
      <c r="OVB45" s="212"/>
      <c r="OVC45" s="212"/>
      <c r="OVD45" s="212"/>
      <c r="OVE45" s="212"/>
      <c r="OVF45" s="212"/>
      <c r="OVG45" s="212"/>
      <c r="OVH45" s="212"/>
      <c r="OVI45" s="212"/>
      <c r="OVJ45" s="212"/>
      <c r="OVK45" s="212"/>
      <c r="OVL45" s="212"/>
      <c r="OVM45" s="212"/>
      <c r="OVN45" s="212"/>
      <c r="OVO45" s="212"/>
      <c r="OVP45" s="212"/>
      <c r="OVQ45" s="212"/>
      <c r="OVR45" s="212"/>
      <c r="OVS45" s="212"/>
      <c r="OVT45" s="212"/>
      <c r="OVU45" s="212"/>
      <c r="OVV45" s="212"/>
      <c r="OVW45" s="212"/>
      <c r="OVX45" s="212"/>
      <c r="OVY45" s="212"/>
      <c r="OVZ45" s="212"/>
      <c r="OWA45" s="212"/>
      <c r="OWB45" s="212"/>
      <c r="OWC45" s="212"/>
      <c r="OWD45" s="212"/>
      <c r="OWE45" s="212"/>
      <c r="OWF45" s="212"/>
      <c r="OWG45" s="212"/>
      <c r="OWH45" s="212"/>
      <c r="OWI45" s="212"/>
      <c r="OWJ45" s="212"/>
      <c r="OWK45" s="212"/>
      <c r="OWL45" s="212"/>
      <c r="OWM45" s="212"/>
      <c r="OWN45" s="212"/>
      <c r="OWO45" s="212"/>
      <c r="OWP45" s="212"/>
      <c r="OWQ45" s="212"/>
      <c r="OWR45" s="212"/>
      <c r="OWS45" s="212"/>
      <c r="OWT45" s="212"/>
      <c r="OWU45" s="212"/>
      <c r="OWV45" s="212"/>
      <c r="OWW45" s="212"/>
      <c r="OWX45" s="212"/>
      <c r="OWY45" s="212"/>
      <c r="OWZ45" s="212"/>
      <c r="OXA45" s="212"/>
      <c r="OXB45" s="212"/>
      <c r="OXC45" s="212"/>
      <c r="OXD45" s="212"/>
      <c r="OXE45" s="212"/>
      <c r="OXF45" s="212"/>
      <c r="OXG45" s="212"/>
      <c r="OXH45" s="212"/>
      <c r="OXI45" s="212"/>
      <c r="OXJ45" s="212"/>
      <c r="OXK45" s="212"/>
      <c r="OXL45" s="212"/>
      <c r="OXM45" s="212"/>
      <c r="OXN45" s="212"/>
      <c r="OXO45" s="212"/>
      <c r="OXP45" s="212"/>
      <c r="OXQ45" s="212"/>
      <c r="OXR45" s="212"/>
      <c r="OXS45" s="212"/>
      <c r="OXT45" s="212"/>
      <c r="OXU45" s="212"/>
      <c r="OXV45" s="212"/>
      <c r="OXW45" s="212"/>
      <c r="OXX45" s="212"/>
      <c r="OXY45" s="212"/>
      <c r="OXZ45" s="212"/>
      <c r="OYA45" s="212"/>
      <c r="OYB45" s="212"/>
      <c r="OYC45" s="212"/>
      <c r="OYD45" s="212"/>
      <c r="OYE45" s="212"/>
      <c r="OYF45" s="212"/>
      <c r="OYG45" s="212"/>
      <c r="OYH45" s="212"/>
      <c r="OYI45" s="212"/>
      <c r="OYJ45" s="212"/>
      <c r="OYK45" s="212"/>
      <c r="OYL45" s="212"/>
      <c r="OYM45" s="212"/>
      <c r="OYN45" s="212"/>
      <c r="OYO45" s="212"/>
      <c r="OYP45" s="212"/>
      <c r="OYQ45" s="212"/>
      <c r="OYR45" s="212"/>
      <c r="OYS45" s="212"/>
      <c r="OYT45" s="212"/>
      <c r="OYU45" s="212"/>
      <c r="OYV45" s="212"/>
      <c r="OYW45" s="212"/>
      <c r="OYX45" s="212"/>
      <c r="OYY45" s="212"/>
      <c r="OYZ45" s="212"/>
      <c r="OZA45" s="212"/>
      <c r="OZB45" s="212"/>
      <c r="OZC45" s="212"/>
      <c r="OZD45" s="212"/>
      <c r="OZE45" s="212"/>
      <c r="OZF45" s="212"/>
      <c r="OZG45" s="212"/>
      <c r="OZH45" s="212"/>
      <c r="OZI45" s="212"/>
      <c r="OZJ45" s="212"/>
      <c r="OZK45" s="212"/>
      <c r="OZL45" s="212"/>
      <c r="OZM45" s="212"/>
      <c r="OZN45" s="212"/>
      <c r="OZO45" s="212"/>
      <c r="OZP45" s="212"/>
      <c r="OZQ45" s="212"/>
      <c r="OZR45" s="212"/>
      <c r="OZS45" s="212"/>
      <c r="OZT45" s="212"/>
      <c r="OZU45" s="212"/>
      <c r="OZV45" s="212"/>
      <c r="OZW45" s="212"/>
      <c r="OZX45" s="212"/>
      <c r="OZY45" s="212"/>
      <c r="OZZ45" s="212"/>
      <c r="PAA45" s="212"/>
      <c r="PAB45" s="212"/>
      <c r="PAC45" s="212"/>
      <c r="PAD45" s="212"/>
      <c r="PAE45" s="212"/>
      <c r="PAF45" s="212"/>
      <c r="PAG45" s="212"/>
      <c r="PAH45" s="212"/>
      <c r="PAI45" s="212"/>
      <c r="PAJ45" s="212"/>
      <c r="PAK45" s="212"/>
      <c r="PAL45" s="212"/>
      <c r="PAM45" s="212"/>
      <c r="PAN45" s="212"/>
      <c r="PAO45" s="212"/>
      <c r="PAP45" s="212"/>
      <c r="PAQ45" s="212"/>
      <c r="PAR45" s="212"/>
      <c r="PAS45" s="212"/>
      <c r="PAT45" s="212"/>
      <c r="PAU45" s="212"/>
      <c r="PAV45" s="212"/>
      <c r="PAW45" s="212"/>
      <c r="PAX45" s="212"/>
      <c r="PAY45" s="212"/>
      <c r="PAZ45" s="212"/>
      <c r="PBA45" s="212"/>
      <c r="PBB45" s="212"/>
      <c r="PBC45" s="212"/>
      <c r="PBD45" s="212"/>
      <c r="PBE45" s="212"/>
      <c r="PBF45" s="212"/>
      <c r="PBG45" s="212"/>
      <c r="PBH45" s="212"/>
      <c r="PBI45" s="212"/>
      <c r="PBJ45" s="212"/>
      <c r="PBK45" s="212"/>
      <c r="PBL45" s="212"/>
      <c r="PBM45" s="212"/>
      <c r="PBN45" s="212"/>
      <c r="PBO45" s="212"/>
      <c r="PBP45" s="212"/>
      <c r="PBQ45" s="212"/>
      <c r="PBR45" s="212"/>
      <c r="PBS45" s="212"/>
      <c r="PBT45" s="212"/>
      <c r="PBU45" s="212"/>
      <c r="PBV45" s="212"/>
      <c r="PBW45" s="212"/>
      <c r="PBX45" s="212"/>
      <c r="PBY45" s="212"/>
      <c r="PBZ45" s="212"/>
      <c r="PCA45" s="212"/>
      <c r="PCB45" s="212"/>
      <c r="PCC45" s="212"/>
      <c r="PCD45" s="212"/>
      <c r="PCE45" s="212"/>
      <c r="PCF45" s="212"/>
      <c r="PCG45" s="212"/>
      <c r="PCH45" s="212"/>
      <c r="PCI45" s="212"/>
      <c r="PCJ45" s="212"/>
      <c r="PCK45" s="212"/>
      <c r="PCL45" s="212"/>
      <c r="PCM45" s="212"/>
      <c r="PCN45" s="212"/>
      <c r="PCO45" s="212"/>
      <c r="PCP45" s="212"/>
      <c r="PCQ45" s="212"/>
      <c r="PCR45" s="212"/>
      <c r="PCS45" s="212"/>
      <c r="PCT45" s="212"/>
      <c r="PCU45" s="212"/>
      <c r="PCV45" s="212"/>
      <c r="PCW45" s="212"/>
      <c r="PCX45" s="212"/>
      <c r="PCY45" s="212"/>
      <c r="PCZ45" s="212"/>
      <c r="PDA45" s="212"/>
      <c r="PDB45" s="212"/>
      <c r="PDC45" s="212"/>
      <c r="PDD45" s="212"/>
      <c r="PDE45" s="212"/>
      <c r="PDF45" s="212"/>
      <c r="PDG45" s="212"/>
      <c r="PDH45" s="212"/>
      <c r="PDI45" s="212"/>
      <c r="PDJ45" s="212"/>
      <c r="PDK45" s="212"/>
      <c r="PDL45" s="212"/>
      <c r="PDM45" s="212"/>
      <c r="PDN45" s="212"/>
      <c r="PDO45" s="212"/>
      <c r="PDP45" s="212"/>
      <c r="PDQ45" s="212"/>
      <c r="PDR45" s="212"/>
      <c r="PDS45" s="212"/>
      <c r="PDT45" s="212"/>
      <c r="PDU45" s="212"/>
      <c r="PDV45" s="212"/>
      <c r="PDW45" s="212"/>
      <c r="PDX45" s="212"/>
      <c r="PDY45" s="212"/>
      <c r="PDZ45" s="212"/>
      <c r="PEA45" s="212"/>
      <c r="PEB45" s="212"/>
      <c r="PEC45" s="212"/>
      <c r="PED45" s="212"/>
      <c r="PEE45" s="212"/>
      <c r="PEF45" s="212"/>
      <c r="PEG45" s="212"/>
      <c r="PEH45" s="212"/>
      <c r="PEI45" s="212"/>
      <c r="PEJ45" s="212"/>
      <c r="PEK45" s="212"/>
      <c r="PEL45" s="212"/>
      <c r="PEM45" s="212"/>
      <c r="PEN45" s="212"/>
      <c r="PEO45" s="212"/>
      <c r="PEP45" s="212"/>
      <c r="PEQ45" s="212"/>
      <c r="PER45" s="212"/>
      <c r="PES45" s="212"/>
      <c r="PET45" s="212"/>
      <c r="PEU45" s="212"/>
      <c r="PEV45" s="212"/>
      <c r="PEW45" s="212"/>
      <c r="PEX45" s="212"/>
      <c r="PEY45" s="212"/>
      <c r="PEZ45" s="212"/>
      <c r="PFA45" s="212"/>
      <c r="PFB45" s="212"/>
      <c r="PFC45" s="212"/>
      <c r="PFD45" s="212"/>
      <c r="PFE45" s="212"/>
      <c r="PFF45" s="212"/>
      <c r="PFG45" s="212"/>
      <c r="PFH45" s="212"/>
      <c r="PFI45" s="212"/>
      <c r="PFJ45" s="212"/>
      <c r="PFK45" s="212"/>
      <c r="PFL45" s="212"/>
      <c r="PFM45" s="212"/>
      <c r="PFN45" s="212"/>
      <c r="PFO45" s="212"/>
      <c r="PFP45" s="212"/>
      <c r="PFQ45" s="212"/>
      <c r="PFR45" s="212"/>
      <c r="PFS45" s="212"/>
      <c r="PFT45" s="212"/>
      <c r="PFU45" s="212"/>
      <c r="PFV45" s="212"/>
      <c r="PFW45" s="212"/>
      <c r="PFX45" s="212"/>
      <c r="PFY45" s="212"/>
      <c r="PFZ45" s="212"/>
      <c r="PGA45" s="212"/>
      <c r="PGB45" s="212"/>
      <c r="PGC45" s="212"/>
      <c r="PGD45" s="212"/>
      <c r="PGE45" s="212"/>
      <c r="PGF45" s="212"/>
      <c r="PGG45" s="212"/>
      <c r="PGH45" s="212"/>
      <c r="PGI45" s="212"/>
      <c r="PGJ45" s="212"/>
      <c r="PGK45" s="212"/>
      <c r="PGL45" s="212"/>
      <c r="PGM45" s="212"/>
      <c r="PGN45" s="212"/>
      <c r="PGO45" s="212"/>
      <c r="PGP45" s="212"/>
      <c r="PGQ45" s="212"/>
      <c r="PGR45" s="212"/>
      <c r="PGS45" s="212"/>
      <c r="PGT45" s="212"/>
      <c r="PGU45" s="212"/>
      <c r="PGV45" s="212"/>
      <c r="PGW45" s="212"/>
      <c r="PGX45" s="212"/>
      <c r="PGY45" s="212"/>
      <c r="PGZ45" s="212"/>
      <c r="PHA45" s="212"/>
      <c r="PHB45" s="212"/>
      <c r="PHC45" s="212"/>
      <c r="PHD45" s="212"/>
      <c r="PHE45" s="212"/>
      <c r="PHF45" s="212"/>
      <c r="PHG45" s="212"/>
      <c r="PHH45" s="212"/>
      <c r="PHI45" s="212"/>
      <c r="PHJ45" s="212"/>
      <c r="PHK45" s="212"/>
      <c r="PHL45" s="212"/>
      <c r="PHM45" s="212"/>
      <c r="PHN45" s="212"/>
      <c r="PHO45" s="212"/>
      <c r="PHP45" s="212"/>
      <c r="PHQ45" s="212"/>
      <c r="PHR45" s="212"/>
      <c r="PHS45" s="212"/>
      <c r="PHT45" s="212"/>
      <c r="PHU45" s="212"/>
      <c r="PHV45" s="212"/>
      <c r="PHW45" s="212"/>
      <c r="PHX45" s="212"/>
      <c r="PHY45" s="212"/>
      <c r="PHZ45" s="212"/>
      <c r="PIA45" s="212"/>
      <c r="PIB45" s="212"/>
      <c r="PIC45" s="212"/>
      <c r="PID45" s="212"/>
      <c r="PIE45" s="212"/>
      <c r="PIF45" s="212"/>
      <c r="PIG45" s="212"/>
      <c r="PIH45" s="212"/>
      <c r="PII45" s="212"/>
      <c r="PIJ45" s="212"/>
      <c r="PIK45" s="212"/>
      <c r="PIL45" s="212"/>
      <c r="PIM45" s="212"/>
      <c r="PIN45" s="212"/>
      <c r="PIO45" s="212"/>
      <c r="PIP45" s="212"/>
      <c r="PIQ45" s="212"/>
      <c r="PIR45" s="212"/>
      <c r="PIS45" s="212"/>
      <c r="PIT45" s="212"/>
      <c r="PIU45" s="212"/>
      <c r="PIV45" s="212"/>
      <c r="PIW45" s="212"/>
      <c r="PIX45" s="212"/>
      <c r="PIY45" s="212"/>
      <c r="PIZ45" s="212"/>
      <c r="PJA45" s="212"/>
      <c r="PJB45" s="212"/>
      <c r="PJC45" s="212"/>
      <c r="PJD45" s="212"/>
      <c r="PJE45" s="212"/>
      <c r="PJF45" s="212"/>
      <c r="PJG45" s="212"/>
      <c r="PJH45" s="212"/>
      <c r="PJI45" s="212"/>
      <c r="PJJ45" s="212"/>
      <c r="PJK45" s="212"/>
      <c r="PJL45" s="212"/>
      <c r="PJM45" s="212"/>
      <c r="PJN45" s="212"/>
      <c r="PJO45" s="212"/>
      <c r="PJP45" s="212"/>
      <c r="PJQ45" s="212"/>
      <c r="PJR45" s="212"/>
      <c r="PJS45" s="212"/>
      <c r="PJT45" s="212"/>
      <c r="PJU45" s="212"/>
      <c r="PJV45" s="212"/>
      <c r="PJW45" s="212"/>
      <c r="PJX45" s="212"/>
      <c r="PJY45" s="212"/>
      <c r="PJZ45" s="212"/>
      <c r="PKA45" s="212"/>
      <c r="PKB45" s="212"/>
      <c r="PKC45" s="212"/>
      <c r="PKD45" s="212"/>
      <c r="PKE45" s="212"/>
      <c r="PKF45" s="212"/>
      <c r="PKG45" s="212"/>
      <c r="PKH45" s="212"/>
      <c r="PKI45" s="212"/>
      <c r="PKJ45" s="212"/>
      <c r="PKK45" s="212"/>
      <c r="PKL45" s="212"/>
      <c r="PKM45" s="212"/>
      <c r="PKN45" s="212"/>
      <c r="PKO45" s="212"/>
      <c r="PKP45" s="212"/>
      <c r="PKQ45" s="212"/>
      <c r="PKR45" s="212"/>
      <c r="PKS45" s="212"/>
      <c r="PKT45" s="212"/>
      <c r="PKU45" s="212"/>
      <c r="PKV45" s="212"/>
      <c r="PKW45" s="212"/>
      <c r="PKX45" s="212"/>
      <c r="PKY45" s="212"/>
      <c r="PKZ45" s="212"/>
      <c r="PLA45" s="212"/>
      <c r="PLB45" s="212"/>
      <c r="PLC45" s="212"/>
      <c r="PLD45" s="212"/>
      <c r="PLE45" s="212"/>
      <c r="PLF45" s="212"/>
      <c r="PLG45" s="212"/>
      <c r="PLH45" s="212"/>
      <c r="PLI45" s="212"/>
      <c r="PLJ45" s="212"/>
      <c r="PLK45" s="212"/>
      <c r="PLL45" s="212"/>
      <c r="PLM45" s="212"/>
      <c r="PLN45" s="212"/>
      <c r="PLO45" s="212"/>
      <c r="PLP45" s="212"/>
      <c r="PLQ45" s="212"/>
      <c r="PLR45" s="212"/>
      <c r="PLS45" s="212"/>
      <c r="PLT45" s="212"/>
      <c r="PLU45" s="212"/>
      <c r="PLV45" s="212"/>
      <c r="PLW45" s="212"/>
      <c r="PLX45" s="212"/>
      <c r="PLY45" s="212"/>
      <c r="PLZ45" s="212"/>
      <c r="PMA45" s="212"/>
      <c r="PMB45" s="212"/>
      <c r="PMC45" s="212"/>
      <c r="PMD45" s="212"/>
      <c r="PME45" s="212"/>
      <c r="PMF45" s="212"/>
      <c r="PMG45" s="212"/>
      <c r="PMH45" s="212"/>
      <c r="PMI45" s="212"/>
      <c r="PMJ45" s="212"/>
      <c r="PMK45" s="212"/>
      <c r="PML45" s="212"/>
      <c r="PMM45" s="212"/>
      <c r="PMN45" s="212"/>
      <c r="PMO45" s="212"/>
      <c r="PMP45" s="212"/>
      <c r="PMQ45" s="212"/>
      <c r="PMR45" s="212"/>
      <c r="PMS45" s="212"/>
      <c r="PMT45" s="212"/>
      <c r="PMU45" s="212"/>
      <c r="PMV45" s="212"/>
      <c r="PMW45" s="212"/>
      <c r="PMX45" s="212"/>
      <c r="PMY45" s="212"/>
      <c r="PMZ45" s="212"/>
      <c r="PNA45" s="212"/>
      <c r="PNB45" s="212"/>
      <c r="PNC45" s="212"/>
      <c r="PND45" s="212"/>
      <c r="PNE45" s="212"/>
      <c r="PNF45" s="212"/>
      <c r="PNG45" s="212"/>
      <c r="PNH45" s="212"/>
      <c r="PNI45" s="212"/>
      <c r="PNJ45" s="212"/>
      <c r="PNK45" s="212"/>
      <c r="PNL45" s="212"/>
      <c r="PNM45" s="212"/>
      <c r="PNN45" s="212"/>
      <c r="PNO45" s="212"/>
      <c r="PNP45" s="212"/>
      <c r="PNQ45" s="212"/>
      <c r="PNR45" s="212"/>
      <c r="PNS45" s="212"/>
      <c r="PNT45" s="212"/>
      <c r="PNU45" s="212"/>
      <c r="PNV45" s="212"/>
      <c r="PNW45" s="212"/>
      <c r="PNX45" s="212"/>
      <c r="PNY45" s="212"/>
      <c r="PNZ45" s="212"/>
      <c r="POA45" s="212"/>
      <c r="POB45" s="212"/>
      <c r="POC45" s="212"/>
      <c r="POD45" s="212"/>
      <c r="POE45" s="212"/>
      <c r="POF45" s="212"/>
      <c r="POG45" s="212"/>
      <c r="POH45" s="212"/>
      <c r="POI45" s="212"/>
      <c r="POJ45" s="212"/>
      <c r="POK45" s="212"/>
      <c r="POL45" s="212"/>
      <c r="POM45" s="212"/>
      <c r="PON45" s="212"/>
      <c r="POO45" s="212"/>
      <c r="POP45" s="212"/>
      <c r="POQ45" s="212"/>
      <c r="POR45" s="212"/>
      <c r="POS45" s="212"/>
      <c r="POT45" s="212"/>
      <c r="POU45" s="212"/>
      <c r="POV45" s="212"/>
      <c r="POW45" s="212"/>
      <c r="POX45" s="212"/>
      <c r="POY45" s="212"/>
      <c r="POZ45" s="212"/>
      <c r="PPA45" s="212"/>
      <c r="PPB45" s="212"/>
      <c r="PPC45" s="212"/>
      <c r="PPD45" s="212"/>
      <c r="PPE45" s="212"/>
      <c r="PPF45" s="212"/>
      <c r="PPG45" s="212"/>
      <c r="PPH45" s="212"/>
      <c r="PPI45" s="212"/>
      <c r="PPJ45" s="212"/>
      <c r="PPK45" s="212"/>
      <c r="PPL45" s="212"/>
      <c r="PPM45" s="212"/>
      <c r="PPN45" s="212"/>
      <c r="PPO45" s="212"/>
      <c r="PPP45" s="212"/>
      <c r="PPQ45" s="212"/>
      <c r="PPR45" s="212"/>
      <c r="PPS45" s="212"/>
      <c r="PPT45" s="212"/>
      <c r="PPU45" s="212"/>
      <c r="PPV45" s="212"/>
      <c r="PPW45" s="212"/>
      <c r="PPX45" s="212"/>
      <c r="PPY45" s="212"/>
      <c r="PPZ45" s="212"/>
      <c r="PQA45" s="212"/>
      <c r="PQB45" s="212"/>
      <c r="PQC45" s="212"/>
      <c r="PQD45" s="212"/>
      <c r="PQE45" s="212"/>
      <c r="PQF45" s="212"/>
      <c r="PQG45" s="212"/>
      <c r="PQH45" s="212"/>
      <c r="PQI45" s="212"/>
      <c r="PQJ45" s="212"/>
      <c r="PQK45" s="212"/>
      <c r="PQL45" s="212"/>
      <c r="PQM45" s="212"/>
      <c r="PQN45" s="212"/>
      <c r="PQO45" s="212"/>
      <c r="PQP45" s="212"/>
      <c r="PQQ45" s="212"/>
      <c r="PQR45" s="212"/>
      <c r="PQS45" s="212"/>
      <c r="PQT45" s="212"/>
      <c r="PQU45" s="212"/>
      <c r="PQV45" s="212"/>
      <c r="PQW45" s="212"/>
      <c r="PQX45" s="212"/>
      <c r="PQY45" s="212"/>
      <c r="PQZ45" s="212"/>
      <c r="PRA45" s="212"/>
      <c r="PRB45" s="212"/>
      <c r="PRC45" s="212"/>
      <c r="PRD45" s="212"/>
      <c r="PRE45" s="212"/>
      <c r="PRF45" s="212"/>
      <c r="PRG45" s="212"/>
      <c r="PRH45" s="212"/>
      <c r="PRI45" s="212"/>
      <c r="PRJ45" s="212"/>
      <c r="PRK45" s="212"/>
      <c r="PRL45" s="212"/>
      <c r="PRM45" s="212"/>
      <c r="PRN45" s="212"/>
      <c r="PRO45" s="212"/>
      <c r="PRP45" s="212"/>
      <c r="PRQ45" s="212"/>
      <c r="PRR45" s="212"/>
      <c r="PRS45" s="212"/>
      <c r="PRT45" s="212"/>
      <c r="PRU45" s="212"/>
      <c r="PRV45" s="212"/>
      <c r="PRW45" s="212"/>
      <c r="PRX45" s="212"/>
      <c r="PRY45" s="212"/>
      <c r="PRZ45" s="212"/>
      <c r="PSA45" s="212"/>
      <c r="PSB45" s="212"/>
      <c r="PSC45" s="212"/>
      <c r="PSD45" s="212"/>
      <c r="PSE45" s="212"/>
      <c r="PSF45" s="212"/>
      <c r="PSG45" s="212"/>
      <c r="PSH45" s="212"/>
      <c r="PSI45" s="212"/>
      <c r="PSJ45" s="212"/>
      <c r="PSK45" s="212"/>
      <c r="PSL45" s="212"/>
      <c r="PSM45" s="212"/>
      <c r="PSN45" s="212"/>
      <c r="PSO45" s="212"/>
      <c r="PSP45" s="212"/>
      <c r="PSQ45" s="212"/>
      <c r="PSR45" s="212"/>
      <c r="PSS45" s="212"/>
      <c r="PST45" s="212"/>
      <c r="PSU45" s="212"/>
      <c r="PSV45" s="212"/>
      <c r="PSW45" s="212"/>
      <c r="PSX45" s="212"/>
      <c r="PSY45" s="212"/>
      <c r="PSZ45" s="212"/>
      <c r="PTA45" s="212"/>
      <c r="PTB45" s="212"/>
      <c r="PTC45" s="212"/>
      <c r="PTD45" s="212"/>
      <c r="PTE45" s="212"/>
      <c r="PTF45" s="212"/>
      <c r="PTG45" s="212"/>
      <c r="PTH45" s="212"/>
      <c r="PTI45" s="212"/>
      <c r="PTJ45" s="212"/>
      <c r="PTK45" s="212"/>
      <c r="PTL45" s="212"/>
      <c r="PTM45" s="212"/>
      <c r="PTN45" s="212"/>
      <c r="PTO45" s="212"/>
      <c r="PTP45" s="212"/>
      <c r="PTQ45" s="212"/>
      <c r="PTR45" s="212"/>
      <c r="PTS45" s="212"/>
      <c r="PTT45" s="212"/>
      <c r="PTU45" s="212"/>
      <c r="PTV45" s="212"/>
      <c r="PTW45" s="212"/>
      <c r="PTX45" s="212"/>
      <c r="PTY45" s="212"/>
      <c r="PTZ45" s="212"/>
      <c r="PUA45" s="212"/>
      <c r="PUB45" s="212"/>
      <c r="PUC45" s="212"/>
      <c r="PUD45" s="212"/>
      <c r="PUE45" s="212"/>
      <c r="PUF45" s="212"/>
      <c r="PUG45" s="212"/>
      <c r="PUH45" s="212"/>
      <c r="PUI45" s="212"/>
      <c r="PUJ45" s="212"/>
      <c r="PUK45" s="212"/>
      <c r="PUL45" s="212"/>
      <c r="PUM45" s="212"/>
      <c r="PUN45" s="212"/>
      <c r="PUO45" s="212"/>
      <c r="PUP45" s="212"/>
      <c r="PUQ45" s="212"/>
      <c r="PUR45" s="212"/>
      <c r="PUS45" s="212"/>
      <c r="PUT45" s="212"/>
      <c r="PUU45" s="212"/>
      <c r="PUV45" s="212"/>
      <c r="PUW45" s="212"/>
      <c r="PUX45" s="212"/>
      <c r="PUY45" s="212"/>
      <c r="PUZ45" s="212"/>
      <c r="PVA45" s="212"/>
      <c r="PVB45" s="212"/>
      <c r="PVC45" s="212"/>
      <c r="PVD45" s="212"/>
      <c r="PVE45" s="212"/>
      <c r="PVF45" s="212"/>
      <c r="PVG45" s="212"/>
      <c r="PVH45" s="212"/>
      <c r="PVI45" s="212"/>
      <c r="PVJ45" s="212"/>
      <c r="PVK45" s="212"/>
      <c r="PVL45" s="212"/>
      <c r="PVM45" s="212"/>
      <c r="PVN45" s="212"/>
      <c r="PVO45" s="212"/>
      <c r="PVP45" s="212"/>
      <c r="PVQ45" s="212"/>
      <c r="PVR45" s="212"/>
      <c r="PVS45" s="212"/>
      <c r="PVT45" s="212"/>
      <c r="PVU45" s="212"/>
      <c r="PVV45" s="212"/>
      <c r="PVW45" s="212"/>
      <c r="PVX45" s="212"/>
      <c r="PVY45" s="212"/>
      <c r="PVZ45" s="212"/>
      <c r="PWA45" s="212"/>
      <c r="PWB45" s="212"/>
      <c r="PWC45" s="212"/>
      <c r="PWD45" s="212"/>
      <c r="PWE45" s="212"/>
      <c r="PWF45" s="212"/>
      <c r="PWG45" s="212"/>
      <c r="PWH45" s="212"/>
      <c r="PWI45" s="212"/>
      <c r="PWJ45" s="212"/>
      <c r="PWK45" s="212"/>
      <c r="PWL45" s="212"/>
      <c r="PWM45" s="212"/>
      <c r="PWN45" s="212"/>
      <c r="PWO45" s="212"/>
      <c r="PWP45" s="212"/>
      <c r="PWQ45" s="212"/>
      <c r="PWR45" s="212"/>
      <c r="PWS45" s="212"/>
      <c r="PWT45" s="212"/>
      <c r="PWU45" s="212"/>
      <c r="PWV45" s="212"/>
      <c r="PWW45" s="212"/>
      <c r="PWX45" s="212"/>
      <c r="PWY45" s="212"/>
      <c r="PWZ45" s="212"/>
      <c r="PXA45" s="212"/>
      <c r="PXB45" s="212"/>
      <c r="PXC45" s="212"/>
      <c r="PXD45" s="212"/>
      <c r="PXE45" s="212"/>
      <c r="PXF45" s="212"/>
      <c r="PXG45" s="212"/>
      <c r="PXH45" s="212"/>
      <c r="PXI45" s="212"/>
      <c r="PXJ45" s="212"/>
      <c r="PXK45" s="212"/>
      <c r="PXL45" s="212"/>
      <c r="PXM45" s="212"/>
      <c r="PXN45" s="212"/>
      <c r="PXO45" s="212"/>
      <c r="PXP45" s="212"/>
      <c r="PXQ45" s="212"/>
      <c r="PXR45" s="212"/>
      <c r="PXS45" s="212"/>
      <c r="PXT45" s="212"/>
      <c r="PXU45" s="212"/>
      <c r="PXV45" s="212"/>
      <c r="PXW45" s="212"/>
      <c r="PXX45" s="212"/>
      <c r="PXY45" s="212"/>
      <c r="PXZ45" s="212"/>
      <c r="PYA45" s="212"/>
      <c r="PYB45" s="212"/>
      <c r="PYC45" s="212"/>
      <c r="PYD45" s="212"/>
      <c r="PYE45" s="212"/>
      <c r="PYF45" s="212"/>
      <c r="PYG45" s="212"/>
      <c r="PYH45" s="212"/>
      <c r="PYI45" s="212"/>
      <c r="PYJ45" s="212"/>
      <c r="PYK45" s="212"/>
      <c r="PYL45" s="212"/>
      <c r="PYM45" s="212"/>
      <c r="PYN45" s="212"/>
      <c r="PYO45" s="212"/>
      <c r="PYP45" s="212"/>
      <c r="PYQ45" s="212"/>
      <c r="PYR45" s="212"/>
      <c r="PYS45" s="212"/>
      <c r="PYT45" s="212"/>
      <c r="PYU45" s="212"/>
      <c r="PYV45" s="212"/>
      <c r="PYW45" s="212"/>
      <c r="PYX45" s="212"/>
      <c r="PYY45" s="212"/>
      <c r="PYZ45" s="212"/>
      <c r="PZA45" s="212"/>
      <c r="PZB45" s="212"/>
      <c r="PZC45" s="212"/>
      <c r="PZD45" s="212"/>
      <c r="PZE45" s="212"/>
      <c r="PZF45" s="212"/>
      <c r="PZG45" s="212"/>
      <c r="PZH45" s="212"/>
      <c r="PZI45" s="212"/>
      <c r="PZJ45" s="212"/>
      <c r="PZK45" s="212"/>
      <c r="PZL45" s="212"/>
      <c r="PZM45" s="212"/>
      <c r="PZN45" s="212"/>
      <c r="PZO45" s="212"/>
      <c r="PZP45" s="212"/>
      <c r="PZQ45" s="212"/>
      <c r="PZR45" s="212"/>
      <c r="PZS45" s="212"/>
      <c r="PZT45" s="212"/>
      <c r="PZU45" s="212"/>
      <c r="PZV45" s="212"/>
      <c r="PZW45" s="212"/>
      <c r="PZX45" s="212"/>
      <c r="PZY45" s="212"/>
      <c r="PZZ45" s="212"/>
      <c r="QAA45" s="212"/>
      <c r="QAB45" s="212"/>
      <c r="QAC45" s="212"/>
      <c r="QAD45" s="212"/>
      <c r="QAE45" s="212"/>
      <c r="QAF45" s="212"/>
      <c r="QAG45" s="212"/>
      <c r="QAH45" s="212"/>
      <c r="QAI45" s="212"/>
      <c r="QAJ45" s="212"/>
      <c r="QAK45" s="212"/>
      <c r="QAL45" s="212"/>
      <c r="QAM45" s="212"/>
      <c r="QAN45" s="212"/>
      <c r="QAO45" s="212"/>
      <c r="QAP45" s="212"/>
      <c r="QAQ45" s="212"/>
      <c r="QAR45" s="212"/>
      <c r="QAS45" s="212"/>
      <c r="QAT45" s="212"/>
      <c r="QAU45" s="212"/>
      <c r="QAV45" s="212"/>
      <c r="QAW45" s="212"/>
      <c r="QAX45" s="212"/>
      <c r="QAY45" s="212"/>
      <c r="QAZ45" s="212"/>
      <c r="QBA45" s="212"/>
      <c r="QBB45" s="212"/>
      <c r="QBC45" s="212"/>
      <c r="QBD45" s="212"/>
      <c r="QBE45" s="212"/>
      <c r="QBF45" s="212"/>
      <c r="QBG45" s="212"/>
      <c r="QBH45" s="212"/>
      <c r="QBI45" s="212"/>
      <c r="QBJ45" s="212"/>
      <c r="QBK45" s="212"/>
      <c r="QBL45" s="212"/>
      <c r="QBM45" s="212"/>
      <c r="QBN45" s="212"/>
      <c r="QBO45" s="212"/>
      <c r="QBP45" s="212"/>
      <c r="QBQ45" s="212"/>
      <c r="QBR45" s="212"/>
      <c r="QBS45" s="212"/>
      <c r="QBT45" s="212"/>
      <c r="QBU45" s="212"/>
      <c r="QBV45" s="212"/>
      <c r="QBW45" s="212"/>
      <c r="QBX45" s="212"/>
      <c r="QBY45" s="212"/>
      <c r="QBZ45" s="212"/>
      <c r="QCA45" s="212"/>
      <c r="QCB45" s="212"/>
      <c r="QCC45" s="212"/>
      <c r="QCD45" s="212"/>
      <c r="QCE45" s="212"/>
      <c r="QCF45" s="212"/>
      <c r="QCG45" s="212"/>
      <c r="QCH45" s="212"/>
      <c r="QCI45" s="212"/>
      <c r="QCJ45" s="212"/>
      <c r="QCK45" s="212"/>
      <c r="QCL45" s="212"/>
      <c r="QCM45" s="212"/>
      <c r="QCN45" s="212"/>
      <c r="QCO45" s="212"/>
      <c r="QCP45" s="212"/>
      <c r="QCQ45" s="212"/>
      <c r="QCR45" s="212"/>
      <c r="QCS45" s="212"/>
      <c r="QCT45" s="212"/>
      <c r="QCU45" s="212"/>
      <c r="QCV45" s="212"/>
      <c r="QCW45" s="212"/>
      <c r="QCX45" s="212"/>
      <c r="QCY45" s="212"/>
      <c r="QCZ45" s="212"/>
      <c r="QDA45" s="212"/>
      <c r="QDB45" s="212"/>
      <c r="QDC45" s="212"/>
      <c r="QDD45" s="212"/>
      <c r="QDE45" s="212"/>
      <c r="QDF45" s="212"/>
      <c r="QDG45" s="212"/>
      <c r="QDH45" s="212"/>
      <c r="QDI45" s="212"/>
      <c r="QDJ45" s="212"/>
      <c r="QDK45" s="212"/>
      <c r="QDL45" s="212"/>
      <c r="QDM45" s="212"/>
      <c r="QDN45" s="212"/>
      <c r="QDO45" s="212"/>
      <c r="QDP45" s="212"/>
      <c r="QDQ45" s="212"/>
      <c r="QDR45" s="212"/>
      <c r="QDS45" s="212"/>
      <c r="QDT45" s="212"/>
      <c r="QDU45" s="212"/>
      <c r="QDV45" s="212"/>
      <c r="QDW45" s="212"/>
      <c r="QDX45" s="212"/>
      <c r="QDY45" s="212"/>
      <c r="QDZ45" s="212"/>
      <c r="QEA45" s="212"/>
      <c r="QEB45" s="212"/>
      <c r="QEC45" s="212"/>
      <c r="QED45" s="212"/>
      <c r="QEE45" s="212"/>
      <c r="QEF45" s="212"/>
      <c r="QEG45" s="212"/>
      <c r="QEH45" s="212"/>
      <c r="QEI45" s="212"/>
      <c r="QEJ45" s="212"/>
      <c r="QEK45" s="212"/>
      <c r="QEL45" s="212"/>
      <c r="QEM45" s="212"/>
      <c r="QEN45" s="212"/>
      <c r="QEO45" s="212"/>
      <c r="QEP45" s="212"/>
      <c r="QEQ45" s="212"/>
      <c r="QER45" s="212"/>
      <c r="QES45" s="212"/>
      <c r="QET45" s="212"/>
      <c r="QEU45" s="212"/>
      <c r="QEV45" s="212"/>
      <c r="QEW45" s="212"/>
      <c r="QEX45" s="212"/>
      <c r="QEY45" s="212"/>
      <c r="QEZ45" s="212"/>
      <c r="QFA45" s="212"/>
      <c r="QFB45" s="212"/>
      <c r="QFC45" s="212"/>
      <c r="QFD45" s="212"/>
      <c r="QFE45" s="212"/>
      <c r="QFF45" s="212"/>
      <c r="QFG45" s="212"/>
      <c r="QFH45" s="212"/>
      <c r="QFI45" s="212"/>
      <c r="QFJ45" s="212"/>
      <c r="QFK45" s="212"/>
      <c r="QFL45" s="212"/>
      <c r="QFM45" s="212"/>
      <c r="QFN45" s="212"/>
      <c r="QFO45" s="212"/>
      <c r="QFP45" s="212"/>
      <c r="QFQ45" s="212"/>
      <c r="QFR45" s="212"/>
      <c r="QFS45" s="212"/>
      <c r="QFT45" s="212"/>
      <c r="QFU45" s="212"/>
      <c r="QFV45" s="212"/>
      <c r="QFW45" s="212"/>
      <c r="QFX45" s="212"/>
      <c r="QFY45" s="212"/>
      <c r="QFZ45" s="212"/>
      <c r="QGA45" s="212"/>
      <c r="QGB45" s="212"/>
      <c r="QGC45" s="212"/>
      <c r="QGD45" s="212"/>
      <c r="QGE45" s="212"/>
      <c r="QGF45" s="212"/>
      <c r="QGG45" s="212"/>
      <c r="QGH45" s="212"/>
      <c r="QGI45" s="212"/>
      <c r="QGJ45" s="212"/>
      <c r="QGK45" s="212"/>
      <c r="QGL45" s="212"/>
      <c r="QGM45" s="212"/>
      <c r="QGN45" s="212"/>
      <c r="QGO45" s="212"/>
      <c r="QGP45" s="212"/>
      <c r="QGQ45" s="212"/>
      <c r="QGR45" s="212"/>
      <c r="QGS45" s="212"/>
      <c r="QGT45" s="212"/>
      <c r="QGU45" s="212"/>
      <c r="QGV45" s="212"/>
      <c r="QGW45" s="212"/>
      <c r="QGX45" s="212"/>
      <c r="QGY45" s="212"/>
      <c r="QGZ45" s="212"/>
      <c r="QHA45" s="212"/>
      <c r="QHB45" s="212"/>
      <c r="QHC45" s="212"/>
      <c r="QHD45" s="212"/>
      <c r="QHE45" s="212"/>
      <c r="QHF45" s="212"/>
      <c r="QHG45" s="212"/>
      <c r="QHH45" s="212"/>
      <c r="QHI45" s="212"/>
      <c r="QHJ45" s="212"/>
      <c r="QHK45" s="212"/>
      <c r="QHL45" s="212"/>
      <c r="QHM45" s="212"/>
      <c r="QHN45" s="212"/>
      <c r="QHO45" s="212"/>
      <c r="QHP45" s="212"/>
      <c r="QHQ45" s="212"/>
      <c r="QHR45" s="212"/>
      <c r="QHS45" s="212"/>
      <c r="QHT45" s="212"/>
      <c r="QHU45" s="212"/>
      <c r="QHV45" s="212"/>
      <c r="QHW45" s="212"/>
      <c r="QHX45" s="212"/>
      <c r="QHY45" s="212"/>
      <c r="QHZ45" s="212"/>
      <c r="QIA45" s="212"/>
      <c r="QIB45" s="212"/>
      <c r="QIC45" s="212"/>
      <c r="QID45" s="212"/>
      <c r="QIE45" s="212"/>
      <c r="QIF45" s="212"/>
      <c r="QIG45" s="212"/>
      <c r="QIH45" s="212"/>
      <c r="QII45" s="212"/>
      <c r="QIJ45" s="212"/>
      <c r="QIK45" s="212"/>
      <c r="QIL45" s="212"/>
      <c r="QIM45" s="212"/>
      <c r="QIN45" s="212"/>
      <c r="QIO45" s="212"/>
      <c r="QIP45" s="212"/>
      <c r="QIQ45" s="212"/>
      <c r="QIR45" s="212"/>
      <c r="QIS45" s="212"/>
      <c r="QIT45" s="212"/>
      <c r="QIU45" s="212"/>
      <c r="QIV45" s="212"/>
      <c r="QIW45" s="212"/>
      <c r="QIX45" s="212"/>
      <c r="QIY45" s="212"/>
      <c r="QIZ45" s="212"/>
      <c r="QJA45" s="212"/>
      <c r="QJB45" s="212"/>
      <c r="QJC45" s="212"/>
      <c r="QJD45" s="212"/>
      <c r="QJE45" s="212"/>
      <c r="QJF45" s="212"/>
      <c r="QJG45" s="212"/>
      <c r="QJH45" s="212"/>
      <c r="QJI45" s="212"/>
      <c r="QJJ45" s="212"/>
      <c r="QJK45" s="212"/>
      <c r="QJL45" s="212"/>
      <c r="QJM45" s="212"/>
      <c r="QJN45" s="212"/>
      <c r="QJO45" s="212"/>
      <c r="QJP45" s="212"/>
      <c r="QJQ45" s="212"/>
      <c r="QJR45" s="212"/>
      <c r="QJS45" s="212"/>
      <c r="QJT45" s="212"/>
      <c r="QJU45" s="212"/>
      <c r="QJV45" s="212"/>
      <c r="QJW45" s="212"/>
      <c r="QJX45" s="212"/>
      <c r="QJY45" s="212"/>
      <c r="QJZ45" s="212"/>
      <c r="QKA45" s="212"/>
      <c r="QKB45" s="212"/>
      <c r="QKC45" s="212"/>
      <c r="QKD45" s="212"/>
      <c r="QKE45" s="212"/>
      <c r="QKF45" s="212"/>
      <c r="QKG45" s="212"/>
      <c r="QKH45" s="212"/>
      <c r="QKI45" s="212"/>
      <c r="QKJ45" s="212"/>
      <c r="QKK45" s="212"/>
      <c r="QKL45" s="212"/>
      <c r="QKM45" s="212"/>
      <c r="QKN45" s="212"/>
      <c r="QKO45" s="212"/>
      <c r="QKP45" s="212"/>
      <c r="QKQ45" s="212"/>
      <c r="QKR45" s="212"/>
      <c r="QKS45" s="212"/>
      <c r="QKT45" s="212"/>
      <c r="QKU45" s="212"/>
      <c r="QKV45" s="212"/>
      <c r="QKW45" s="212"/>
      <c r="QKX45" s="212"/>
      <c r="QKY45" s="212"/>
      <c r="QKZ45" s="212"/>
      <c r="QLA45" s="212"/>
      <c r="QLB45" s="212"/>
      <c r="QLC45" s="212"/>
      <c r="QLD45" s="212"/>
      <c r="QLE45" s="212"/>
      <c r="QLF45" s="212"/>
      <c r="QLG45" s="212"/>
      <c r="QLH45" s="212"/>
      <c r="QLI45" s="212"/>
      <c r="QLJ45" s="212"/>
      <c r="QLK45" s="212"/>
      <c r="QLL45" s="212"/>
      <c r="QLM45" s="212"/>
      <c r="QLN45" s="212"/>
      <c r="QLO45" s="212"/>
      <c r="QLP45" s="212"/>
      <c r="QLQ45" s="212"/>
      <c r="QLR45" s="212"/>
      <c r="QLS45" s="212"/>
      <c r="QLT45" s="212"/>
      <c r="QLU45" s="212"/>
      <c r="QLV45" s="212"/>
      <c r="QLW45" s="212"/>
      <c r="QLX45" s="212"/>
      <c r="QLY45" s="212"/>
      <c r="QLZ45" s="212"/>
      <c r="QMA45" s="212"/>
      <c r="QMB45" s="212"/>
      <c r="QMC45" s="212"/>
      <c r="QMD45" s="212"/>
      <c r="QME45" s="212"/>
      <c r="QMF45" s="212"/>
      <c r="QMG45" s="212"/>
      <c r="QMH45" s="212"/>
      <c r="QMI45" s="212"/>
      <c r="QMJ45" s="212"/>
      <c r="QMK45" s="212"/>
      <c r="QML45" s="212"/>
      <c r="QMM45" s="212"/>
      <c r="QMN45" s="212"/>
      <c r="QMO45" s="212"/>
      <c r="QMP45" s="212"/>
      <c r="QMQ45" s="212"/>
      <c r="QMR45" s="212"/>
      <c r="QMS45" s="212"/>
      <c r="QMT45" s="212"/>
      <c r="QMU45" s="212"/>
      <c r="QMV45" s="212"/>
      <c r="QMW45" s="212"/>
      <c r="QMX45" s="212"/>
      <c r="QMY45" s="212"/>
      <c r="QMZ45" s="212"/>
      <c r="QNA45" s="212"/>
      <c r="QNB45" s="212"/>
      <c r="QNC45" s="212"/>
      <c r="QND45" s="212"/>
      <c r="QNE45" s="212"/>
      <c r="QNF45" s="212"/>
      <c r="QNG45" s="212"/>
      <c r="QNH45" s="212"/>
      <c r="QNI45" s="212"/>
      <c r="QNJ45" s="212"/>
      <c r="QNK45" s="212"/>
      <c r="QNL45" s="212"/>
      <c r="QNM45" s="212"/>
      <c r="QNN45" s="212"/>
      <c r="QNO45" s="212"/>
      <c r="QNP45" s="212"/>
      <c r="QNQ45" s="212"/>
      <c r="QNR45" s="212"/>
      <c r="QNS45" s="212"/>
      <c r="QNT45" s="212"/>
      <c r="QNU45" s="212"/>
      <c r="QNV45" s="212"/>
      <c r="QNW45" s="212"/>
      <c r="QNX45" s="212"/>
      <c r="QNY45" s="212"/>
      <c r="QNZ45" s="212"/>
      <c r="QOA45" s="212"/>
      <c r="QOB45" s="212"/>
      <c r="QOC45" s="212"/>
      <c r="QOD45" s="212"/>
      <c r="QOE45" s="212"/>
      <c r="QOF45" s="212"/>
      <c r="QOG45" s="212"/>
      <c r="QOH45" s="212"/>
      <c r="QOI45" s="212"/>
      <c r="QOJ45" s="212"/>
      <c r="QOK45" s="212"/>
      <c r="QOL45" s="212"/>
      <c r="QOM45" s="212"/>
      <c r="QON45" s="212"/>
      <c r="QOO45" s="212"/>
      <c r="QOP45" s="212"/>
      <c r="QOQ45" s="212"/>
      <c r="QOR45" s="212"/>
      <c r="QOS45" s="212"/>
      <c r="QOT45" s="212"/>
      <c r="QOU45" s="212"/>
      <c r="QOV45" s="212"/>
      <c r="QOW45" s="212"/>
      <c r="QOX45" s="212"/>
      <c r="QOY45" s="212"/>
      <c r="QOZ45" s="212"/>
      <c r="QPA45" s="212"/>
      <c r="QPB45" s="212"/>
      <c r="QPC45" s="212"/>
      <c r="QPD45" s="212"/>
      <c r="QPE45" s="212"/>
      <c r="QPF45" s="212"/>
      <c r="QPG45" s="212"/>
      <c r="QPH45" s="212"/>
      <c r="QPI45" s="212"/>
      <c r="QPJ45" s="212"/>
      <c r="QPK45" s="212"/>
      <c r="QPL45" s="212"/>
      <c r="QPM45" s="212"/>
      <c r="QPN45" s="212"/>
      <c r="QPO45" s="212"/>
      <c r="QPP45" s="212"/>
      <c r="QPQ45" s="212"/>
      <c r="QPR45" s="212"/>
      <c r="QPS45" s="212"/>
      <c r="QPT45" s="212"/>
      <c r="QPU45" s="212"/>
      <c r="QPV45" s="212"/>
      <c r="QPW45" s="212"/>
      <c r="QPX45" s="212"/>
      <c r="QPY45" s="212"/>
      <c r="QPZ45" s="212"/>
      <c r="QQA45" s="212"/>
      <c r="QQB45" s="212"/>
      <c r="QQC45" s="212"/>
      <c r="QQD45" s="212"/>
      <c r="QQE45" s="212"/>
      <c r="QQF45" s="212"/>
      <c r="QQG45" s="212"/>
      <c r="QQH45" s="212"/>
      <c r="QQI45" s="212"/>
      <c r="QQJ45" s="212"/>
      <c r="QQK45" s="212"/>
      <c r="QQL45" s="212"/>
      <c r="QQM45" s="212"/>
      <c r="QQN45" s="212"/>
      <c r="QQO45" s="212"/>
      <c r="QQP45" s="212"/>
      <c r="QQQ45" s="212"/>
      <c r="QQR45" s="212"/>
      <c r="QQS45" s="212"/>
      <c r="QQT45" s="212"/>
      <c r="QQU45" s="212"/>
      <c r="QQV45" s="212"/>
      <c r="QQW45" s="212"/>
      <c r="QQX45" s="212"/>
      <c r="QQY45" s="212"/>
      <c r="QQZ45" s="212"/>
      <c r="QRA45" s="212"/>
      <c r="QRB45" s="212"/>
      <c r="QRC45" s="212"/>
      <c r="QRD45" s="212"/>
      <c r="QRE45" s="212"/>
      <c r="QRF45" s="212"/>
      <c r="QRG45" s="212"/>
      <c r="QRH45" s="212"/>
      <c r="QRI45" s="212"/>
      <c r="QRJ45" s="212"/>
      <c r="QRK45" s="212"/>
      <c r="QRL45" s="212"/>
      <c r="QRM45" s="212"/>
      <c r="QRN45" s="212"/>
      <c r="QRO45" s="212"/>
      <c r="QRP45" s="212"/>
      <c r="QRQ45" s="212"/>
      <c r="QRR45" s="212"/>
      <c r="QRS45" s="212"/>
      <c r="QRT45" s="212"/>
      <c r="QRU45" s="212"/>
      <c r="QRV45" s="212"/>
      <c r="QRW45" s="212"/>
      <c r="QRX45" s="212"/>
      <c r="QRY45" s="212"/>
      <c r="QRZ45" s="212"/>
      <c r="QSA45" s="212"/>
      <c r="QSB45" s="212"/>
      <c r="QSC45" s="212"/>
      <c r="QSD45" s="212"/>
      <c r="QSE45" s="212"/>
      <c r="QSF45" s="212"/>
      <c r="QSG45" s="212"/>
      <c r="QSH45" s="212"/>
      <c r="QSI45" s="212"/>
      <c r="QSJ45" s="212"/>
      <c r="QSK45" s="212"/>
      <c r="QSL45" s="212"/>
      <c r="QSM45" s="212"/>
      <c r="QSN45" s="212"/>
      <c r="QSO45" s="212"/>
      <c r="QSP45" s="212"/>
      <c r="QSQ45" s="212"/>
      <c r="QSR45" s="212"/>
      <c r="QSS45" s="212"/>
      <c r="QST45" s="212"/>
      <c r="QSU45" s="212"/>
      <c r="QSV45" s="212"/>
      <c r="QSW45" s="212"/>
      <c r="QSX45" s="212"/>
      <c r="QSY45" s="212"/>
      <c r="QSZ45" s="212"/>
      <c r="QTA45" s="212"/>
      <c r="QTB45" s="212"/>
      <c r="QTC45" s="212"/>
      <c r="QTD45" s="212"/>
      <c r="QTE45" s="212"/>
      <c r="QTF45" s="212"/>
      <c r="QTG45" s="212"/>
      <c r="QTH45" s="212"/>
      <c r="QTI45" s="212"/>
      <c r="QTJ45" s="212"/>
      <c r="QTK45" s="212"/>
      <c r="QTL45" s="212"/>
      <c r="QTM45" s="212"/>
      <c r="QTN45" s="212"/>
      <c r="QTO45" s="212"/>
      <c r="QTP45" s="212"/>
      <c r="QTQ45" s="212"/>
      <c r="QTR45" s="212"/>
      <c r="QTS45" s="212"/>
      <c r="QTT45" s="212"/>
      <c r="QTU45" s="212"/>
      <c r="QTV45" s="212"/>
      <c r="QTW45" s="212"/>
      <c r="QTX45" s="212"/>
      <c r="QTY45" s="212"/>
      <c r="QTZ45" s="212"/>
      <c r="QUA45" s="212"/>
      <c r="QUB45" s="212"/>
      <c r="QUC45" s="212"/>
      <c r="QUD45" s="212"/>
      <c r="QUE45" s="212"/>
      <c r="QUF45" s="212"/>
      <c r="QUG45" s="212"/>
      <c r="QUH45" s="212"/>
      <c r="QUI45" s="212"/>
      <c r="QUJ45" s="212"/>
      <c r="QUK45" s="212"/>
      <c r="QUL45" s="212"/>
      <c r="QUM45" s="212"/>
      <c r="QUN45" s="212"/>
      <c r="QUO45" s="212"/>
      <c r="QUP45" s="212"/>
      <c r="QUQ45" s="212"/>
      <c r="QUR45" s="212"/>
      <c r="QUS45" s="212"/>
      <c r="QUT45" s="212"/>
      <c r="QUU45" s="212"/>
      <c r="QUV45" s="212"/>
      <c r="QUW45" s="212"/>
      <c r="QUX45" s="212"/>
      <c r="QUY45" s="212"/>
      <c r="QUZ45" s="212"/>
      <c r="QVA45" s="212"/>
      <c r="QVB45" s="212"/>
      <c r="QVC45" s="212"/>
      <c r="QVD45" s="212"/>
      <c r="QVE45" s="212"/>
      <c r="QVF45" s="212"/>
      <c r="QVG45" s="212"/>
      <c r="QVH45" s="212"/>
      <c r="QVI45" s="212"/>
      <c r="QVJ45" s="212"/>
      <c r="QVK45" s="212"/>
      <c r="QVL45" s="212"/>
      <c r="QVM45" s="212"/>
      <c r="QVN45" s="212"/>
      <c r="QVO45" s="212"/>
      <c r="QVP45" s="212"/>
      <c r="QVQ45" s="212"/>
      <c r="QVR45" s="212"/>
      <c r="QVS45" s="212"/>
      <c r="QVT45" s="212"/>
      <c r="QVU45" s="212"/>
      <c r="QVV45" s="212"/>
      <c r="QVW45" s="212"/>
      <c r="QVX45" s="212"/>
      <c r="QVY45" s="212"/>
      <c r="QVZ45" s="212"/>
      <c r="QWA45" s="212"/>
      <c r="QWB45" s="212"/>
      <c r="QWC45" s="212"/>
      <c r="QWD45" s="212"/>
      <c r="QWE45" s="212"/>
      <c r="QWF45" s="212"/>
      <c r="QWG45" s="212"/>
      <c r="QWH45" s="212"/>
      <c r="QWI45" s="212"/>
      <c r="QWJ45" s="212"/>
      <c r="QWK45" s="212"/>
      <c r="QWL45" s="212"/>
      <c r="QWM45" s="212"/>
      <c r="QWN45" s="212"/>
      <c r="QWO45" s="212"/>
      <c r="QWP45" s="212"/>
      <c r="QWQ45" s="212"/>
      <c r="QWR45" s="212"/>
      <c r="QWS45" s="212"/>
      <c r="QWT45" s="212"/>
      <c r="QWU45" s="212"/>
      <c r="QWV45" s="212"/>
      <c r="QWW45" s="212"/>
      <c r="QWX45" s="212"/>
      <c r="QWY45" s="212"/>
      <c r="QWZ45" s="212"/>
      <c r="QXA45" s="212"/>
      <c r="QXB45" s="212"/>
      <c r="QXC45" s="212"/>
      <c r="QXD45" s="212"/>
      <c r="QXE45" s="212"/>
      <c r="QXF45" s="212"/>
      <c r="QXG45" s="212"/>
      <c r="QXH45" s="212"/>
      <c r="QXI45" s="212"/>
      <c r="QXJ45" s="212"/>
      <c r="QXK45" s="212"/>
      <c r="QXL45" s="212"/>
      <c r="QXM45" s="212"/>
      <c r="QXN45" s="212"/>
      <c r="QXO45" s="212"/>
      <c r="QXP45" s="212"/>
      <c r="QXQ45" s="212"/>
      <c r="QXR45" s="212"/>
      <c r="QXS45" s="212"/>
      <c r="QXT45" s="212"/>
      <c r="QXU45" s="212"/>
      <c r="QXV45" s="212"/>
      <c r="QXW45" s="212"/>
      <c r="QXX45" s="212"/>
      <c r="QXY45" s="212"/>
      <c r="QXZ45" s="212"/>
      <c r="QYA45" s="212"/>
      <c r="QYB45" s="212"/>
      <c r="QYC45" s="212"/>
      <c r="QYD45" s="212"/>
      <c r="QYE45" s="212"/>
      <c r="QYF45" s="212"/>
      <c r="QYG45" s="212"/>
      <c r="QYH45" s="212"/>
      <c r="QYI45" s="212"/>
      <c r="QYJ45" s="212"/>
      <c r="QYK45" s="212"/>
      <c r="QYL45" s="212"/>
      <c r="QYM45" s="212"/>
      <c r="QYN45" s="212"/>
      <c r="QYO45" s="212"/>
      <c r="QYP45" s="212"/>
      <c r="QYQ45" s="212"/>
      <c r="QYR45" s="212"/>
      <c r="QYS45" s="212"/>
      <c r="QYT45" s="212"/>
      <c r="QYU45" s="212"/>
      <c r="QYV45" s="212"/>
      <c r="QYW45" s="212"/>
      <c r="QYX45" s="212"/>
      <c r="QYY45" s="212"/>
      <c r="QYZ45" s="212"/>
      <c r="QZA45" s="212"/>
      <c r="QZB45" s="212"/>
      <c r="QZC45" s="212"/>
      <c r="QZD45" s="212"/>
      <c r="QZE45" s="212"/>
      <c r="QZF45" s="212"/>
      <c r="QZG45" s="212"/>
      <c r="QZH45" s="212"/>
      <c r="QZI45" s="212"/>
      <c r="QZJ45" s="212"/>
      <c r="QZK45" s="212"/>
      <c r="QZL45" s="212"/>
      <c r="QZM45" s="212"/>
      <c r="QZN45" s="212"/>
      <c r="QZO45" s="212"/>
      <c r="QZP45" s="212"/>
      <c r="QZQ45" s="212"/>
      <c r="QZR45" s="212"/>
      <c r="QZS45" s="212"/>
      <c r="QZT45" s="212"/>
      <c r="QZU45" s="212"/>
      <c r="QZV45" s="212"/>
      <c r="QZW45" s="212"/>
      <c r="QZX45" s="212"/>
      <c r="QZY45" s="212"/>
      <c r="QZZ45" s="212"/>
      <c r="RAA45" s="212"/>
      <c r="RAB45" s="212"/>
      <c r="RAC45" s="212"/>
      <c r="RAD45" s="212"/>
      <c r="RAE45" s="212"/>
      <c r="RAF45" s="212"/>
      <c r="RAG45" s="212"/>
      <c r="RAH45" s="212"/>
      <c r="RAI45" s="212"/>
      <c r="RAJ45" s="212"/>
      <c r="RAK45" s="212"/>
      <c r="RAL45" s="212"/>
      <c r="RAM45" s="212"/>
      <c r="RAN45" s="212"/>
      <c r="RAO45" s="212"/>
      <c r="RAP45" s="212"/>
      <c r="RAQ45" s="212"/>
      <c r="RAR45" s="212"/>
      <c r="RAS45" s="212"/>
      <c r="RAT45" s="212"/>
      <c r="RAU45" s="212"/>
      <c r="RAV45" s="212"/>
      <c r="RAW45" s="212"/>
      <c r="RAX45" s="212"/>
      <c r="RAY45" s="212"/>
      <c r="RAZ45" s="212"/>
      <c r="RBA45" s="212"/>
      <c r="RBB45" s="212"/>
      <c r="RBC45" s="212"/>
      <c r="RBD45" s="212"/>
      <c r="RBE45" s="212"/>
      <c r="RBF45" s="212"/>
      <c r="RBG45" s="212"/>
      <c r="RBH45" s="212"/>
      <c r="RBI45" s="212"/>
      <c r="RBJ45" s="212"/>
      <c r="RBK45" s="212"/>
      <c r="RBL45" s="212"/>
      <c r="RBM45" s="212"/>
      <c r="RBN45" s="212"/>
      <c r="RBO45" s="212"/>
      <c r="RBP45" s="212"/>
      <c r="RBQ45" s="212"/>
      <c r="RBR45" s="212"/>
      <c r="RBS45" s="212"/>
      <c r="RBT45" s="212"/>
      <c r="RBU45" s="212"/>
      <c r="RBV45" s="212"/>
      <c r="RBW45" s="212"/>
      <c r="RBX45" s="212"/>
      <c r="RBY45" s="212"/>
      <c r="RBZ45" s="212"/>
      <c r="RCA45" s="212"/>
      <c r="RCB45" s="212"/>
      <c r="RCC45" s="212"/>
      <c r="RCD45" s="212"/>
      <c r="RCE45" s="212"/>
      <c r="RCF45" s="212"/>
      <c r="RCG45" s="212"/>
      <c r="RCH45" s="212"/>
      <c r="RCI45" s="212"/>
      <c r="RCJ45" s="212"/>
      <c r="RCK45" s="212"/>
      <c r="RCL45" s="212"/>
      <c r="RCM45" s="212"/>
      <c r="RCN45" s="212"/>
      <c r="RCO45" s="212"/>
      <c r="RCP45" s="212"/>
      <c r="RCQ45" s="212"/>
      <c r="RCR45" s="212"/>
      <c r="RCS45" s="212"/>
      <c r="RCT45" s="212"/>
      <c r="RCU45" s="212"/>
      <c r="RCV45" s="212"/>
      <c r="RCW45" s="212"/>
      <c r="RCX45" s="212"/>
      <c r="RCY45" s="212"/>
      <c r="RCZ45" s="212"/>
      <c r="RDA45" s="212"/>
      <c r="RDB45" s="212"/>
      <c r="RDC45" s="212"/>
      <c r="RDD45" s="212"/>
      <c r="RDE45" s="212"/>
      <c r="RDF45" s="212"/>
      <c r="RDG45" s="212"/>
      <c r="RDH45" s="212"/>
      <c r="RDI45" s="212"/>
      <c r="RDJ45" s="212"/>
      <c r="RDK45" s="212"/>
      <c r="RDL45" s="212"/>
      <c r="RDM45" s="212"/>
      <c r="RDN45" s="212"/>
      <c r="RDO45" s="212"/>
      <c r="RDP45" s="212"/>
      <c r="RDQ45" s="212"/>
      <c r="RDR45" s="212"/>
      <c r="RDS45" s="212"/>
      <c r="RDT45" s="212"/>
      <c r="RDU45" s="212"/>
      <c r="RDV45" s="212"/>
      <c r="RDW45" s="212"/>
      <c r="RDX45" s="212"/>
      <c r="RDY45" s="212"/>
      <c r="RDZ45" s="212"/>
      <c r="REA45" s="212"/>
      <c r="REB45" s="212"/>
      <c r="REC45" s="212"/>
      <c r="RED45" s="212"/>
      <c r="REE45" s="212"/>
      <c r="REF45" s="212"/>
      <c r="REG45" s="212"/>
      <c r="REH45" s="212"/>
      <c r="REI45" s="212"/>
      <c r="REJ45" s="212"/>
      <c r="REK45" s="212"/>
      <c r="REL45" s="212"/>
      <c r="REM45" s="212"/>
      <c r="REN45" s="212"/>
      <c r="REO45" s="212"/>
      <c r="REP45" s="212"/>
      <c r="REQ45" s="212"/>
      <c r="RER45" s="212"/>
      <c r="RES45" s="212"/>
      <c r="RET45" s="212"/>
      <c r="REU45" s="212"/>
      <c r="REV45" s="212"/>
      <c r="REW45" s="212"/>
      <c r="REX45" s="212"/>
      <c r="REY45" s="212"/>
      <c r="REZ45" s="212"/>
      <c r="RFA45" s="212"/>
      <c r="RFB45" s="212"/>
      <c r="RFC45" s="212"/>
      <c r="RFD45" s="212"/>
      <c r="RFE45" s="212"/>
      <c r="RFF45" s="212"/>
      <c r="RFG45" s="212"/>
      <c r="RFH45" s="212"/>
      <c r="RFI45" s="212"/>
      <c r="RFJ45" s="212"/>
      <c r="RFK45" s="212"/>
      <c r="RFL45" s="212"/>
      <c r="RFM45" s="212"/>
      <c r="RFN45" s="212"/>
      <c r="RFO45" s="212"/>
      <c r="RFP45" s="212"/>
      <c r="RFQ45" s="212"/>
      <c r="RFR45" s="212"/>
      <c r="RFS45" s="212"/>
      <c r="RFT45" s="212"/>
      <c r="RFU45" s="212"/>
      <c r="RFV45" s="212"/>
      <c r="RFW45" s="212"/>
      <c r="RFX45" s="212"/>
      <c r="RFY45" s="212"/>
      <c r="RFZ45" s="212"/>
      <c r="RGA45" s="212"/>
      <c r="RGB45" s="212"/>
      <c r="RGC45" s="212"/>
      <c r="RGD45" s="212"/>
      <c r="RGE45" s="212"/>
      <c r="RGF45" s="212"/>
      <c r="RGG45" s="212"/>
      <c r="RGH45" s="212"/>
      <c r="RGI45" s="212"/>
      <c r="RGJ45" s="212"/>
      <c r="RGK45" s="212"/>
      <c r="RGL45" s="212"/>
      <c r="RGM45" s="212"/>
      <c r="RGN45" s="212"/>
      <c r="RGO45" s="212"/>
      <c r="RGP45" s="212"/>
      <c r="RGQ45" s="212"/>
      <c r="RGR45" s="212"/>
      <c r="RGS45" s="212"/>
      <c r="RGT45" s="212"/>
      <c r="RGU45" s="212"/>
      <c r="RGV45" s="212"/>
      <c r="RGW45" s="212"/>
      <c r="RGX45" s="212"/>
      <c r="RGY45" s="212"/>
      <c r="RGZ45" s="212"/>
      <c r="RHA45" s="212"/>
      <c r="RHB45" s="212"/>
      <c r="RHC45" s="212"/>
      <c r="RHD45" s="212"/>
      <c r="RHE45" s="212"/>
      <c r="RHF45" s="212"/>
      <c r="RHG45" s="212"/>
      <c r="RHH45" s="212"/>
      <c r="RHI45" s="212"/>
      <c r="RHJ45" s="212"/>
      <c r="RHK45" s="212"/>
      <c r="RHL45" s="212"/>
      <c r="RHM45" s="212"/>
      <c r="RHN45" s="212"/>
      <c r="RHO45" s="212"/>
      <c r="RHP45" s="212"/>
      <c r="RHQ45" s="212"/>
      <c r="RHR45" s="212"/>
      <c r="RHS45" s="212"/>
      <c r="RHT45" s="212"/>
      <c r="RHU45" s="212"/>
      <c r="RHV45" s="212"/>
      <c r="RHW45" s="212"/>
      <c r="RHX45" s="212"/>
      <c r="RHY45" s="212"/>
      <c r="RHZ45" s="212"/>
      <c r="RIA45" s="212"/>
      <c r="RIB45" s="212"/>
      <c r="RIC45" s="212"/>
      <c r="RID45" s="212"/>
      <c r="RIE45" s="212"/>
      <c r="RIF45" s="212"/>
      <c r="RIG45" s="212"/>
      <c r="RIH45" s="212"/>
      <c r="RII45" s="212"/>
      <c r="RIJ45" s="212"/>
      <c r="RIK45" s="212"/>
      <c r="RIL45" s="212"/>
      <c r="RIM45" s="212"/>
      <c r="RIN45" s="212"/>
      <c r="RIO45" s="212"/>
      <c r="RIP45" s="212"/>
      <c r="RIQ45" s="212"/>
      <c r="RIR45" s="212"/>
      <c r="RIS45" s="212"/>
      <c r="RIT45" s="212"/>
      <c r="RIU45" s="212"/>
      <c r="RIV45" s="212"/>
      <c r="RIW45" s="212"/>
      <c r="RIX45" s="212"/>
      <c r="RIY45" s="212"/>
      <c r="RIZ45" s="212"/>
      <c r="RJA45" s="212"/>
      <c r="RJB45" s="212"/>
      <c r="RJC45" s="212"/>
      <c r="RJD45" s="212"/>
      <c r="RJE45" s="212"/>
      <c r="RJF45" s="212"/>
      <c r="RJG45" s="212"/>
      <c r="RJH45" s="212"/>
      <c r="RJI45" s="212"/>
      <c r="RJJ45" s="212"/>
      <c r="RJK45" s="212"/>
      <c r="RJL45" s="212"/>
      <c r="RJM45" s="212"/>
      <c r="RJN45" s="212"/>
      <c r="RJO45" s="212"/>
      <c r="RJP45" s="212"/>
      <c r="RJQ45" s="212"/>
      <c r="RJR45" s="212"/>
      <c r="RJS45" s="212"/>
      <c r="RJT45" s="212"/>
      <c r="RJU45" s="212"/>
      <c r="RJV45" s="212"/>
      <c r="RJW45" s="212"/>
      <c r="RJX45" s="212"/>
      <c r="RJY45" s="212"/>
      <c r="RJZ45" s="212"/>
      <c r="RKA45" s="212"/>
      <c r="RKB45" s="212"/>
      <c r="RKC45" s="212"/>
      <c r="RKD45" s="212"/>
      <c r="RKE45" s="212"/>
      <c r="RKF45" s="212"/>
      <c r="RKG45" s="212"/>
      <c r="RKH45" s="212"/>
      <c r="RKI45" s="212"/>
      <c r="RKJ45" s="212"/>
      <c r="RKK45" s="212"/>
      <c r="RKL45" s="212"/>
      <c r="RKM45" s="212"/>
      <c r="RKN45" s="212"/>
      <c r="RKO45" s="212"/>
      <c r="RKP45" s="212"/>
      <c r="RKQ45" s="212"/>
      <c r="RKR45" s="212"/>
      <c r="RKS45" s="212"/>
      <c r="RKT45" s="212"/>
      <c r="RKU45" s="212"/>
      <c r="RKV45" s="212"/>
      <c r="RKW45" s="212"/>
      <c r="RKX45" s="212"/>
      <c r="RKY45" s="212"/>
      <c r="RKZ45" s="212"/>
      <c r="RLA45" s="212"/>
      <c r="RLB45" s="212"/>
      <c r="RLC45" s="212"/>
      <c r="RLD45" s="212"/>
      <c r="RLE45" s="212"/>
      <c r="RLF45" s="212"/>
      <c r="RLG45" s="212"/>
      <c r="RLH45" s="212"/>
      <c r="RLI45" s="212"/>
      <c r="RLJ45" s="212"/>
      <c r="RLK45" s="212"/>
      <c r="RLL45" s="212"/>
      <c r="RLM45" s="212"/>
      <c r="RLN45" s="212"/>
      <c r="RLO45" s="212"/>
      <c r="RLP45" s="212"/>
      <c r="RLQ45" s="212"/>
      <c r="RLR45" s="212"/>
      <c r="RLS45" s="212"/>
      <c r="RLT45" s="212"/>
      <c r="RLU45" s="212"/>
      <c r="RLV45" s="212"/>
      <c r="RLW45" s="212"/>
      <c r="RLX45" s="212"/>
      <c r="RLY45" s="212"/>
      <c r="RLZ45" s="212"/>
      <c r="RMA45" s="212"/>
      <c r="RMB45" s="212"/>
      <c r="RMC45" s="212"/>
      <c r="RMD45" s="212"/>
      <c r="RME45" s="212"/>
      <c r="RMF45" s="212"/>
      <c r="RMG45" s="212"/>
      <c r="RMH45" s="212"/>
      <c r="RMI45" s="212"/>
      <c r="RMJ45" s="212"/>
      <c r="RMK45" s="212"/>
      <c r="RML45" s="212"/>
      <c r="RMM45" s="212"/>
      <c r="RMN45" s="212"/>
      <c r="RMO45" s="212"/>
      <c r="RMP45" s="212"/>
      <c r="RMQ45" s="212"/>
      <c r="RMR45" s="212"/>
      <c r="RMS45" s="212"/>
      <c r="RMT45" s="212"/>
      <c r="RMU45" s="212"/>
      <c r="RMV45" s="212"/>
      <c r="RMW45" s="212"/>
      <c r="RMX45" s="212"/>
      <c r="RMY45" s="212"/>
      <c r="RMZ45" s="212"/>
      <c r="RNA45" s="212"/>
      <c r="RNB45" s="212"/>
      <c r="RNC45" s="212"/>
      <c r="RND45" s="212"/>
      <c r="RNE45" s="212"/>
      <c r="RNF45" s="212"/>
      <c r="RNG45" s="212"/>
      <c r="RNH45" s="212"/>
      <c r="RNI45" s="212"/>
      <c r="RNJ45" s="212"/>
      <c r="RNK45" s="212"/>
      <c r="RNL45" s="212"/>
      <c r="RNM45" s="212"/>
      <c r="RNN45" s="212"/>
      <c r="RNO45" s="212"/>
      <c r="RNP45" s="212"/>
      <c r="RNQ45" s="212"/>
      <c r="RNR45" s="212"/>
      <c r="RNS45" s="212"/>
      <c r="RNT45" s="212"/>
      <c r="RNU45" s="212"/>
      <c r="RNV45" s="212"/>
      <c r="RNW45" s="212"/>
      <c r="RNX45" s="212"/>
      <c r="RNY45" s="212"/>
      <c r="RNZ45" s="212"/>
      <c r="ROA45" s="212"/>
      <c r="ROB45" s="212"/>
      <c r="ROC45" s="212"/>
      <c r="ROD45" s="212"/>
      <c r="ROE45" s="212"/>
      <c r="ROF45" s="212"/>
      <c r="ROG45" s="212"/>
      <c r="ROH45" s="212"/>
      <c r="ROI45" s="212"/>
      <c r="ROJ45" s="212"/>
      <c r="ROK45" s="212"/>
      <c r="ROL45" s="212"/>
      <c r="ROM45" s="212"/>
      <c r="RON45" s="212"/>
      <c r="ROO45" s="212"/>
      <c r="ROP45" s="212"/>
      <c r="ROQ45" s="212"/>
      <c r="ROR45" s="212"/>
      <c r="ROS45" s="212"/>
      <c r="ROT45" s="212"/>
      <c r="ROU45" s="212"/>
      <c r="ROV45" s="212"/>
      <c r="ROW45" s="212"/>
      <c r="ROX45" s="212"/>
      <c r="ROY45" s="212"/>
      <c r="ROZ45" s="212"/>
      <c r="RPA45" s="212"/>
      <c r="RPB45" s="212"/>
      <c r="RPC45" s="212"/>
      <c r="RPD45" s="212"/>
      <c r="RPE45" s="212"/>
      <c r="RPF45" s="212"/>
      <c r="RPG45" s="212"/>
      <c r="RPH45" s="212"/>
      <c r="RPI45" s="212"/>
      <c r="RPJ45" s="212"/>
      <c r="RPK45" s="212"/>
      <c r="RPL45" s="212"/>
      <c r="RPM45" s="212"/>
      <c r="RPN45" s="212"/>
      <c r="RPO45" s="212"/>
      <c r="RPP45" s="212"/>
      <c r="RPQ45" s="212"/>
      <c r="RPR45" s="212"/>
      <c r="RPS45" s="212"/>
      <c r="RPT45" s="212"/>
      <c r="RPU45" s="212"/>
      <c r="RPV45" s="212"/>
      <c r="RPW45" s="212"/>
      <c r="RPX45" s="212"/>
      <c r="RPY45" s="212"/>
      <c r="RPZ45" s="212"/>
      <c r="RQA45" s="212"/>
      <c r="RQB45" s="212"/>
      <c r="RQC45" s="212"/>
      <c r="RQD45" s="212"/>
      <c r="RQE45" s="212"/>
      <c r="RQF45" s="212"/>
      <c r="RQG45" s="212"/>
      <c r="RQH45" s="212"/>
      <c r="RQI45" s="212"/>
      <c r="RQJ45" s="212"/>
      <c r="RQK45" s="212"/>
      <c r="RQL45" s="212"/>
      <c r="RQM45" s="212"/>
      <c r="RQN45" s="212"/>
      <c r="RQO45" s="212"/>
      <c r="RQP45" s="212"/>
      <c r="RQQ45" s="212"/>
      <c r="RQR45" s="212"/>
      <c r="RQS45" s="212"/>
      <c r="RQT45" s="212"/>
      <c r="RQU45" s="212"/>
      <c r="RQV45" s="212"/>
      <c r="RQW45" s="212"/>
      <c r="RQX45" s="212"/>
      <c r="RQY45" s="212"/>
      <c r="RQZ45" s="212"/>
      <c r="RRA45" s="212"/>
      <c r="RRB45" s="212"/>
      <c r="RRC45" s="212"/>
      <c r="RRD45" s="212"/>
      <c r="RRE45" s="212"/>
      <c r="RRF45" s="212"/>
      <c r="RRG45" s="212"/>
      <c r="RRH45" s="212"/>
      <c r="RRI45" s="212"/>
      <c r="RRJ45" s="212"/>
      <c r="RRK45" s="212"/>
      <c r="RRL45" s="212"/>
      <c r="RRM45" s="212"/>
      <c r="RRN45" s="212"/>
      <c r="RRO45" s="212"/>
      <c r="RRP45" s="212"/>
      <c r="RRQ45" s="212"/>
      <c r="RRR45" s="212"/>
      <c r="RRS45" s="212"/>
      <c r="RRT45" s="212"/>
      <c r="RRU45" s="212"/>
      <c r="RRV45" s="212"/>
      <c r="RRW45" s="212"/>
      <c r="RRX45" s="212"/>
      <c r="RRY45" s="212"/>
      <c r="RRZ45" s="212"/>
      <c r="RSA45" s="212"/>
      <c r="RSB45" s="212"/>
      <c r="RSC45" s="212"/>
      <c r="RSD45" s="212"/>
      <c r="RSE45" s="212"/>
      <c r="RSF45" s="212"/>
      <c r="RSG45" s="212"/>
      <c r="RSH45" s="212"/>
      <c r="RSI45" s="212"/>
      <c r="RSJ45" s="212"/>
      <c r="RSK45" s="212"/>
      <c r="RSL45" s="212"/>
      <c r="RSM45" s="212"/>
      <c r="RSN45" s="212"/>
      <c r="RSO45" s="212"/>
      <c r="RSP45" s="212"/>
      <c r="RSQ45" s="212"/>
      <c r="RSR45" s="212"/>
      <c r="RSS45" s="212"/>
      <c r="RST45" s="212"/>
      <c r="RSU45" s="212"/>
      <c r="RSV45" s="212"/>
      <c r="RSW45" s="212"/>
      <c r="RSX45" s="212"/>
      <c r="RSY45" s="212"/>
      <c r="RSZ45" s="212"/>
      <c r="RTA45" s="212"/>
      <c r="RTB45" s="212"/>
      <c r="RTC45" s="212"/>
      <c r="RTD45" s="212"/>
      <c r="RTE45" s="212"/>
      <c r="RTF45" s="212"/>
      <c r="RTG45" s="212"/>
      <c r="RTH45" s="212"/>
      <c r="RTI45" s="212"/>
      <c r="RTJ45" s="212"/>
      <c r="RTK45" s="212"/>
      <c r="RTL45" s="212"/>
      <c r="RTM45" s="212"/>
      <c r="RTN45" s="212"/>
      <c r="RTO45" s="212"/>
      <c r="RTP45" s="212"/>
      <c r="RTQ45" s="212"/>
      <c r="RTR45" s="212"/>
      <c r="RTS45" s="212"/>
      <c r="RTT45" s="212"/>
      <c r="RTU45" s="212"/>
      <c r="RTV45" s="212"/>
      <c r="RTW45" s="212"/>
      <c r="RTX45" s="212"/>
      <c r="RTY45" s="212"/>
      <c r="RTZ45" s="212"/>
      <c r="RUA45" s="212"/>
      <c r="RUB45" s="212"/>
      <c r="RUC45" s="212"/>
      <c r="RUD45" s="212"/>
      <c r="RUE45" s="212"/>
      <c r="RUF45" s="212"/>
      <c r="RUG45" s="212"/>
      <c r="RUH45" s="212"/>
      <c r="RUI45" s="212"/>
      <c r="RUJ45" s="212"/>
      <c r="RUK45" s="212"/>
      <c r="RUL45" s="212"/>
      <c r="RUM45" s="212"/>
      <c r="RUN45" s="212"/>
      <c r="RUO45" s="212"/>
      <c r="RUP45" s="212"/>
      <c r="RUQ45" s="212"/>
      <c r="RUR45" s="212"/>
      <c r="RUS45" s="212"/>
      <c r="RUT45" s="212"/>
      <c r="RUU45" s="212"/>
      <c r="RUV45" s="212"/>
      <c r="RUW45" s="212"/>
      <c r="RUX45" s="212"/>
      <c r="RUY45" s="212"/>
      <c r="RUZ45" s="212"/>
      <c r="RVA45" s="212"/>
      <c r="RVB45" s="212"/>
      <c r="RVC45" s="212"/>
      <c r="RVD45" s="212"/>
      <c r="RVE45" s="212"/>
      <c r="RVF45" s="212"/>
      <c r="RVG45" s="212"/>
      <c r="RVH45" s="212"/>
      <c r="RVI45" s="212"/>
      <c r="RVJ45" s="212"/>
      <c r="RVK45" s="212"/>
      <c r="RVL45" s="212"/>
      <c r="RVM45" s="212"/>
      <c r="RVN45" s="212"/>
      <c r="RVO45" s="212"/>
      <c r="RVP45" s="212"/>
      <c r="RVQ45" s="212"/>
      <c r="RVR45" s="212"/>
      <c r="RVS45" s="212"/>
      <c r="RVT45" s="212"/>
      <c r="RVU45" s="212"/>
      <c r="RVV45" s="212"/>
      <c r="RVW45" s="212"/>
      <c r="RVX45" s="212"/>
      <c r="RVY45" s="212"/>
      <c r="RVZ45" s="212"/>
      <c r="RWA45" s="212"/>
      <c r="RWB45" s="212"/>
      <c r="RWC45" s="212"/>
      <c r="RWD45" s="212"/>
      <c r="RWE45" s="212"/>
      <c r="RWF45" s="212"/>
      <c r="RWG45" s="212"/>
      <c r="RWH45" s="212"/>
      <c r="RWI45" s="212"/>
      <c r="RWJ45" s="212"/>
      <c r="RWK45" s="212"/>
      <c r="RWL45" s="212"/>
      <c r="RWM45" s="212"/>
      <c r="RWN45" s="212"/>
      <c r="RWO45" s="212"/>
      <c r="RWP45" s="212"/>
      <c r="RWQ45" s="212"/>
      <c r="RWR45" s="212"/>
      <c r="RWS45" s="212"/>
      <c r="RWT45" s="212"/>
      <c r="RWU45" s="212"/>
      <c r="RWV45" s="212"/>
      <c r="RWW45" s="212"/>
      <c r="RWX45" s="212"/>
      <c r="RWY45" s="212"/>
      <c r="RWZ45" s="212"/>
      <c r="RXA45" s="212"/>
      <c r="RXB45" s="212"/>
      <c r="RXC45" s="212"/>
      <c r="RXD45" s="212"/>
      <c r="RXE45" s="212"/>
      <c r="RXF45" s="212"/>
      <c r="RXG45" s="212"/>
      <c r="RXH45" s="212"/>
      <c r="RXI45" s="212"/>
      <c r="RXJ45" s="212"/>
      <c r="RXK45" s="212"/>
      <c r="RXL45" s="212"/>
      <c r="RXM45" s="212"/>
      <c r="RXN45" s="212"/>
      <c r="RXO45" s="212"/>
      <c r="RXP45" s="212"/>
      <c r="RXQ45" s="212"/>
      <c r="RXR45" s="212"/>
      <c r="RXS45" s="212"/>
      <c r="RXT45" s="212"/>
      <c r="RXU45" s="212"/>
      <c r="RXV45" s="212"/>
      <c r="RXW45" s="212"/>
      <c r="RXX45" s="212"/>
      <c r="RXY45" s="212"/>
      <c r="RXZ45" s="212"/>
      <c r="RYA45" s="212"/>
      <c r="RYB45" s="212"/>
      <c r="RYC45" s="212"/>
      <c r="RYD45" s="212"/>
      <c r="RYE45" s="212"/>
      <c r="RYF45" s="212"/>
      <c r="RYG45" s="212"/>
      <c r="RYH45" s="212"/>
      <c r="RYI45" s="212"/>
      <c r="RYJ45" s="212"/>
      <c r="RYK45" s="212"/>
      <c r="RYL45" s="212"/>
      <c r="RYM45" s="212"/>
      <c r="RYN45" s="212"/>
      <c r="RYO45" s="212"/>
      <c r="RYP45" s="212"/>
      <c r="RYQ45" s="212"/>
      <c r="RYR45" s="212"/>
      <c r="RYS45" s="212"/>
      <c r="RYT45" s="212"/>
      <c r="RYU45" s="212"/>
      <c r="RYV45" s="212"/>
      <c r="RYW45" s="212"/>
      <c r="RYX45" s="212"/>
      <c r="RYY45" s="212"/>
      <c r="RYZ45" s="212"/>
      <c r="RZA45" s="212"/>
      <c r="RZB45" s="212"/>
      <c r="RZC45" s="212"/>
      <c r="RZD45" s="212"/>
      <c r="RZE45" s="212"/>
      <c r="RZF45" s="212"/>
      <c r="RZG45" s="212"/>
      <c r="RZH45" s="212"/>
      <c r="RZI45" s="212"/>
      <c r="RZJ45" s="212"/>
      <c r="RZK45" s="212"/>
      <c r="RZL45" s="212"/>
      <c r="RZM45" s="212"/>
      <c r="RZN45" s="212"/>
      <c r="RZO45" s="212"/>
      <c r="RZP45" s="212"/>
      <c r="RZQ45" s="212"/>
      <c r="RZR45" s="212"/>
      <c r="RZS45" s="212"/>
      <c r="RZT45" s="212"/>
      <c r="RZU45" s="212"/>
      <c r="RZV45" s="212"/>
      <c r="RZW45" s="212"/>
      <c r="RZX45" s="212"/>
      <c r="RZY45" s="212"/>
      <c r="RZZ45" s="212"/>
      <c r="SAA45" s="212"/>
      <c r="SAB45" s="212"/>
      <c r="SAC45" s="212"/>
      <c r="SAD45" s="212"/>
      <c r="SAE45" s="212"/>
      <c r="SAF45" s="212"/>
      <c r="SAG45" s="212"/>
      <c r="SAH45" s="212"/>
      <c r="SAI45" s="212"/>
      <c r="SAJ45" s="212"/>
      <c r="SAK45" s="212"/>
      <c r="SAL45" s="212"/>
      <c r="SAM45" s="212"/>
      <c r="SAN45" s="212"/>
      <c r="SAO45" s="212"/>
      <c r="SAP45" s="212"/>
      <c r="SAQ45" s="212"/>
      <c r="SAR45" s="212"/>
      <c r="SAS45" s="212"/>
      <c r="SAT45" s="212"/>
      <c r="SAU45" s="212"/>
      <c r="SAV45" s="212"/>
      <c r="SAW45" s="212"/>
      <c r="SAX45" s="212"/>
      <c r="SAY45" s="212"/>
      <c r="SAZ45" s="212"/>
      <c r="SBA45" s="212"/>
      <c r="SBB45" s="212"/>
      <c r="SBC45" s="212"/>
      <c r="SBD45" s="212"/>
      <c r="SBE45" s="212"/>
      <c r="SBF45" s="212"/>
      <c r="SBG45" s="212"/>
      <c r="SBH45" s="212"/>
      <c r="SBI45" s="212"/>
      <c r="SBJ45" s="212"/>
      <c r="SBK45" s="212"/>
      <c r="SBL45" s="212"/>
      <c r="SBM45" s="212"/>
      <c r="SBN45" s="212"/>
      <c r="SBO45" s="212"/>
      <c r="SBP45" s="212"/>
      <c r="SBQ45" s="212"/>
      <c r="SBR45" s="212"/>
      <c r="SBS45" s="212"/>
      <c r="SBT45" s="212"/>
      <c r="SBU45" s="212"/>
      <c r="SBV45" s="212"/>
      <c r="SBW45" s="212"/>
      <c r="SBX45" s="212"/>
      <c r="SBY45" s="212"/>
      <c r="SBZ45" s="212"/>
      <c r="SCA45" s="212"/>
      <c r="SCB45" s="212"/>
      <c r="SCC45" s="212"/>
      <c r="SCD45" s="212"/>
      <c r="SCE45" s="212"/>
      <c r="SCF45" s="212"/>
      <c r="SCG45" s="212"/>
      <c r="SCH45" s="212"/>
      <c r="SCI45" s="212"/>
      <c r="SCJ45" s="212"/>
      <c r="SCK45" s="212"/>
      <c r="SCL45" s="212"/>
      <c r="SCM45" s="212"/>
      <c r="SCN45" s="212"/>
      <c r="SCO45" s="212"/>
      <c r="SCP45" s="212"/>
      <c r="SCQ45" s="212"/>
      <c r="SCR45" s="212"/>
      <c r="SCS45" s="212"/>
      <c r="SCT45" s="212"/>
      <c r="SCU45" s="212"/>
      <c r="SCV45" s="212"/>
      <c r="SCW45" s="212"/>
      <c r="SCX45" s="212"/>
      <c r="SCY45" s="212"/>
      <c r="SCZ45" s="212"/>
      <c r="SDA45" s="212"/>
      <c r="SDB45" s="212"/>
      <c r="SDC45" s="212"/>
      <c r="SDD45" s="212"/>
      <c r="SDE45" s="212"/>
      <c r="SDF45" s="212"/>
      <c r="SDG45" s="212"/>
      <c r="SDH45" s="212"/>
      <c r="SDI45" s="212"/>
      <c r="SDJ45" s="212"/>
      <c r="SDK45" s="212"/>
      <c r="SDL45" s="212"/>
      <c r="SDM45" s="212"/>
      <c r="SDN45" s="212"/>
      <c r="SDO45" s="212"/>
      <c r="SDP45" s="212"/>
      <c r="SDQ45" s="212"/>
      <c r="SDR45" s="212"/>
      <c r="SDS45" s="212"/>
      <c r="SDT45" s="212"/>
      <c r="SDU45" s="212"/>
      <c r="SDV45" s="212"/>
      <c r="SDW45" s="212"/>
      <c r="SDX45" s="212"/>
      <c r="SDY45" s="212"/>
      <c r="SDZ45" s="212"/>
      <c r="SEA45" s="212"/>
      <c r="SEB45" s="212"/>
      <c r="SEC45" s="212"/>
      <c r="SED45" s="212"/>
      <c r="SEE45" s="212"/>
      <c r="SEF45" s="212"/>
      <c r="SEG45" s="212"/>
      <c r="SEH45" s="212"/>
      <c r="SEI45" s="212"/>
      <c r="SEJ45" s="212"/>
      <c r="SEK45" s="212"/>
      <c r="SEL45" s="212"/>
      <c r="SEM45" s="212"/>
      <c r="SEN45" s="212"/>
      <c r="SEO45" s="212"/>
      <c r="SEP45" s="212"/>
      <c r="SEQ45" s="212"/>
      <c r="SER45" s="212"/>
      <c r="SES45" s="212"/>
      <c r="SET45" s="212"/>
      <c r="SEU45" s="212"/>
      <c r="SEV45" s="212"/>
      <c r="SEW45" s="212"/>
      <c r="SEX45" s="212"/>
      <c r="SEY45" s="212"/>
      <c r="SEZ45" s="212"/>
      <c r="SFA45" s="212"/>
      <c r="SFB45" s="212"/>
      <c r="SFC45" s="212"/>
      <c r="SFD45" s="212"/>
      <c r="SFE45" s="212"/>
      <c r="SFF45" s="212"/>
      <c r="SFG45" s="212"/>
      <c r="SFH45" s="212"/>
      <c r="SFI45" s="212"/>
      <c r="SFJ45" s="212"/>
      <c r="SFK45" s="212"/>
      <c r="SFL45" s="212"/>
      <c r="SFM45" s="212"/>
      <c r="SFN45" s="212"/>
      <c r="SFO45" s="212"/>
      <c r="SFP45" s="212"/>
      <c r="SFQ45" s="212"/>
      <c r="SFR45" s="212"/>
      <c r="SFS45" s="212"/>
      <c r="SFT45" s="212"/>
      <c r="SFU45" s="212"/>
      <c r="SFV45" s="212"/>
      <c r="SFW45" s="212"/>
      <c r="SFX45" s="212"/>
      <c r="SFY45" s="212"/>
      <c r="SFZ45" s="212"/>
      <c r="SGA45" s="212"/>
      <c r="SGB45" s="212"/>
      <c r="SGC45" s="212"/>
      <c r="SGD45" s="212"/>
      <c r="SGE45" s="212"/>
      <c r="SGF45" s="212"/>
      <c r="SGG45" s="212"/>
      <c r="SGH45" s="212"/>
      <c r="SGI45" s="212"/>
      <c r="SGJ45" s="212"/>
      <c r="SGK45" s="212"/>
      <c r="SGL45" s="212"/>
      <c r="SGM45" s="212"/>
      <c r="SGN45" s="212"/>
      <c r="SGO45" s="212"/>
      <c r="SGP45" s="212"/>
      <c r="SGQ45" s="212"/>
      <c r="SGR45" s="212"/>
      <c r="SGS45" s="212"/>
      <c r="SGT45" s="212"/>
      <c r="SGU45" s="212"/>
      <c r="SGV45" s="212"/>
      <c r="SGW45" s="212"/>
      <c r="SGX45" s="212"/>
      <c r="SGY45" s="212"/>
      <c r="SGZ45" s="212"/>
      <c r="SHA45" s="212"/>
      <c r="SHB45" s="212"/>
      <c r="SHC45" s="212"/>
      <c r="SHD45" s="212"/>
      <c r="SHE45" s="212"/>
      <c r="SHF45" s="212"/>
      <c r="SHG45" s="212"/>
      <c r="SHH45" s="212"/>
      <c r="SHI45" s="212"/>
      <c r="SHJ45" s="212"/>
      <c r="SHK45" s="212"/>
      <c r="SHL45" s="212"/>
      <c r="SHM45" s="212"/>
      <c r="SHN45" s="212"/>
      <c r="SHO45" s="212"/>
      <c r="SHP45" s="212"/>
      <c r="SHQ45" s="212"/>
      <c r="SHR45" s="212"/>
      <c r="SHS45" s="212"/>
      <c r="SHT45" s="212"/>
      <c r="SHU45" s="212"/>
      <c r="SHV45" s="212"/>
      <c r="SHW45" s="212"/>
      <c r="SHX45" s="212"/>
      <c r="SHY45" s="212"/>
      <c r="SHZ45" s="212"/>
      <c r="SIA45" s="212"/>
      <c r="SIB45" s="212"/>
      <c r="SIC45" s="212"/>
      <c r="SID45" s="212"/>
      <c r="SIE45" s="212"/>
      <c r="SIF45" s="212"/>
      <c r="SIG45" s="212"/>
      <c r="SIH45" s="212"/>
      <c r="SII45" s="212"/>
      <c r="SIJ45" s="212"/>
      <c r="SIK45" s="212"/>
      <c r="SIL45" s="212"/>
      <c r="SIM45" s="212"/>
      <c r="SIN45" s="212"/>
      <c r="SIO45" s="212"/>
      <c r="SIP45" s="212"/>
      <c r="SIQ45" s="212"/>
      <c r="SIR45" s="212"/>
      <c r="SIS45" s="212"/>
      <c r="SIT45" s="212"/>
      <c r="SIU45" s="212"/>
      <c r="SIV45" s="212"/>
      <c r="SIW45" s="212"/>
      <c r="SIX45" s="212"/>
      <c r="SIY45" s="212"/>
      <c r="SIZ45" s="212"/>
      <c r="SJA45" s="212"/>
      <c r="SJB45" s="212"/>
      <c r="SJC45" s="212"/>
      <c r="SJD45" s="212"/>
      <c r="SJE45" s="212"/>
      <c r="SJF45" s="212"/>
      <c r="SJG45" s="212"/>
      <c r="SJH45" s="212"/>
      <c r="SJI45" s="212"/>
      <c r="SJJ45" s="212"/>
      <c r="SJK45" s="212"/>
      <c r="SJL45" s="212"/>
      <c r="SJM45" s="212"/>
      <c r="SJN45" s="212"/>
      <c r="SJO45" s="212"/>
      <c r="SJP45" s="212"/>
      <c r="SJQ45" s="212"/>
      <c r="SJR45" s="212"/>
      <c r="SJS45" s="212"/>
      <c r="SJT45" s="212"/>
      <c r="SJU45" s="212"/>
      <c r="SJV45" s="212"/>
      <c r="SJW45" s="212"/>
      <c r="SJX45" s="212"/>
      <c r="SJY45" s="212"/>
      <c r="SJZ45" s="212"/>
      <c r="SKA45" s="212"/>
      <c r="SKB45" s="212"/>
      <c r="SKC45" s="212"/>
      <c r="SKD45" s="212"/>
      <c r="SKE45" s="212"/>
      <c r="SKF45" s="212"/>
      <c r="SKG45" s="212"/>
      <c r="SKH45" s="212"/>
      <c r="SKI45" s="212"/>
      <c r="SKJ45" s="212"/>
      <c r="SKK45" s="212"/>
      <c r="SKL45" s="212"/>
      <c r="SKM45" s="212"/>
      <c r="SKN45" s="212"/>
      <c r="SKO45" s="212"/>
      <c r="SKP45" s="212"/>
      <c r="SKQ45" s="212"/>
      <c r="SKR45" s="212"/>
      <c r="SKS45" s="212"/>
      <c r="SKT45" s="212"/>
      <c r="SKU45" s="212"/>
      <c r="SKV45" s="212"/>
      <c r="SKW45" s="212"/>
      <c r="SKX45" s="212"/>
      <c r="SKY45" s="212"/>
      <c r="SKZ45" s="212"/>
      <c r="SLA45" s="212"/>
      <c r="SLB45" s="212"/>
      <c r="SLC45" s="212"/>
      <c r="SLD45" s="212"/>
      <c r="SLE45" s="212"/>
      <c r="SLF45" s="212"/>
      <c r="SLG45" s="212"/>
      <c r="SLH45" s="212"/>
      <c r="SLI45" s="212"/>
      <c r="SLJ45" s="212"/>
      <c r="SLK45" s="212"/>
      <c r="SLL45" s="212"/>
      <c r="SLM45" s="212"/>
      <c r="SLN45" s="212"/>
      <c r="SLO45" s="212"/>
      <c r="SLP45" s="212"/>
      <c r="SLQ45" s="212"/>
      <c r="SLR45" s="212"/>
      <c r="SLS45" s="212"/>
      <c r="SLT45" s="212"/>
      <c r="SLU45" s="212"/>
      <c r="SLV45" s="212"/>
      <c r="SLW45" s="212"/>
      <c r="SLX45" s="212"/>
      <c r="SLY45" s="212"/>
      <c r="SLZ45" s="212"/>
      <c r="SMA45" s="212"/>
      <c r="SMB45" s="212"/>
      <c r="SMC45" s="212"/>
      <c r="SMD45" s="212"/>
      <c r="SME45" s="212"/>
      <c r="SMF45" s="212"/>
      <c r="SMG45" s="212"/>
      <c r="SMH45" s="212"/>
      <c r="SMI45" s="212"/>
      <c r="SMJ45" s="212"/>
      <c r="SMK45" s="212"/>
      <c r="SML45" s="212"/>
      <c r="SMM45" s="212"/>
      <c r="SMN45" s="212"/>
      <c r="SMO45" s="212"/>
      <c r="SMP45" s="212"/>
      <c r="SMQ45" s="212"/>
      <c r="SMR45" s="212"/>
      <c r="SMS45" s="212"/>
      <c r="SMT45" s="212"/>
      <c r="SMU45" s="212"/>
      <c r="SMV45" s="212"/>
      <c r="SMW45" s="212"/>
      <c r="SMX45" s="212"/>
      <c r="SMY45" s="212"/>
      <c r="SMZ45" s="212"/>
      <c r="SNA45" s="212"/>
      <c r="SNB45" s="212"/>
      <c r="SNC45" s="212"/>
      <c r="SND45" s="212"/>
      <c r="SNE45" s="212"/>
      <c r="SNF45" s="212"/>
      <c r="SNG45" s="212"/>
      <c r="SNH45" s="212"/>
      <c r="SNI45" s="212"/>
      <c r="SNJ45" s="212"/>
      <c r="SNK45" s="212"/>
      <c r="SNL45" s="212"/>
      <c r="SNM45" s="212"/>
      <c r="SNN45" s="212"/>
      <c r="SNO45" s="212"/>
      <c r="SNP45" s="212"/>
      <c r="SNQ45" s="212"/>
      <c r="SNR45" s="212"/>
      <c r="SNS45" s="212"/>
      <c r="SNT45" s="212"/>
      <c r="SNU45" s="212"/>
      <c r="SNV45" s="212"/>
      <c r="SNW45" s="212"/>
      <c r="SNX45" s="212"/>
      <c r="SNY45" s="212"/>
      <c r="SNZ45" s="212"/>
      <c r="SOA45" s="212"/>
      <c r="SOB45" s="212"/>
      <c r="SOC45" s="212"/>
      <c r="SOD45" s="212"/>
      <c r="SOE45" s="212"/>
      <c r="SOF45" s="212"/>
      <c r="SOG45" s="212"/>
      <c r="SOH45" s="212"/>
      <c r="SOI45" s="212"/>
      <c r="SOJ45" s="212"/>
      <c r="SOK45" s="212"/>
      <c r="SOL45" s="212"/>
      <c r="SOM45" s="212"/>
      <c r="SON45" s="212"/>
      <c r="SOO45" s="212"/>
      <c r="SOP45" s="212"/>
      <c r="SOQ45" s="212"/>
      <c r="SOR45" s="212"/>
      <c r="SOS45" s="212"/>
      <c r="SOT45" s="212"/>
      <c r="SOU45" s="212"/>
      <c r="SOV45" s="212"/>
      <c r="SOW45" s="212"/>
      <c r="SOX45" s="212"/>
      <c r="SOY45" s="212"/>
      <c r="SOZ45" s="212"/>
      <c r="SPA45" s="212"/>
      <c r="SPB45" s="212"/>
      <c r="SPC45" s="212"/>
      <c r="SPD45" s="212"/>
      <c r="SPE45" s="212"/>
      <c r="SPF45" s="212"/>
      <c r="SPG45" s="212"/>
      <c r="SPH45" s="212"/>
      <c r="SPI45" s="212"/>
      <c r="SPJ45" s="212"/>
      <c r="SPK45" s="212"/>
      <c r="SPL45" s="212"/>
      <c r="SPM45" s="212"/>
      <c r="SPN45" s="212"/>
      <c r="SPO45" s="212"/>
      <c r="SPP45" s="212"/>
      <c r="SPQ45" s="212"/>
      <c r="SPR45" s="212"/>
      <c r="SPS45" s="212"/>
      <c r="SPT45" s="212"/>
      <c r="SPU45" s="212"/>
      <c r="SPV45" s="212"/>
      <c r="SPW45" s="212"/>
      <c r="SPX45" s="212"/>
      <c r="SPY45" s="212"/>
      <c r="SPZ45" s="212"/>
      <c r="SQA45" s="212"/>
      <c r="SQB45" s="212"/>
      <c r="SQC45" s="212"/>
      <c r="SQD45" s="212"/>
      <c r="SQE45" s="212"/>
      <c r="SQF45" s="212"/>
      <c r="SQG45" s="212"/>
      <c r="SQH45" s="212"/>
      <c r="SQI45" s="212"/>
      <c r="SQJ45" s="212"/>
      <c r="SQK45" s="212"/>
      <c r="SQL45" s="212"/>
      <c r="SQM45" s="212"/>
      <c r="SQN45" s="212"/>
      <c r="SQO45" s="212"/>
      <c r="SQP45" s="212"/>
      <c r="SQQ45" s="212"/>
      <c r="SQR45" s="212"/>
      <c r="SQS45" s="212"/>
      <c r="SQT45" s="212"/>
      <c r="SQU45" s="212"/>
      <c r="SQV45" s="212"/>
      <c r="SQW45" s="212"/>
      <c r="SQX45" s="212"/>
      <c r="SQY45" s="212"/>
      <c r="SQZ45" s="212"/>
      <c r="SRA45" s="212"/>
      <c r="SRB45" s="212"/>
      <c r="SRC45" s="212"/>
      <c r="SRD45" s="212"/>
      <c r="SRE45" s="212"/>
      <c r="SRF45" s="212"/>
      <c r="SRG45" s="212"/>
      <c r="SRH45" s="212"/>
      <c r="SRI45" s="212"/>
      <c r="SRJ45" s="212"/>
      <c r="SRK45" s="212"/>
      <c r="SRL45" s="212"/>
      <c r="SRM45" s="212"/>
      <c r="SRN45" s="212"/>
      <c r="SRO45" s="212"/>
      <c r="SRP45" s="212"/>
      <c r="SRQ45" s="212"/>
      <c r="SRR45" s="212"/>
      <c r="SRS45" s="212"/>
      <c r="SRT45" s="212"/>
      <c r="SRU45" s="212"/>
      <c r="SRV45" s="212"/>
      <c r="SRW45" s="212"/>
      <c r="SRX45" s="212"/>
      <c r="SRY45" s="212"/>
      <c r="SRZ45" s="212"/>
      <c r="SSA45" s="212"/>
      <c r="SSB45" s="212"/>
      <c r="SSC45" s="212"/>
      <c r="SSD45" s="212"/>
      <c r="SSE45" s="212"/>
      <c r="SSF45" s="212"/>
      <c r="SSG45" s="212"/>
      <c r="SSH45" s="212"/>
      <c r="SSI45" s="212"/>
      <c r="SSJ45" s="212"/>
      <c r="SSK45" s="212"/>
      <c r="SSL45" s="212"/>
      <c r="SSM45" s="212"/>
      <c r="SSN45" s="212"/>
      <c r="SSO45" s="212"/>
      <c r="SSP45" s="212"/>
      <c r="SSQ45" s="212"/>
      <c r="SSR45" s="212"/>
      <c r="SSS45" s="212"/>
      <c r="SST45" s="212"/>
      <c r="SSU45" s="212"/>
      <c r="SSV45" s="212"/>
      <c r="SSW45" s="212"/>
      <c r="SSX45" s="212"/>
      <c r="SSY45" s="212"/>
      <c r="SSZ45" s="212"/>
      <c r="STA45" s="212"/>
      <c r="STB45" s="212"/>
      <c r="STC45" s="212"/>
      <c r="STD45" s="212"/>
      <c r="STE45" s="212"/>
      <c r="STF45" s="212"/>
      <c r="STG45" s="212"/>
      <c r="STH45" s="212"/>
      <c r="STI45" s="212"/>
      <c r="STJ45" s="212"/>
      <c r="STK45" s="212"/>
      <c r="STL45" s="212"/>
      <c r="STM45" s="212"/>
      <c r="STN45" s="212"/>
      <c r="STO45" s="212"/>
      <c r="STP45" s="212"/>
      <c r="STQ45" s="212"/>
      <c r="STR45" s="212"/>
      <c r="STS45" s="212"/>
      <c r="STT45" s="212"/>
      <c r="STU45" s="212"/>
      <c r="STV45" s="212"/>
      <c r="STW45" s="212"/>
      <c r="STX45" s="212"/>
      <c r="STY45" s="212"/>
      <c r="STZ45" s="212"/>
      <c r="SUA45" s="212"/>
      <c r="SUB45" s="212"/>
      <c r="SUC45" s="212"/>
      <c r="SUD45" s="212"/>
      <c r="SUE45" s="212"/>
      <c r="SUF45" s="212"/>
      <c r="SUG45" s="212"/>
      <c r="SUH45" s="212"/>
      <c r="SUI45" s="212"/>
      <c r="SUJ45" s="212"/>
      <c r="SUK45" s="212"/>
      <c r="SUL45" s="212"/>
      <c r="SUM45" s="212"/>
      <c r="SUN45" s="212"/>
      <c r="SUO45" s="212"/>
      <c r="SUP45" s="212"/>
      <c r="SUQ45" s="212"/>
      <c r="SUR45" s="212"/>
      <c r="SUS45" s="212"/>
      <c r="SUT45" s="212"/>
      <c r="SUU45" s="212"/>
      <c r="SUV45" s="212"/>
      <c r="SUW45" s="212"/>
      <c r="SUX45" s="212"/>
      <c r="SUY45" s="212"/>
      <c r="SUZ45" s="212"/>
      <c r="SVA45" s="212"/>
      <c r="SVB45" s="212"/>
      <c r="SVC45" s="212"/>
      <c r="SVD45" s="212"/>
      <c r="SVE45" s="212"/>
      <c r="SVF45" s="212"/>
      <c r="SVG45" s="212"/>
      <c r="SVH45" s="212"/>
      <c r="SVI45" s="212"/>
      <c r="SVJ45" s="212"/>
      <c r="SVK45" s="212"/>
      <c r="SVL45" s="212"/>
      <c r="SVM45" s="212"/>
      <c r="SVN45" s="212"/>
      <c r="SVO45" s="212"/>
      <c r="SVP45" s="212"/>
      <c r="SVQ45" s="212"/>
      <c r="SVR45" s="212"/>
      <c r="SVS45" s="212"/>
      <c r="SVT45" s="212"/>
      <c r="SVU45" s="212"/>
      <c r="SVV45" s="212"/>
      <c r="SVW45" s="212"/>
      <c r="SVX45" s="212"/>
      <c r="SVY45" s="212"/>
      <c r="SVZ45" s="212"/>
      <c r="SWA45" s="212"/>
      <c r="SWB45" s="212"/>
      <c r="SWC45" s="212"/>
      <c r="SWD45" s="212"/>
      <c r="SWE45" s="212"/>
      <c r="SWF45" s="212"/>
      <c r="SWG45" s="212"/>
      <c r="SWH45" s="212"/>
      <c r="SWI45" s="212"/>
      <c r="SWJ45" s="212"/>
      <c r="SWK45" s="212"/>
      <c r="SWL45" s="212"/>
      <c r="SWM45" s="212"/>
      <c r="SWN45" s="212"/>
      <c r="SWO45" s="212"/>
      <c r="SWP45" s="212"/>
      <c r="SWQ45" s="212"/>
      <c r="SWR45" s="212"/>
      <c r="SWS45" s="212"/>
      <c r="SWT45" s="212"/>
      <c r="SWU45" s="212"/>
      <c r="SWV45" s="212"/>
      <c r="SWW45" s="212"/>
      <c r="SWX45" s="212"/>
      <c r="SWY45" s="212"/>
      <c r="SWZ45" s="212"/>
      <c r="SXA45" s="212"/>
      <c r="SXB45" s="212"/>
      <c r="SXC45" s="212"/>
      <c r="SXD45" s="212"/>
      <c r="SXE45" s="212"/>
      <c r="SXF45" s="212"/>
      <c r="SXG45" s="212"/>
      <c r="SXH45" s="212"/>
      <c r="SXI45" s="212"/>
      <c r="SXJ45" s="212"/>
      <c r="SXK45" s="212"/>
      <c r="SXL45" s="212"/>
      <c r="SXM45" s="212"/>
      <c r="SXN45" s="212"/>
      <c r="SXO45" s="212"/>
      <c r="SXP45" s="212"/>
      <c r="SXQ45" s="212"/>
      <c r="SXR45" s="212"/>
      <c r="SXS45" s="212"/>
      <c r="SXT45" s="212"/>
      <c r="SXU45" s="212"/>
      <c r="SXV45" s="212"/>
      <c r="SXW45" s="212"/>
      <c r="SXX45" s="212"/>
      <c r="SXY45" s="212"/>
      <c r="SXZ45" s="212"/>
      <c r="SYA45" s="212"/>
      <c r="SYB45" s="212"/>
      <c r="SYC45" s="212"/>
      <c r="SYD45" s="212"/>
      <c r="SYE45" s="212"/>
      <c r="SYF45" s="212"/>
      <c r="SYG45" s="212"/>
      <c r="SYH45" s="212"/>
      <c r="SYI45" s="212"/>
      <c r="SYJ45" s="212"/>
      <c r="SYK45" s="212"/>
      <c r="SYL45" s="212"/>
      <c r="SYM45" s="212"/>
      <c r="SYN45" s="212"/>
      <c r="SYO45" s="212"/>
      <c r="SYP45" s="212"/>
      <c r="SYQ45" s="212"/>
      <c r="SYR45" s="212"/>
      <c r="SYS45" s="212"/>
      <c r="SYT45" s="212"/>
      <c r="SYU45" s="212"/>
      <c r="SYV45" s="212"/>
      <c r="SYW45" s="212"/>
      <c r="SYX45" s="212"/>
      <c r="SYY45" s="212"/>
      <c r="SYZ45" s="212"/>
      <c r="SZA45" s="212"/>
      <c r="SZB45" s="212"/>
      <c r="SZC45" s="212"/>
      <c r="SZD45" s="212"/>
      <c r="SZE45" s="212"/>
      <c r="SZF45" s="212"/>
      <c r="SZG45" s="212"/>
      <c r="SZH45" s="212"/>
      <c r="SZI45" s="212"/>
      <c r="SZJ45" s="212"/>
      <c r="SZK45" s="212"/>
      <c r="SZL45" s="212"/>
      <c r="SZM45" s="212"/>
      <c r="SZN45" s="212"/>
      <c r="SZO45" s="212"/>
      <c r="SZP45" s="212"/>
      <c r="SZQ45" s="212"/>
      <c r="SZR45" s="212"/>
      <c r="SZS45" s="212"/>
      <c r="SZT45" s="212"/>
      <c r="SZU45" s="212"/>
      <c r="SZV45" s="212"/>
      <c r="SZW45" s="212"/>
      <c r="SZX45" s="212"/>
      <c r="SZY45" s="212"/>
      <c r="SZZ45" s="212"/>
      <c r="TAA45" s="212"/>
      <c r="TAB45" s="212"/>
      <c r="TAC45" s="212"/>
      <c r="TAD45" s="212"/>
      <c r="TAE45" s="212"/>
      <c r="TAF45" s="212"/>
      <c r="TAG45" s="212"/>
      <c r="TAH45" s="212"/>
      <c r="TAI45" s="212"/>
      <c r="TAJ45" s="212"/>
      <c r="TAK45" s="212"/>
      <c r="TAL45" s="212"/>
      <c r="TAM45" s="212"/>
      <c r="TAN45" s="212"/>
      <c r="TAO45" s="212"/>
      <c r="TAP45" s="212"/>
      <c r="TAQ45" s="212"/>
      <c r="TAR45" s="212"/>
      <c r="TAS45" s="212"/>
      <c r="TAT45" s="212"/>
      <c r="TAU45" s="212"/>
      <c r="TAV45" s="212"/>
      <c r="TAW45" s="212"/>
      <c r="TAX45" s="212"/>
      <c r="TAY45" s="212"/>
      <c r="TAZ45" s="212"/>
      <c r="TBA45" s="212"/>
      <c r="TBB45" s="212"/>
      <c r="TBC45" s="212"/>
      <c r="TBD45" s="212"/>
      <c r="TBE45" s="212"/>
      <c r="TBF45" s="212"/>
      <c r="TBG45" s="212"/>
      <c r="TBH45" s="212"/>
      <c r="TBI45" s="212"/>
      <c r="TBJ45" s="212"/>
      <c r="TBK45" s="212"/>
      <c r="TBL45" s="212"/>
      <c r="TBM45" s="212"/>
      <c r="TBN45" s="212"/>
      <c r="TBO45" s="212"/>
      <c r="TBP45" s="212"/>
      <c r="TBQ45" s="212"/>
      <c r="TBR45" s="212"/>
      <c r="TBS45" s="212"/>
      <c r="TBT45" s="212"/>
      <c r="TBU45" s="212"/>
      <c r="TBV45" s="212"/>
      <c r="TBW45" s="212"/>
      <c r="TBX45" s="212"/>
      <c r="TBY45" s="212"/>
      <c r="TBZ45" s="212"/>
      <c r="TCA45" s="212"/>
      <c r="TCB45" s="212"/>
      <c r="TCC45" s="212"/>
      <c r="TCD45" s="212"/>
      <c r="TCE45" s="212"/>
      <c r="TCF45" s="212"/>
      <c r="TCG45" s="212"/>
      <c r="TCH45" s="212"/>
      <c r="TCI45" s="212"/>
      <c r="TCJ45" s="212"/>
      <c r="TCK45" s="212"/>
      <c r="TCL45" s="212"/>
      <c r="TCM45" s="212"/>
      <c r="TCN45" s="212"/>
      <c r="TCO45" s="212"/>
      <c r="TCP45" s="212"/>
      <c r="TCQ45" s="212"/>
      <c r="TCR45" s="212"/>
      <c r="TCS45" s="212"/>
      <c r="TCT45" s="212"/>
      <c r="TCU45" s="212"/>
      <c r="TCV45" s="212"/>
      <c r="TCW45" s="212"/>
      <c r="TCX45" s="212"/>
      <c r="TCY45" s="212"/>
      <c r="TCZ45" s="212"/>
      <c r="TDA45" s="212"/>
      <c r="TDB45" s="212"/>
      <c r="TDC45" s="212"/>
      <c r="TDD45" s="212"/>
      <c r="TDE45" s="212"/>
      <c r="TDF45" s="212"/>
      <c r="TDG45" s="212"/>
      <c r="TDH45" s="212"/>
      <c r="TDI45" s="212"/>
      <c r="TDJ45" s="212"/>
      <c r="TDK45" s="212"/>
      <c r="TDL45" s="212"/>
      <c r="TDM45" s="212"/>
      <c r="TDN45" s="212"/>
      <c r="TDO45" s="212"/>
      <c r="TDP45" s="212"/>
      <c r="TDQ45" s="212"/>
      <c r="TDR45" s="212"/>
      <c r="TDS45" s="212"/>
      <c r="TDT45" s="212"/>
      <c r="TDU45" s="212"/>
      <c r="TDV45" s="212"/>
      <c r="TDW45" s="212"/>
      <c r="TDX45" s="212"/>
      <c r="TDY45" s="212"/>
      <c r="TDZ45" s="212"/>
      <c r="TEA45" s="212"/>
      <c r="TEB45" s="212"/>
      <c r="TEC45" s="212"/>
      <c r="TED45" s="212"/>
      <c r="TEE45" s="212"/>
      <c r="TEF45" s="212"/>
      <c r="TEG45" s="212"/>
      <c r="TEH45" s="212"/>
      <c r="TEI45" s="212"/>
      <c r="TEJ45" s="212"/>
      <c r="TEK45" s="212"/>
      <c r="TEL45" s="212"/>
      <c r="TEM45" s="212"/>
      <c r="TEN45" s="212"/>
      <c r="TEO45" s="212"/>
      <c r="TEP45" s="212"/>
      <c r="TEQ45" s="212"/>
      <c r="TER45" s="212"/>
      <c r="TES45" s="212"/>
      <c r="TET45" s="212"/>
      <c r="TEU45" s="212"/>
      <c r="TEV45" s="212"/>
      <c r="TEW45" s="212"/>
      <c r="TEX45" s="212"/>
      <c r="TEY45" s="212"/>
      <c r="TEZ45" s="212"/>
      <c r="TFA45" s="212"/>
      <c r="TFB45" s="212"/>
      <c r="TFC45" s="212"/>
      <c r="TFD45" s="212"/>
      <c r="TFE45" s="212"/>
      <c r="TFF45" s="212"/>
      <c r="TFG45" s="212"/>
      <c r="TFH45" s="212"/>
      <c r="TFI45" s="212"/>
      <c r="TFJ45" s="212"/>
      <c r="TFK45" s="212"/>
      <c r="TFL45" s="212"/>
      <c r="TFM45" s="212"/>
      <c r="TFN45" s="212"/>
      <c r="TFO45" s="212"/>
      <c r="TFP45" s="212"/>
      <c r="TFQ45" s="212"/>
      <c r="TFR45" s="212"/>
      <c r="TFS45" s="212"/>
      <c r="TFT45" s="212"/>
      <c r="TFU45" s="212"/>
      <c r="TFV45" s="212"/>
      <c r="TFW45" s="212"/>
      <c r="TFX45" s="212"/>
      <c r="TFY45" s="212"/>
      <c r="TFZ45" s="212"/>
      <c r="TGA45" s="212"/>
      <c r="TGB45" s="212"/>
      <c r="TGC45" s="212"/>
      <c r="TGD45" s="212"/>
      <c r="TGE45" s="212"/>
      <c r="TGF45" s="212"/>
      <c r="TGG45" s="212"/>
      <c r="TGH45" s="212"/>
      <c r="TGI45" s="212"/>
      <c r="TGJ45" s="212"/>
      <c r="TGK45" s="212"/>
      <c r="TGL45" s="212"/>
      <c r="TGM45" s="212"/>
      <c r="TGN45" s="212"/>
      <c r="TGO45" s="212"/>
      <c r="TGP45" s="212"/>
      <c r="TGQ45" s="212"/>
      <c r="TGR45" s="212"/>
      <c r="TGS45" s="212"/>
      <c r="TGT45" s="212"/>
      <c r="TGU45" s="212"/>
      <c r="TGV45" s="212"/>
      <c r="TGW45" s="212"/>
      <c r="TGX45" s="212"/>
      <c r="TGY45" s="212"/>
      <c r="TGZ45" s="212"/>
      <c r="THA45" s="212"/>
      <c r="THB45" s="212"/>
      <c r="THC45" s="212"/>
      <c r="THD45" s="212"/>
      <c r="THE45" s="212"/>
      <c r="THF45" s="212"/>
      <c r="THG45" s="212"/>
      <c r="THH45" s="212"/>
      <c r="THI45" s="212"/>
      <c r="THJ45" s="212"/>
      <c r="THK45" s="212"/>
      <c r="THL45" s="212"/>
      <c r="THM45" s="212"/>
      <c r="THN45" s="212"/>
      <c r="THO45" s="212"/>
      <c r="THP45" s="212"/>
      <c r="THQ45" s="212"/>
      <c r="THR45" s="212"/>
      <c r="THS45" s="212"/>
      <c r="THT45" s="212"/>
      <c r="THU45" s="212"/>
      <c r="THV45" s="212"/>
      <c r="THW45" s="212"/>
      <c r="THX45" s="212"/>
      <c r="THY45" s="212"/>
      <c r="THZ45" s="212"/>
      <c r="TIA45" s="212"/>
      <c r="TIB45" s="212"/>
      <c r="TIC45" s="212"/>
      <c r="TID45" s="212"/>
      <c r="TIE45" s="212"/>
      <c r="TIF45" s="212"/>
      <c r="TIG45" s="212"/>
      <c r="TIH45" s="212"/>
      <c r="TII45" s="212"/>
      <c r="TIJ45" s="212"/>
      <c r="TIK45" s="212"/>
      <c r="TIL45" s="212"/>
      <c r="TIM45" s="212"/>
      <c r="TIN45" s="212"/>
      <c r="TIO45" s="212"/>
      <c r="TIP45" s="212"/>
      <c r="TIQ45" s="212"/>
      <c r="TIR45" s="212"/>
      <c r="TIS45" s="212"/>
      <c r="TIT45" s="212"/>
      <c r="TIU45" s="212"/>
      <c r="TIV45" s="212"/>
      <c r="TIW45" s="212"/>
      <c r="TIX45" s="212"/>
      <c r="TIY45" s="212"/>
      <c r="TIZ45" s="212"/>
      <c r="TJA45" s="212"/>
      <c r="TJB45" s="212"/>
      <c r="TJC45" s="212"/>
      <c r="TJD45" s="212"/>
      <c r="TJE45" s="212"/>
      <c r="TJF45" s="212"/>
      <c r="TJG45" s="212"/>
      <c r="TJH45" s="212"/>
      <c r="TJI45" s="212"/>
      <c r="TJJ45" s="212"/>
      <c r="TJK45" s="212"/>
      <c r="TJL45" s="212"/>
      <c r="TJM45" s="212"/>
      <c r="TJN45" s="212"/>
      <c r="TJO45" s="212"/>
      <c r="TJP45" s="212"/>
      <c r="TJQ45" s="212"/>
      <c r="TJR45" s="212"/>
      <c r="TJS45" s="212"/>
      <c r="TJT45" s="212"/>
      <c r="TJU45" s="212"/>
      <c r="TJV45" s="212"/>
      <c r="TJW45" s="212"/>
      <c r="TJX45" s="212"/>
      <c r="TJY45" s="212"/>
      <c r="TJZ45" s="212"/>
      <c r="TKA45" s="212"/>
      <c r="TKB45" s="212"/>
      <c r="TKC45" s="212"/>
      <c r="TKD45" s="212"/>
      <c r="TKE45" s="212"/>
      <c r="TKF45" s="212"/>
      <c r="TKG45" s="212"/>
      <c r="TKH45" s="212"/>
      <c r="TKI45" s="212"/>
      <c r="TKJ45" s="212"/>
      <c r="TKK45" s="212"/>
      <c r="TKL45" s="212"/>
      <c r="TKM45" s="212"/>
      <c r="TKN45" s="212"/>
      <c r="TKO45" s="212"/>
      <c r="TKP45" s="212"/>
      <c r="TKQ45" s="212"/>
      <c r="TKR45" s="212"/>
      <c r="TKS45" s="212"/>
      <c r="TKT45" s="212"/>
      <c r="TKU45" s="212"/>
      <c r="TKV45" s="212"/>
      <c r="TKW45" s="212"/>
      <c r="TKX45" s="212"/>
      <c r="TKY45" s="212"/>
      <c r="TKZ45" s="212"/>
      <c r="TLA45" s="212"/>
      <c r="TLB45" s="212"/>
      <c r="TLC45" s="212"/>
      <c r="TLD45" s="212"/>
      <c r="TLE45" s="212"/>
      <c r="TLF45" s="212"/>
      <c r="TLG45" s="212"/>
      <c r="TLH45" s="212"/>
      <c r="TLI45" s="212"/>
      <c r="TLJ45" s="212"/>
      <c r="TLK45" s="212"/>
      <c r="TLL45" s="212"/>
      <c r="TLM45" s="212"/>
      <c r="TLN45" s="212"/>
      <c r="TLO45" s="212"/>
      <c r="TLP45" s="212"/>
      <c r="TLQ45" s="212"/>
      <c r="TLR45" s="212"/>
      <c r="TLS45" s="212"/>
      <c r="TLT45" s="212"/>
      <c r="TLU45" s="212"/>
      <c r="TLV45" s="212"/>
      <c r="TLW45" s="212"/>
      <c r="TLX45" s="212"/>
      <c r="TLY45" s="212"/>
      <c r="TLZ45" s="212"/>
      <c r="TMA45" s="212"/>
      <c r="TMB45" s="212"/>
      <c r="TMC45" s="212"/>
      <c r="TMD45" s="212"/>
      <c r="TME45" s="212"/>
      <c r="TMF45" s="212"/>
      <c r="TMG45" s="212"/>
      <c r="TMH45" s="212"/>
      <c r="TMI45" s="212"/>
      <c r="TMJ45" s="212"/>
      <c r="TMK45" s="212"/>
      <c r="TML45" s="212"/>
      <c r="TMM45" s="212"/>
      <c r="TMN45" s="212"/>
      <c r="TMO45" s="212"/>
      <c r="TMP45" s="212"/>
      <c r="TMQ45" s="212"/>
      <c r="TMR45" s="212"/>
      <c r="TMS45" s="212"/>
      <c r="TMT45" s="212"/>
      <c r="TMU45" s="212"/>
      <c r="TMV45" s="212"/>
      <c r="TMW45" s="212"/>
      <c r="TMX45" s="212"/>
      <c r="TMY45" s="212"/>
      <c r="TMZ45" s="212"/>
      <c r="TNA45" s="212"/>
      <c r="TNB45" s="212"/>
      <c r="TNC45" s="212"/>
      <c r="TND45" s="212"/>
      <c r="TNE45" s="212"/>
      <c r="TNF45" s="212"/>
      <c r="TNG45" s="212"/>
      <c r="TNH45" s="212"/>
      <c r="TNI45" s="212"/>
      <c r="TNJ45" s="212"/>
      <c r="TNK45" s="212"/>
      <c r="TNL45" s="212"/>
      <c r="TNM45" s="212"/>
      <c r="TNN45" s="212"/>
      <c r="TNO45" s="212"/>
      <c r="TNP45" s="212"/>
      <c r="TNQ45" s="212"/>
      <c r="TNR45" s="212"/>
      <c r="TNS45" s="212"/>
      <c r="TNT45" s="212"/>
      <c r="TNU45" s="212"/>
      <c r="TNV45" s="212"/>
      <c r="TNW45" s="212"/>
      <c r="TNX45" s="212"/>
      <c r="TNY45" s="212"/>
      <c r="TNZ45" s="212"/>
      <c r="TOA45" s="212"/>
      <c r="TOB45" s="212"/>
      <c r="TOC45" s="212"/>
      <c r="TOD45" s="212"/>
      <c r="TOE45" s="212"/>
      <c r="TOF45" s="212"/>
      <c r="TOG45" s="212"/>
      <c r="TOH45" s="212"/>
      <c r="TOI45" s="212"/>
      <c r="TOJ45" s="212"/>
      <c r="TOK45" s="212"/>
      <c r="TOL45" s="212"/>
      <c r="TOM45" s="212"/>
      <c r="TON45" s="212"/>
      <c r="TOO45" s="212"/>
      <c r="TOP45" s="212"/>
      <c r="TOQ45" s="212"/>
      <c r="TOR45" s="212"/>
      <c r="TOS45" s="212"/>
      <c r="TOT45" s="212"/>
      <c r="TOU45" s="212"/>
      <c r="TOV45" s="212"/>
      <c r="TOW45" s="212"/>
      <c r="TOX45" s="212"/>
      <c r="TOY45" s="212"/>
      <c r="TOZ45" s="212"/>
      <c r="TPA45" s="212"/>
      <c r="TPB45" s="212"/>
      <c r="TPC45" s="212"/>
      <c r="TPD45" s="212"/>
      <c r="TPE45" s="212"/>
      <c r="TPF45" s="212"/>
      <c r="TPG45" s="212"/>
      <c r="TPH45" s="212"/>
      <c r="TPI45" s="212"/>
      <c r="TPJ45" s="212"/>
      <c r="TPK45" s="212"/>
      <c r="TPL45" s="212"/>
      <c r="TPM45" s="212"/>
      <c r="TPN45" s="212"/>
      <c r="TPO45" s="212"/>
      <c r="TPP45" s="212"/>
      <c r="TPQ45" s="212"/>
      <c r="TPR45" s="212"/>
      <c r="TPS45" s="212"/>
      <c r="TPT45" s="212"/>
      <c r="TPU45" s="212"/>
      <c r="TPV45" s="212"/>
      <c r="TPW45" s="212"/>
      <c r="TPX45" s="212"/>
      <c r="TPY45" s="212"/>
      <c r="TPZ45" s="212"/>
      <c r="TQA45" s="212"/>
      <c r="TQB45" s="212"/>
      <c r="TQC45" s="212"/>
      <c r="TQD45" s="212"/>
      <c r="TQE45" s="212"/>
      <c r="TQF45" s="212"/>
      <c r="TQG45" s="212"/>
      <c r="TQH45" s="212"/>
      <c r="TQI45" s="212"/>
      <c r="TQJ45" s="212"/>
      <c r="TQK45" s="212"/>
      <c r="TQL45" s="212"/>
      <c r="TQM45" s="212"/>
      <c r="TQN45" s="212"/>
      <c r="TQO45" s="212"/>
      <c r="TQP45" s="212"/>
      <c r="TQQ45" s="212"/>
      <c r="TQR45" s="212"/>
      <c r="TQS45" s="212"/>
      <c r="TQT45" s="212"/>
      <c r="TQU45" s="212"/>
      <c r="TQV45" s="212"/>
      <c r="TQW45" s="212"/>
      <c r="TQX45" s="212"/>
      <c r="TQY45" s="212"/>
      <c r="TQZ45" s="212"/>
      <c r="TRA45" s="212"/>
      <c r="TRB45" s="212"/>
      <c r="TRC45" s="212"/>
      <c r="TRD45" s="212"/>
      <c r="TRE45" s="212"/>
      <c r="TRF45" s="212"/>
      <c r="TRG45" s="212"/>
      <c r="TRH45" s="212"/>
      <c r="TRI45" s="212"/>
      <c r="TRJ45" s="212"/>
      <c r="TRK45" s="212"/>
      <c r="TRL45" s="212"/>
      <c r="TRM45" s="212"/>
      <c r="TRN45" s="212"/>
      <c r="TRO45" s="212"/>
      <c r="TRP45" s="212"/>
      <c r="TRQ45" s="212"/>
      <c r="TRR45" s="212"/>
      <c r="TRS45" s="212"/>
      <c r="TRT45" s="212"/>
      <c r="TRU45" s="212"/>
      <c r="TRV45" s="212"/>
      <c r="TRW45" s="212"/>
      <c r="TRX45" s="212"/>
      <c r="TRY45" s="212"/>
      <c r="TRZ45" s="212"/>
      <c r="TSA45" s="212"/>
      <c r="TSB45" s="212"/>
      <c r="TSC45" s="212"/>
      <c r="TSD45" s="212"/>
      <c r="TSE45" s="212"/>
      <c r="TSF45" s="212"/>
      <c r="TSG45" s="212"/>
      <c r="TSH45" s="212"/>
      <c r="TSI45" s="212"/>
      <c r="TSJ45" s="212"/>
      <c r="TSK45" s="212"/>
      <c r="TSL45" s="212"/>
      <c r="TSM45" s="212"/>
      <c r="TSN45" s="212"/>
      <c r="TSO45" s="212"/>
      <c r="TSP45" s="212"/>
      <c r="TSQ45" s="212"/>
      <c r="TSR45" s="212"/>
      <c r="TSS45" s="212"/>
      <c r="TST45" s="212"/>
      <c r="TSU45" s="212"/>
      <c r="TSV45" s="212"/>
      <c r="TSW45" s="212"/>
      <c r="TSX45" s="212"/>
      <c r="TSY45" s="212"/>
      <c r="TSZ45" s="212"/>
      <c r="TTA45" s="212"/>
      <c r="TTB45" s="212"/>
      <c r="TTC45" s="212"/>
      <c r="TTD45" s="212"/>
      <c r="TTE45" s="212"/>
      <c r="TTF45" s="212"/>
      <c r="TTG45" s="212"/>
      <c r="TTH45" s="212"/>
      <c r="TTI45" s="212"/>
      <c r="TTJ45" s="212"/>
      <c r="TTK45" s="212"/>
      <c r="TTL45" s="212"/>
      <c r="TTM45" s="212"/>
      <c r="TTN45" s="212"/>
      <c r="TTO45" s="212"/>
      <c r="TTP45" s="212"/>
      <c r="TTQ45" s="212"/>
      <c r="TTR45" s="212"/>
      <c r="TTS45" s="212"/>
      <c r="TTT45" s="212"/>
      <c r="TTU45" s="212"/>
      <c r="TTV45" s="212"/>
      <c r="TTW45" s="212"/>
      <c r="TTX45" s="212"/>
      <c r="TTY45" s="212"/>
      <c r="TTZ45" s="212"/>
      <c r="TUA45" s="212"/>
      <c r="TUB45" s="212"/>
      <c r="TUC45" s="212"/>
      <c r="TUD45" s="212"/>
      <c r="TUE45" s="212"/>
      <c r="TUF45" s="212"/>
      <c r="TUG45" s="212"/>
      <c r="TUH45" s="212"/>
      <c r="TUI45" s="212"/>
      <c r="TUJ45" s="212"/>
      <c r="TUK45" s="212"/>
      <c r="TUL45" s="212"/>
      <c r="TUM45" s="212"/>
      <c r="TUN45" s="212"/>
      <c r="TUO45" s="212"/>
      <c r="TUP45" s="212"/>
      <c r="TUQ45" s="212"/>
      <c r="TUR45" s="212"/>
      <c r="TUS45" s="212"/>
      <c r="TUT45" s="212"/>
      <c r="TUU45" s="212"/>
      <c r="TUV45" s="212"/>
      <c r="TUW45" s="212"/>
      <c r="TUX45" s="212"/>
      <c r="TUY45" s="212"/>
      <c r="TUZ45" s="212"/>
      <c r="TVA45" s="212"/>
      <c r="TVB45" s="212"/>
      <c r="TVC45" s="212"/>
      <c r="TVD45" s="212"/>
      <c r="TVE45" s="212"/>
      <c r="TVF45" s="212"/>
      <c r="TVG45" s="212"/>
      <c r="TVH45" s="212"/>
      <c r="TVI45" s="212"/>
      <c r="TVJ45" s="212"/>
      <c r="TVK45" s="212"/>
      <c r="TVL45" s="212"/>
      <c r="TVM45" s="212"/>
      <c r="TVN45" s="212"/>
      <c r="TVO45" s="212"/>
      <c r="TVP45" s="212"/>
      <c r="TVQ45" s="212"/>
      <c r="TVR45" s="212"/>
      <c r="TVS45" s="212"/>
      <c r="TVT45" s="212"/>
      <c r="TVU45" s="212"/>
      <c r="TVV45" s="212"/>
      <c r="TVW45" s="212"/>
      <c r="TVX45" s="212"/>
      <c r="TVY45" s="212"/>
      <c r="TVZ45" s="212"/>
      <c r="TWA45" s="212"/>
      <c r="TWB45" s="212"/>
      <c r="TWC45" s="212"/>
      <c r="TWD45" s="212"/>
      <c r="TWE45" s="212"/>
      <c r="TWF45" s="212"/>
      <c r="TWG45" s="212"/>
      <c r="TWH45" s="212"/>
      <c r="TWI45" s="212"/>
      <c r="TWJ45" s="212"/>
      <c r="TWK45" s="212"/>
      <c r="TWL45" s="212"/>
      <c r="TWM45" s="212"/>
      <c r="TWN45" s="212"/>
      <c r="TWO45" s="212"/>
      <c r="TWP45" s="212"/>
      <c r="TWQ45" s="212"/>
      <c r="TWR45" s="212"/>
      <c r="TWS45" s="212"/>
      <c r="TWT45" s="212"/>
      <c r="TWU45" s="212"/>
      <c r="TWV45" s="212"/>
      <c r="TWW45" s="212"/>
      <c r="TWX45" s="212"/>
      <c r="TWY45" s="212"/>
      <c r="TWZ45" s="212"/>
      <c r="TXA45" s="212"/>
      <c r="TXB45" s="212"/>
      <c r="TXC45" s="212"/>
      <c r="TXD45" s="212"/>
      <c r="TXE45" s="212"/>
      <c r="TXF45" s="212"/>
      <c r="TXG45" s="212"/>
      <c r="TXH45" s="212"/>
      <c r="TXI45" s="212"/>
      <c r="TXJ45" s="212"/>
      <c r="TXK45" s="212"/>
      <c r="TXL45" s="212"/>
      <c r="TXM45" s="212"/>
      <c r="TXN45" s="212"/>
      <c r="TXO45" s="212"/>
      <c r="TXP45" s="212"/>
      <c r="TXQ45" s="212"/>
      <c r="TXR45" s="212"/>
      <c r="TXS45" s="212"/>
      <c r="TXT45" s="212"/>
      <c r="TXU45" s="212"/>
      <c r="TXV45" s="212"/>
      <c r="TXW45" s="212"/>
      <c r="TXX45" s="212"/>
      <c r="TXY45" s="212"/>
      <c r="TXZ45" s="212"/>
      <c r="TYA45" s="212"/>
      <c r="TYB45" s="212"/>
      <c r="TYC45" s="212"/>
      <c r="TYD45" s="212"/>
      <c r="TYE45" s="212"/>
      <c r="TYF45" s="212"/>
      <c r="TYG45" s="212"/>
      <c r="TYH45" s="212"/>
      <c r="TYI45" s="212"/>
      <c r="TYJ45" s="212"/>
      <c r="TYK45" s="212"/>
      <c r="TYL45" s="212"/>
      <c r="TYM45" s="212"/>
      <c r="TYN45" s="212"/>
      <c r="TYO45" s="212"/>
      <c r="TYP45" s="212"/>
      <c r="TYQ45" s="212"/>
      <c r="TYR45" s="212"/>
      <c r="TYS45" s="212"/>
      <c r="TYT45" s="212"/>
      <c r="TYU45" s="212"/>
      <c r="TYV45" s="212"/>
      <c r="TYW45" s="212"/>
      <c r="TYX45" s="212"/>
      <c r="TYY45" s="212"/>
      <c r="TYZ45" s="212"/>
      <c r="TZA45" s="212"/>
      <c r="TZB45" s="212"/>
      <c r="TZC45" s="212"/>
      <c r="TZD45" s="212"/>
      <c r="TZE45" s="212"/>
      <c r="TZF45" s="212"/>
      <c r="TZG45" s="212"/>
      <c r="TZH45" s="212"/>
      <c r="TZI45" s="212"/>
      <c r="TZJ45" s="212"/>
      <c r="TZK45" s="212"/>
      <c r="TZL45" s="212"/>
      <c r="TZM45" s="212"/>
      <c r="TZN45" s="212"/>
      <c r="TZO45" s="212"/>
      <c r="TZP45" s="212"/>
      <c r="TZQ45" s="212"/>
      <c r="TZR45" s="212"/>
      <c r="TZS45" s="212"/>
      <c r="TZT45" s="212"/>
      <c r="TZU45" s="212"/>
      <c r="TZV45" s="212"/>
      <c r="TZW45" s="212"/>
      <c r="TZX45" s="212"/>
      <c r="TZY45" s="212"/>
      <c r="TZZ45" s="212"/>
      <c r="UAA45" s="212"/>
      <c r="UAB45" s="212"/>
      <c r="UAC45" s="212"/>
      <c r="UAD45" s="212"/>
      <c r="UAE45" s="212"/>
      <c r="UAF45" s="212"/>
      <c r="UAG45" s="212"/>
      <c r="UAH45" s="212"/>
      <c r="UAI45" s="212"/>
      <c r="UAJ45" s="212"/>
      <c r="UAK45" s="212"/>
      <c r="UAL45" s="212"/>
      <c r="UAM45" s="212"/>
      <c r="UAN45" s="212"/>
      <c r="UAO45" s="212"/>
      <c r="UAP45" s="212"/>
      <c r="UAQ45" s="212"/>
      <c r="UAR45" s="212"/>
      <c r="UAS45" s="212"/>
      <c r="UAT45" s="212"/>
      <c r="UAU45" s="212"/>
      <c r="UAV45" s="212"/>
      <c r="UAW45" s="212"/>
      <c r="UAX45" s="212"/>
      <c r="UAY45" s="212"/>
      <c r="UAZ45" s="212"/>
      <c r="UBA45" s="212"/>
      <c r="UBB45" s="212"/>
      <c r="UBC45" s="212"/>
      <c r="UBD45" s="212"/>
      <c r="UBE45" s="212"/>
      <c r="UBF45" s="212"/>
      <c r="UBG45" s="212"/>
      <c r="UBH45" s="212"/>
      <c r="UBI45" s="212"/>
      <c r="UBJ45" s="212"/>
      <c r="UBK45" s="212"/>
      <c r="UBL45" s="212"/>
      <c r="UBM45" s="212"/>
      <c r="UBN45" s="212"/>
      <c r="UBO45" s="212"/>
      <c r="UBP45" s="212"/>
      <c r="UBQ45" s="212"/>
      <c r="UBR45" s="212"/>
      <c r="UBS45" s="212"/>
      <c r="UBT45" s="212"/>
      <c r="UBU45" s="212"/>
      <c r="UBV45" s="212"/>
      <c r="UBW45" s="212"/>
      <c r="UBX45" s="212"/>
      <c r="UBY45" s="212"/>
      <c r="UBZ45" s="212"/>
      <c r="UCA45" s="212"/>
      <c r="UCB45" s="212"/>
      <c r="UCC45" s="212"/>
      <c r="UCD45" s="212"/>
      <c r="UCE45" s="212"/>
      <c r="UCF45" s="212"/>
      <c r="UCG45" s="212"/>
      <c r="UCH45" s="212"/>
      <c r="UCI45" s="212"/>
      <c r="UCJ45" s="212"/>
      <c r="UCK45" s="212"/>
      <c r="UCL45" s="212"/>
      <c r="UCM45" s="212"/>
      <c r="UCN45" s="212"/>
      <c r="UCO45" s="212"/>
      <c r="UCP45" s="212"/>
      <c r="UCQ45" s="212"/>
      <c r="UCR45" s="212"/>
      <c r="UCS45" s="212"/>
      <c r="UCT45" s="212"/>
      <c r="UCU45" s="212"/>
      <c r="UCV45" s="212"/>
      <c r="UCW45" s="212"/>
      <c r="UCX45" s="212"/>
      <c r="UCY45" s="212"/>
      <c r="UCZ45" s="212"/>
      <c r="UDA45" s="212"/>
      <c r="UDB45" s="212"/>
      <c r="UDC45" s="212"/>
      <c r="UDD45" s="212"/>
      <c r="UDE45" s="212"/>
      <c r="UDF45" s="212"/>
      <c r="UDG45" s="212"/>
      <c r="UDH45" s="212"/>
      <c r="UDI45" s="212"/>
      <c r="UDJ45" s="212"/>
      <c r="UDK45" s="212"/>
      <c r="UDL45" s="212"/>
      <c r="UDM45" s="212"/>
      <c r="UDN45" s="212"/>
      <c r="UDO45" s="212"/>
      <c r="UDP45" s="212"/>
      <c r="UDQ45" s="212"/>
      <c r="UDR45" s="212"/>
      <c r="UDS45" s="212"/>
      <c r="UDT45" s="212"/>
      <c r="UDU45" s="212"/>
      <c r="UDV45" s="212"/>
      <c r="UDW45" s="212"/>
      <c r="UDX45" s="212"/>
      <c r="UDY45" s="212"/>
      <c r="UDZ45" s="212"/>
      <c r="UEA45" s="212"/>
      <c r="UEB45" s="212"/>
      <c r="UEC45" s="212"/>
      <c r="UED45" s="212"/>
      <c r="UEE45" s="212"/>
      <c r="UEF45" s="212"/>
      <c r="UEG45" s="212"/>
      <c r="UEH45" s="212"/>
      <c r="UEI45" s="212"/>
      <c r="UEJ45" s="212"/>
      <c r="UEK45" s="212"/>
      <c r="UEL45" s="212"/>
      <c r="UEM45" s="212"/>
      <c r="UEN45" s="212"/>
      <c r="UEO45" s="212"/>
      <c r="UEP45" s="212"/>
      <c r="UEQ45" s="212"/>
      <c r="UER45" s="212"/>
      <c r="UES45" s="212"/>
      <c r="UET45" s="212"/>
      <c r="UEU45" s="212"/>
      <c r="UEV45" s="212"/>
      <c r="UEW45" s="212"/>
      <c r="UEX45" s="212"/>
      <c r="UEY45" s="212"/>
      <c r="UEZ45" s="212"/>
      <c r="UFA45" s="212"/>
      <c r="UFB45" s="212"/>
      <c r="UFC45" s="212"/>
      <c r="UFD45" s="212"/>
      <c r="UFE45" s="212"/>
      <c r="UFF45" s="212"/>
      <c r="UFG45" s="212"/>
      <c r="UFH45" s="212"/>
      <c r="UFI45" s="212"/>
      <c r="UFJ45" s="212"/>
      <c r="UFK45" s="212"/>
      <c r="UFL45" s="212"/>
      <c r="UFM45" s="212"/>
      <c r="UFN45" s="212"/>
      <c r="UFO45" s="212"/>
      <c r="UFP45" s="212"/>
      <c r="UFQ45" s="212"/>
      <c r="UFR45" s="212"/>
      <c r="UFS45" s="212"/>
      <c r="UFT45" s="212"/>
      <c r="UFU45" s="212"/>
      <c r="UFV45" s="212"/>
      <c r="UFW45" s="212"/>
      <c r="UFX45" s="212"/>
      <c r="UFY45" s="212"/>
      <c r="UFZ45" s="212"/>
      <c r="UGA45" s="212"/>
      <c r="UGB45" s="212"/>
      <c r="UGC45" s="212"/>
      <c r="UGD45" s="212"/>
      <c r="UGE45" s="212"/>
      <c r="UGF45" s="212"/>
      <c r="UGG45" s="212"/>
      <c r="UGH45" s="212"/>
      <c r="UGI45" s="212"/>
      <c r="UGJ45" s="212"/>
      <c r="UGK45" s="212"/>
      <c r="UGL45" s="212"/>
      <c r="UGM45" s="212"/>
      <c r="UGN45" s="212"/>
      <c r="UGO45" s="212"/>
      <c r="UGP45" s="212"/>
      <c r="UGQ45" s="212"/>
      <c r="UGR45" s="212"/>
      <c r="UGS45" s="212"/>
      <c r="UGT45" s="212"/>
      <c r="UGU45" s="212"/>
      <c r="UGV45" s="212"/>
      <c r="UGW45" s="212"/>
      <c r="UGX45" s="212"/>
      <c r="UGY45" s="212"/>
      <c r="UGZ45" s="212"/>
      <c r="UHA45" s="212"/>
      <c r="UHB45" s="212"/>
      <c r="UHC45" s="212"/>
      <c r="UHD45" s="212"/>
      <c r="UHE45" s="212"/>
      <c r="UHF45" s="212"/>
      <c r="UHG45" s="212"/>
      <c r="UHH45" s="212"/>
      <c r="UHI45" s="212"/>
      <c r="UHJ45" s="212"/>
      <c r="UHK45" s="212"/>
      <c r="UHL45" s="212"/>
      <c r="UHM45" s="212"/>
      <c r="UHN45" s="212"/>
      <c r="UHO45" s="212"/>
      <c r="UHP45" s="212"/>
      <c r="UHQ45" s="212"/>
      <c r="UHR45" s="212"/>
      <c r="UHS45" s="212"/>
      <c r="UHT45" s="212"/>
      <c r="UHU45" s="212"/>
      <c r="UHV45" s="212"/>
      <c r="UHW45" s="212"/>
      <c r="UHX45" s="212"/>
      <c r="UHY45" s="212"/>
      <c r="UHZ45" s="212"/>
      <c r="UIA45" s="212"/>
      <c r="UIB45" s="212"/>
      <c r="UIC45" s="212"/>
      <c r="UID45" s="212"/>
      <c r="UIE45" s="212"/>
      <c r="UIF45" s="212"/>
      <c r="UIG45" s="212"/>
      <c r="UIH45" s="212"/>
      <c r="UII45" s="212"/>
      <c r="UIJ45" s="212"/>
      <c r="UIK45" s="212"/>
      <c r="UIL45" s="212"/>
      <c r="UIM45" s="212"/>
      <c r="UIN45" s="212"/>
      <c r="UIO45" s="212"/>
      <c r="UIP45" s="212"/>
      <c r="UIQ45" s="212"/>
      <c r="UIR45" s="212"/>
      <c r="UIS45" s="212"/>
      <c r="UIT45" s="212"/>
      <c r="UIU45" s="212"/>
      <c r="UIV45" s="212"/>
      <c r="UIW45" s="212"/>
      <c r="UIX45" s="212"/>
      <c r="UIY45" s="212"/>
      <c r="UIZ45" s="212"/>
      <c r="UJA45" s="212"/>
      <c r="UJB45" s="212"/>
      <c r="UJC45" s="212"/>
      <c r="UJD45" s="212"/>
      <c r="UJE45" s="212"/>
      <c r="UJF45" s="212"/>
      <c r="UJG45" s="212"/>
      <c r="UJH45" s="212"/>
      <c r="UJI45" s="212"/>
      <c r="UJJ45" s="212"/>
      <c r="UJK45" s="212"/>
      <c r="UJL45" s="212"/>
      <c r="UJM45" s="212"/>
      <c r="UJN45" s="212"/>
      <c r="UJO45" s="212"/>
      <c r="UJP45" s="212"/>
      <c r="UJQ45" s="212"/>
      <c r="UJR45" s="212"/>
      <c r="UJS45" s="212"/>
      <c r="UJT45" s="212"/>
      <c r="UJU45" s="212"/>
      <c r="UJV45" s="212"/>
      <c r="UJW45" s="212"/>
      <c r="UJX45" s="212"/>
      <c r="UJY45" s="212"/>
      <c r="UJZ45" s="212"/>
      <c r="UKA45" s="212"/>
      <c r="UKB45" s="212"/>
      <c r="UKC45" s="212"/>
      <c r="UKD45" s="212"/>
      <c r="UKE45" s="212"/>
      <c r="UKF45" s="212"/>
      <c r="UKG45" s="212"/>
      <c r="UKH45" s="212"/>
      <c r="UKI45" s="212"/>
      <c r="UKJ45" s="212"/>
      <c r="UKK45" s="212"/>
      <c r="UKL45" s="212"/>
      <c r="UKM45" s="212"/>
      <c r="UKN45" s="212"/>
      <c r="UKO45" s="212"/>
      <c r="UKP45" s="212"/>
      <c r="UKQ45" s="212"/>
      <c r="UKR45" s="212"/>
      <c r="UKS45" s="212"/>
      <c r="UKT45" s="212"/>
      <c r="UKU45" s="212"/>
      <c r="UKV45" s="212"/>
      <c r="UKW45" s="212"/>
      <c r="UKX45" s="212"/>
      <c r="UKY45" s="212"/>
      <c r="UKZ45" s="212"/>
      <c r="ULA45" s="212"/>
      <c r="ULB45" s="212"/>
      <c r="ULC45" s="212"/>
      <c r="ULD45" s="212"/>
      <c r="ULE45" s="212"/>
      <c r="ULF45" s="212"/>
      <c r="ULG45" s="212"/>
      <c r="ULH45" s="212"/>
      <c r="ULI45" s="212"/>
      <c r="ULJ45" s="212"/>
      <c r="ULK45" s="212"/>
      <c r="ULL45" s="212"/>
      <c r="ULM45" s="212"/>
      <c r="ULN45" s="212"/>
      <c r="ULO45" s="212"/>
      <c r="ULP45" s="212"/>
      <c r="ULQ45" s="212"/>
      <c r="ULR45" s="212"/>
      <c r="ULS45" s="212"/>
      <c r="ULT45" s="212"/>
      <c r="ULU45" s="212"/>
      <c r="ULV45" s="212"/>
      <c r="ULW45" s="212"/>
      <c r="ULX45" s="212"/>
      <c r="ULY45" s="212"/>
      <c r="ULZ45" s="212"/>
      <c r="UMA45" s="212"/>
      <c r="UMB45" s="212"/>
      <c r="UMC45" s="212"/>
      <c r="UMD45" s="212"/>
      <c r="UME45" s="212"/>
      <c r="UMF45" s="212"/>
      <c r="UMG45" s="212"/>
      <c r="UMH45" s="212"/>
      <c r="UMI45" s="212"/>
      <c r="UMJ45" s="212"/>
      <c r="UMK45" s="212"/>
      <c r="UML45" s="212"/>
      <c r="UMM45" s="212"/>
      <c r="UMN45" s="212"/>
      <c r="UMO45" s="212"/>
      <c r="UMP45" s="212"/>
      <c r="UMQ45" s="212"/>
      <c r="UMR45" s="212"/>
      <c r="UMS45" s="212"/>
      <c r="UMT45" s="212"/>
      <c r="UMU45" s="212"/>
      <c r="UMV45" s="212"/>
      <c r="UMW45" s="212"/>
      <c r="UMX45" s="212"/>
      <c r="UMY45" s="212"/>
      <c r="UMZ45" s="212"/>
      <c r="UNA45" s="212"/>
      <c r="UNB45" s="212"/>
      <c r="UNC45" s="212"/>
      <c r="UND45" s="212"/>
      <c r="UNE45" s="212"/>
      <c r="UNF45" s="212"/>
      <c r="UNG45" s="212"/>
      <c r="UNH45" s="212"/>
      <c r="UNI45" s="212"/>
      <c r="UNJ45" s="212"/>
      <c r="UNK45" s="212"/>
      <c r="UNL45" s="212"/>
      <c r="UNM45" s="212"/>
      <c r="UNN45" s="212"/>
      <c r="UNO45" s="212"/>
      <c r="UNP45" s="212"/>
      <c r="UNQ45" s="212"/>
      <c r="UNR45" s="212"/>
      <c r="UNS45" s="212"/>
      <c r="UNT45" s="212"/>
      <c r="UNU45" s="212"/>
      <c r="UNV45" s="212"/>
      <c r="UNW45" s="212"/>
      <c r="UNX45" s="212"/>
      <c r="UNY45" s="212"/>
      <c r="UNZ45" s="212"/>
      <c r="UOA45" s="212"/>
      <c r="UOB45" s="212"/>
      <c r="UOC45" s="212"/>
      <c r="UOD45" s="212"/>
      <c r="UOE45" s="212"/>
      <c r="UOF45" s="212"/>
      <c r="UOG45" s="212"/>
      <c r="UOH45" s="212"/>
      <c r="UOI45" s="212"/>
      <c r="UOJ45" s="212"/>
      <c r="UOK45" s="212"/>
      <c r="UOL45" s="212"/>
      <c r="UOM45" s="212"/>
      <c r="UON45" s="212"/>
      <c r="UOO45" s="212"/>
      <c r="UOP45" s="212"/>
      <c r="UOQ45" s="212"/>
      <c r="UOR45" s="212"/>
      <c r="UOS45" s="212"/>
      <c r="UOT45" s="212"/>
      <c r="UOU45" s="212"/>
      <c r="UOV45" s="212"/>
      <c r="UOW45" s="212"/>
      <c r="UOX45" s="212"/>
      <c r="UOY45" s="212"/>
      <c r="UOZ45" s="212"/>
      <c r="UPA45" s="212"/>
      <c r="UPB45" s="212"/>
      <c r="UPC45" s="212"/>
      <c r="UPD45" s="212"/>
      <c r="UPE45" s="212"/>
      <c r="UPF45" s="212"/>
      <c r="UPG45" s="212"/>
      <c r="UPH45" s="212"/>
      <c r="UPI45" s="212"/>
      <c r="UPJ45" s="212"/>
      <c r="UPK45" s="212"/>
      <c r="UPL45" s="212"/>
      <c r="UPM45" s="212"/>
      <c r="UPN45" s="212"/>
      <c r="UPO45" s="212"/>
      <c r="UPP45" s="212"/>
      <c r="UPQ45" s="212"/>
      <c r="UPR45" s="212"/>
      <c r="UPS45" s="212"/>
      <c r="UPT45" s="212"/>
      <c r="UPU45" s="212"/>
      <c r="UPV45" s="212"/>
      <c r="UPW45" s="212"/>
      <c r="UPX45" s="212"/>
      <c r="UPY45" s="212"/>
      <c r="UPZ45" s="212"/>
      <c r="UQA45" s="212"/>
      <c r="UQB45" s="212"/>
      <c r="UQC45" s="212"/>
      <c r="UQD45" s="212"/>
      <c r="UQE45" s="212"/>
      <c r="UQF45" s="212"/>
      <c r="UQG45" s="212"/>
      <c r="UQH45" s="212"/>
      <c r="UQI45" s="212"/>
      <c r="UQJ45" s="212"/>
      <c r="UQK45" s="212"/>
      <c r="UQL45" s="212"/>
      <c r="UQM45" s="212"/>
      <c r="UQN45" s="212"/>
      <c r="UQO45" s="212"/>
      <c r="UQP45" s="212"/>
      <c r="UQQ45" s="212"/>
      <c r="UQR45" s="212"/>
      <c r="UQS45" s="212"/>
      <c r="UQT45" s="212"/>
      <c r="UQU45" s="212"/>
      <c r="UQV45" s="212"/>
      <c r="UQW45" s="212"/>
      <c r="UQX45" s="212"/>
      <c r="UQY45" s="212"/>
      <c r="UQZ45" s="212"/>
      <c r="URA45" s="212"/>
      <c r="URB45" s="212"/>
      <c r="URC45" s="212"/>
      <c r="URD45" s="212"/>
      <c r="URE45" s="212"/>
      <c r="URF45" s="212"/>
      <c r="URG45" s="212"/>
      <c r="URH45" s="212"/>
      <c r="URI45" s="212"/>
      <c r="URJ45" s="212"/>
      <c r="URK45" s="212"/>
      <c r="URL45" s="212"/>
      <c r="URM45" s="212"/>
      <c r="URN45" s="212"/>
      <c r="URO45" s="212"/>
      <c r="URP45" s="212"/>
      <c r="URQ45" s="212"/>
      <c r="URR45" s="212"/>
      <c r="URS45" s="212"/>
      <c r="URT45" s="212"/>
      <c r="URU45" s="212"/>
      <c r="URV45" s="212"/>
      <c r="URW45" s="212"/>
      <c r="URX45" s="212"/>
      <c r="URY45" s="212"/>
      <c r="URZ45" s="212"/>
      <c r="USA45" s="212"/>
      <c r="USB45" s="212"/>
      <c r="USC45" s="212"/>
      <c r="USD45" s="212"/>
      <c r="USE45" s="212"/>
      <c r="USF45" s="212"/>
      <c r="USG45" s="212"/>
      <c r="USH45" s="212"/>
      <c r="USI45" s="212"/>
      <c r="USJ45" s="212"/>
      <c r="USK45" s="212"/>
      <c r="USL45" s="212"/>
      <c r="USM45" s="212"/>
      <c r="USN45" s="212"/>
      <c r="USO45" s="212"/>
      <c r="USP45" s="212"/>
      <c r="USQ45" s="212"/>
      <c r="USR45" s="212"/>
      <c r="USS45" s="212"/>
      <c r="UST45" s="212"/>
      <c r="USU45" s="212"/>
      <c r="USV45" s="212"/>
      <c r="USW45" s="212"/>
      <c r="USX45" s="212"/>
      <c r="USY45" s="212"/>
      <c r="USZ45" s="212"/>
      <c r="UTA45" s="212"/>
      <c r="UTB45" s="212"/>
      <c r="UTC45" s="212"/>
      <c r="UTD45" s="212"/>
      <c r="UTE45" s="212"/>
      <c r="UTF45" s="212"/>
      <c r="UTG45" s="212"/>
      <c r="UTH45" s="212"/>
      <c r="UTI45" s="212"/>
      <c r="UTJ45" s="212"/>
      <c r="UTK45" s="212"/>
      <c r="UTL45" s="212"/>
      <c r="UTM45" s="212"/>
      <c r="UTN45" s="212"/>
      <c r="UTO45" s="212"/>
      <c r="UTP45" s="212"/>
      <c r="UTQ45" s="212"/>
      <c r="UTR45" s="212"/>
      <c r="UTS45" s="212"/>
      <c r="UTT45" s="212"/>
      <c r="UTU45" s="212"/>
      <c r="UTV45" s="212"/>
      <c r="UTW45" s="212"/>
      <c r="UTX45" s="212"/>
      <c r="UTY45" s="212"/>
      <c r="UTZ45" s="212"/>
      <c r="UUA45" s="212"/>
      <c r="UUB45" s="212"/>
      <c r="UUC45" s="212"/>
      <c r="UUD45" s="212"/>
      <c r="UUE45" s="212"/>
      <c r="UUF45" s="212"/>
      <c r="UUG45" s="212"/>
      <c r="UUH45" s="212"/>
      <c r="UUI45" s="212"/>
      <c r="UUJ45" s="212"/>
      <c r="UUK45" s="212"/>
      <c r="UUL45" s="212"/>
      <c r="UUM45" s="212"/>
      <c r="UUN45" s="212"/>
      <c r="UUO45" s="212"/>
      <c r="UUP45" s="212"/>
      <c r="UUQ45" s="212"/>
      <c r="UUR45" s="212"/>
      <c r="UUS45" s="212"/>
      <c r="UUT45" s="212"/>
      <c r="UUU45" s="212"/>
      <c r="UUV45" s="212"/>
      <c r="UUW45" s="212"/>
      <c r="UUX45" s="212"/>
      <c r="UUY45" s="212"/>
      <c r="UUZ45" s="212"/>
      <c r="UVA45" s="212"/>
      <c r="UVB45" s="212"/>
      <c r="UVC45" s="212"/>
      <c r="UVD45" s="212"/>
      <c r="UVE45" s="212"/>
      <c r="UVF45" s="212"/>
      <c r="UVG45" s="212"/>
      <c r="UVH45" s="212"/>
      <c r="UVI45" s="212"/>
      <c r="UVJ45" s="212"/>
      <c r="UVK45" s="212"/>
      <c r="UVL45" s="212"/>
      <c r="UVM45" s="212"/>
      <c r="UVN45" s="212"/>
      <c r="UVO45" s="212"/>
      <c r="UVP45" s="212"/>
      <c r="UVQ45" s="212"/>
      <c r="UVR45" s="212"/>
      <c r="UVS45" s="212"/>
      <c r="UVT45" s="212"/>
      <c r="UVU45" s="212"/>
      <c r="UVV45" s="212"/>
      <c r="UVW45" s="212"/>
      <c r="UVX45" s="212"/>
      <c r="UVY45" s="212"/>
      <c r="UVZ45" s="212"/>
      <c r="UWA45" s="212"/>
      <c r="UWB45" s="212"/>
      <c r="UWC45" s="212"/>
      <c r="UWD45" s="212"/>
      <c r="UWE45" s="212"/>
      <c r="UWF45" s="212"/>
      <c r="UWG45" s="212"/>
      <c r="UWH45" s="212"/>
      <c r="UWI45" s="212"/>
      <c r="UWJ45" s="212"/>
      <c r="UWK45" s="212"/>
      <c r="UWL45" s="212"/>
      <c r="UWM45" s="212"/>
      <c r="UWN45" s="212"/>
      <c r="UWO45" s="212"/>
      <c r="UWP45" s="212"/>
      <c r="UWQ45" s="212"/>
      <c r="UWR45" s="212"/>
      <c r="UWS45" s="212"/>
      <c r="UWT45" s="212"/>
      <c r="UWU45" s="212"/>
      <c r="UWV45" s="212"/>
      <c r="UWW45" s="212"/>
      <c r="UWX45" s="212"/>
      <c r="UWY45" s="212"/>
      <c r="UWZ45" s="212"/>
      <c r="UXA45" s="212"/>
      <c r="UXB45" s="212"/>
      <c r="UXC45" s="212"/>
      <c r="UXD45" s="212"/>
      <c r="UXE45" s="212"/>
      <c r="UXF45" s="212"/>
      <c r="UXG45" s="212"/>
      <c r="UXH45" s="212"/>
      <c r="UXI45" s="212"/>
      <c r="UXJ45" s="212"/>
      <c r="UXK45" s="212"/>
      <c r="UXL45" s="212"/>
      <c r="UXM45" s="212"/>
      <c r="UXN45" s="212"/>
      <c r="UXO45" s="212"/>
      <c r="UXP45" s="212"/>
      <c r="UXQ45" s="212"/>
      <c r="UXR45" s="212"/>
      <c r="UXS45" s="212"/>
      <c r="UXT45" s="212"/>
      <c r="UXU45" s="212"/>
      <c r="UXV45" s="212"/>
      <c r="UXW45" s="212"/>
      <c r="UXX45" s="212"/>
      <c r="UXY45" s="212"/>
      <c r="UXZ45" s="212"/>
      <c r="UYA45" s="212"/>
      <c r="UYB45" s="212"/>
      <c r="UYC45" s="212"/>
      <c r="UYD45" s="212"/>
      <c r="UYE45" s="212"/>
      <c r="UYF45" s="212"/>
      <c r="UYG45" s="212"/>
      <c r="UYH45" s="212"/>
      <c r="UYI45" s="212"/>
      <c r="UYJ45" s="212"/>
      <c r="UYK45" s="212"/>
      <c r="UYL45" s="212"/>
      <c r="UYM45" s="212"/>
      <c r="UYN45" s="212"/>
      <c r="UYO45" s="212"/>
      <c r="UYP45" s="212"/>
      <c r="UYQ45" s="212"/>
      <c r="UYR45" s="212"/>
      <c r="UYS45" s="212"/>
      <c r="UYT45" s="212"/>
      <c r="UYU45" s="212"/>
      <c r="UYV45" s="212"/>
      <c r="UYW45" s="212"/>
      <c r="UYX45" s="212"/>
      <c r="UYY45" s="212"/>
      <c r="UYZ45" s="212"/>
      <c r="UZA45" s="212"/>
      <c r="UZB45" s="212"/>
      <c r="UZC45" s="212"/>
      <c r="UZD45" s="212"/>
      <c r="UZE45" s="212"/>
      <c r="UZF45" s="212"/>
      <c r="UZG45" s="212"/>
      <c r="UZH45" s="212"/>
      <c r="UZI45" s="212"/>
      <c r="UZJ45" s="212"/>
      <c r="UZK45" s="212"/>
      <c r="UZL45" s="212"/>
      <c r="UZM45" s="212"/>
      <c r="UZN45" s="212"/>
      <c r="UZO45" s="212"/>
      <c r="UZP45" s="212"/>
      <c r="UZQ45" s="212"/>
      <c r="UZR45" s="212"/>
      <c r="UZS45" s="212"/>
      <c r="UZT45" s="212"/>
      <c r="UZU45" s="212"/>
      <c r="UZV45" s="212"/>
      <c r="UZW45" s="212"/>
      <c r="UZX45" s="212"/>
      <c r="UZY45" s="212"/>
      <c r="UZZ45" s="212"/>
      <c r="VAA45" s="212"/>
      <c r="VAB45" s="212"/>
      <c r="VAC45" s="212"/>
      <c r="VAD45" s="212"/>
      <c r="VAE45" s="212"/>
      <c r="VAF45" s="212"/>
      <c r="VAG45" s="212"/>
      <c r="VAH45" s="212"/>
      <c r="VAI45" s="212"/>
      <c r="VAJ45" s="212"/>
      <c r="VAK45" s="212"/>
      <c r="VAL45" s="212"/>
      <c r="VAM45" s="212"/>
      <c r="VAN45" s="212"/>
      <c r="VAO45" s="212"/>
      <c r="VAP45" s="212"/>
      <c r="VAQ45" s="212"/>
      <c r="VAR45" s="212"/>
      <c r="VAS45" s="212"/>
      <c r="VAT45" s="212"/>
      <c r="VAU45" s="212"/>
      <c r="VAV45" s="212"/>
      <c r="VAW45" s="212"/>
      <c r="VAX45" s="212"/>
      <c r="VAY45" s="212"/>
      <c r="VAZ45" s="212"/>
      <c r="VBA45" s="212"/>
      <c r="VBB45" s="212"/>
      <c r="VBC45" s="212"/>
      <c r="VBD45" s="212"/>
      <c r="VBE45" s="212"/>
      <c r="VBF45" s="212"/>
      <c r="VBG45" s="212"/>
      <c r="VBH45" s="212"/>
      <c r="VBI45" s="212"/>
      <c r="VBJ45" s="212"/>
      <c r="VBK45" s="212"/>
      <c r="VBL45" s="212"/>
      <c r="VBM45" s="212"/>
      <c r="VBN45" s="212"/>
      <c r="VBO45" s="212"/>
      <c r="VBP45" s="212"/>
      <c r="VBQ45" s="212"/>
      <c r="VBR45" s="212"/>
      <c r="VBS45" s="212"/>
      <c r="VBT45" s="212"/>
      <c r="VBU45" s="212"/>
      <c r="VBV45" s="212"/>
      <c r="VBW45" s="212"/>
      <c r="VBX45" s="212"/>
      <c r="VBY45" s="212"/>
      <c r="VBZ45" s="212"/>
      <c r="VCA45" s="212"/>
      <c r="VCB45" s="212"/>
      <c r="VCC45" s="212"/>
      <c r="VCD45" s="212"/>
      <c r="VCE45" s="212"/>
      <c r="VCF45" s="212"/>
      <c r="VCG45" s="212"/>
      <c r="VCH45" s="212"/>
      <c r="VCI45" s="212"/>
      <c r="VCJ45" s="212"/>
      <c r="VCK45" s="212"/>
      <c r="VCL45" s="212"/>
      <c r="VCM45" s="212"/>
      <c r="VCN45" s="212"/>
      <c r="VCO45" s="212"/>
      <c r="VCP45" s="212"/>
      <c r="VCQ45" s="212"/>
      <c r="VCR45" s="212"/>
      <c r="VCS45" s="212"/>
      <c r="VCT45" s="212"/>
      <c r="VCU45" s="212"/>
      <c r="VCV45" s="212"/>
      <c r="VCW45" s="212"/>
      <c r="VCX45" s="212"/>
      <c r="VCY45" s="212"/>
      <c r="VCZ45" s="212"/>
      <c r="VDA45" s="212"/>
      <c r="VDB45" s="212"/>
      <c r="VDC45" s="212"/>
      <c r="VDD45" s="212"/>
      <c r="VDE45" s="212"/>
      <c r="VDF45" s="212"/>
      <c r="VDG45" s="212"/>
      <c r="VDH45" s="212"/>
      <c r="VDI45" s="212"/>
      <c r="VDJ45" s="212"/>
      <c r="VDK45" s="212"/>
      <c r="VDL45" s="212"/>
      <c r="VDM45" s="212"/>
      <c r="VDN45" s="212"/>
      <c r="VDO45" s="212"/>
      <c r="VDP45" s="212"/>
      <c r="VDQ45" s="212"/>
      <c r="VDR45" s="212"/>
      <c r="VDS45" s="212"/>
      <c r="VDT45" s="212"/>
      <c r="VDU45" s="212"/>
      <c r="VDV45" s="212"/>
      <c r="VDW45" s="212"/>
      <c r="VDX45" s="212"/>
      <c r="VDY45" s="212"/>
      <c r="VDZ45" s="212"/>
      <c r="VEA45" s="212"/>
      <c r="VEB45" s="212"/>
      <c r="VEC45" s="212"/>
      <c r="VED45" s="212"/>
      <c r="VEE45" s="212"/>
      <c r="VEF45" s="212"/>
      <c r="VEG45" s="212"/>
      <c r="VEH45" s="212"/>
      <c r="VEI45" s="212"/>
      <c r="VEJ45" s="212"/>
      <c r="VEK45" s="212"/>
      <c r="VEL45" s="212"/>
      <c r="VEM45" s="212"/>
      <c r="VEN45" s="212"/>
      <c r="VEO45" s="212"/>
      <c r="VEP45" s="212"/>
      <c r="VEQ45" s="212"/>
      <c r="VER45" s="212"/>
      <c r="VES45" s="212"/>
      <c r="VET45" s="212"/>
      <c r="VEU45" s="212"/>
      <c r="VEV45" s="212"/>
      <c r="VEW45" s="212"/>
      <c r="VEX45" s="212"/>
      <c r="VEY45" s="212"/>
      <c r="VEZ45" s="212"/>
      <c r="VFA45" s="212"/>
      <c r="VFB45" s="212"/>
      <c r="VFC45" s="212"/>
      <c r="VFD45" s="212"/>
      <c r="VFE45" s="212"/>
      <c r="VFF45" s="212"/>
      <c r="VFG45" s="212"/>
      <c r="VFH45" s="212"/>
      <c r="VFI45" s="212"/>
      <c r="VFJ45" s="212"/>
      <c r="VFK45" s="212"/>
      <c r="VFL45" s="212"/>
      <c r="VFM45" s="212"/>
      <c r="VFN45" s="212"/>
      <c r="VFO45" s="212"/>
      <c r="VFP45" s="212"/>
      <c r="VFQ45" s="212"/>
      <c r="VFR45" s="212"/>
      <c r="VFS45" s="212"/>
      <c r="VFT45" s="212"/>
      <c r="VFU45" s="212"/>
      <c r="VFV45" s="212"/>
      <c r="VFW45" s="212"/>
      <c r="VFX45" s="212"/>
      <c r="VFY45" s="212"/>
      <c r="VFZ45" s="212"/>
      <c r="VGA45" s="212"/>
      <c r="VGB45" s="212"/>
      <c r="VGC45" s="212"/>
      <c r="VGD45" s="212"/>
      <c r="VGE45" s="212"/>
      <c r="VGF45" s="212"/>
      <c r="VGG45" s="212"/>
      <c r="VGH45" s="212"/>
      <c r="VGI45" s="212"/>
      <c r="VGJ45" s="212"/>
      <c r="VGK45" s="212"/>
      <c r="VGL45" s="212"/>
      <c r="VGM45" s="212"/>
      <c r="VGN45" s="212"/>
      <c r="VGO45" s="212"/>
      <c r="VGP45" s="212"/>
      <c r="VGQ45" s="212"/>
      <c r="VGR45" s="212"/>
      <c r="VGS45" s="212"/>
      <c r="VGT45" s="212"/>
      <c r="VGU45" s="212"/>
      <c r="VGV45" s="212"/>
      <c r="VGW45" s="212"/>
      <c r="VGX45" s="212"/>
      <c r="VGY45" s="212"/>
      <c r="VGZ45" s="212"/>
      <c r="VHA45" s="212"/>
      <c r="VHB45" s="212"/>
      <c r="VHC45" s="212"/>
      <c r="VHD45" s="212"/>
      <c r="VHE45" s="212"/>
      <c r="VHF45" s="212"/>
      <c r="VHG45" s="212"/>
      <c r="VHH45" s="212"/>
      <c r="VHI45" s="212"/>
      <c r="VHJ45" s="212"/>
      <c r="VHK45" s="212"/>
      <c r="VHL45" s="212"/>
      <c r="VHM45" s="212"/>
      <c r="VHN45" s="212"/>
      <c r="VHO45" s="212"/>
      <c r="VHP45" s="212"/>
      <c r="VHQ45" s="212"/>
      <c r="VHR45" s="212"/>
      <c r="VHS45" s="212"/>
      <c r="VHT45" s="212"/>
      <c r="VHU45" s="212"/>
      <c r="VHV45" s="212"/>
      <c r="VHW45" s="212"/>
      <c r="VHX45" s="212"/>
      <c r="VHY45" s="212"/>
      <c r="VHZ45" s="212"/>
      <c r="VIA45" s="212"/>
      <c r="VIB45" s="212"/>
      <c r="VIC45" s="212"/>
      <c r="VID45" s="212"/>
      <c r="VIE45" s="212"/>
      <c r="VIF45" s="212"/>
      <c r="VIG45" s="212"/>
      <c r="VIH45" s="212"/>
      <c r="VII45" s="212"/>
      <c r="VIJ45" s="212"/>
      <c r="VIK45" s="212"/>
      <c r="VIL45" s="212"/>
      <c r="VIM45" s="212"/>
      <c r="VIN45" s="212"/>
      <c r="VIO45" s="212"/>
      <c r="VIP45" s="212"/>
      <c r="VIQ45" s="212"/>
      <c r="VIR45" s="212"/>
      <c r="VIS45" s="212"/>
      <c r="VIT45" s="212"/>
      <c r="VIU45" s="212"/>
      <c r="VIV45" s="212"/>
      <c r="VIW45" s="212"/>
      <c r="VIX45" s="212"/>
      <c r="VIY45" s="212"/>
      <c r="VIZ45" s="212"/>
      <c r="VJA45" s="212"/>
      <c r="VJB45" s="212"/>
      <c r="VJC45" s="212"/>
      <c r="VJD45" s="212"/>
      <c r="VJE45" s="212"/>
      <c r="VJF45" s="212"/>
      <c r="VJG45" s="212"/>
      <c r="VJH45" s="212"/>
      <c r="VJI45" s="212"/>
      <c r="VJJ45" s="212"/>
      <c r="VJK45" s="212"/>
      <c r="VJL45" s="212"/>
      <c r="VJM45" s="212"/>
      <c r="VJN45" s="212"/>
      <c r="VJO45" s="212"/>
      <c r="VJP45" s="212"/>
      <c r="VJQ45" s="212"/>
      <c r="VJR45" s="212"/>
      <c r="VJS45" s="212"/>
      <c r="VJT45" s="212"/>
      <c r="VJU45" s="212"/>
      <c r="VJV45" s="212"/>
      <c r="VJW45" s="212"/>
      <c r="VJX45" s="212"/>
      <c r="VJY45" s="212"/>
      <c r="VJZ45" s="212"/>
      <c r="VKA45" s="212"/>
      <c r="VKB45" s="212"/>
      <c r="VKC45" s="212"/>
      <c r="VKD45" s="212"/>
      <c r="VKE45" s="212"/>
      <c r="VKF45" s="212"/>
      <c r="VKG45" s="212"/>
      <c r="VKH45" s="212"/>
      <c r="VKI45" s="212"/>
      <c r="VKJ45" s="212"/>
      <c r="VKK45" s="212"/>
      <c r="VKL45" s="212"/>
      <c r="VKM45" s="212"/>
      <c r="VKN45" s="212"/>
      <c r="VKO45" s="212"/>
      <c r="VKP45" s="212"/>
      <c r="VKQ45" s="212"/>
      <c r="VKR45" s="212"/>
      <c r="VKS45" s="212"/>
      <c r="VKT45" s="212"/>
      <c r="VKU45" s="212"/>
      <c r="VKV45" s="212"/>
      <c r="VKW45" s="212"/>
      <c r="VKX45" s="212"/>
      <c r="VKY45" s="212"/>
      <c r="VKZ45" s="212"/>
      <c r="VLA45" s="212"/>
      <c r="VLB45" s="212"/>
      <c r="VLC45" s="212"/>
      <c r="VLD45" s="212"/>
      <c r="VLE45" s="212"/>
      <c r="VLF45" s="212"/>
      <c r="VLG45" s="212"/>
      <c r="VLH45" s="212"/>
      <c r="VLI45" s="212"/>
      <c r="VLJ45" s="212"/>
      <c r="VLK45" s="212"/>
      <c r="VLL45" s="212"/>
      <c r="VLM45" s="212"/>
      <c r="VLN45" s="212"/>
      <c r="VLO45" s="212"/>
      <c r="VLP45" s="212"/>
      <c r="VLQ45" s="212"/>
      <c r="VLR45" s="212"/>
      <c r="VLS45" s="212"/>
      <c r="VLT45" s="212"/>
      <c r="VLU45" s="212"/>
      <c r="VLV45" s="212"/>
      <c r="VLW45" s="212"/>
      <c r="VLX45" s="212"/>
      <c r="VLY45" s="212"/>
      <c r="VLZ45" s="212"/>
      <c r="VMA45" s="212"/>
      <c r="VMB45" s="212"/>
      <c r="VMC45" s="212"/>
      <c r="VMD45" s="212"/>
      <c r="VME45" s="212"/>
      <c r="VMF45" s="212"/>
      <c r="VMG45" s="212"/>
      <c r="VMH45" s="212"/>
      <c r="VMI45" s="212"/>
      <c r="VMJ45" s="212"/>
      <c r="VMK45" s="212"/>
      <c r="VML45" s="212"/>
      <c r="VMM45" s="212"/>
      <c r="VMN45" s="212"/>
      <c r="VMO45" s="212"/>
      <c r="VMP45" s="212"/>
      <c r="VMQ45" s="212"/>
      <c r="VMR45" s="212"/>
      <c r="VMS45" s="212"/>
      <c r="VMT45" s="212"/>
      <c r="VMU45" s="212"/>
      <c r="VMV45" s="212"/>
      <c r="VMW45" s="212"/>
      <c r="VMX45" s="212"/>
      <c r="VMY45" s="212"/>
      <c r="VMZ45" s="212"/>
      <c r="VNA45" s="212"/>
      <c r="VNB45" s="212"/>
      <c r="VNC45" s="212"/>
      <c r="VND45" s="212"/>
      <c r="VNE45" s="212"/>
      <c r="VNF45" s="212"/>
      <c r="VNG45" s="212"/>
      <c r="VNH45" s="212"/>
      <c r="VNI45" s="212"/>
      <c r="VNJ45" s="212"/>
      <c r="VNK45" s="212"/>
      <c r="VNL45" s="212"/>
      <c r="VNM45" s="212"/>
      <c r="VNN45" s="212"/>
      <c r="VNO45" s="212"/>
      <c r="VNP45" s="212"/>
      <c r="VNQ45" s="212"/>
      <c r="VNR45" s="212"/>
      <c r="VNS45" s="212"/>
      <c r="VNT45" s="212"/>
      <c r="VNU45" s="212"/>
      <c r="VNV45" s="212"/>
      <c r="VNW45" s="212"/>
      <c r="VNX45" s="212"/>
      <c r="VNY45" s="212"/>
      <c r="VNZ45" s="212"/>
      <c r="VOA45" s="212"/>
      <c r="VOB45" s="212"/>
      <c r="VOC45" s="212"/>
      <c r="VOD45" s="212"/>
      <c r="VOE45" s="212"/>
      <c r="VOF45" s="212"/>
      <c r="VOG45" s="212"/>
      <c r="VOH45" s="212"/>
      <c r="VOI45" s="212"/>
      <c r="VOJ45" s="212"/>
      <c r="VOK45" s="212"/>
      <c r="VOL45" s="212"/>
      <c r="VOM45" s="212"/>
      <c r="VON45" s="212"/>
      <c r="VOO45" s="212"/>
      <c r="VOP45" s="212"/>
      <c r="VOQ45" s="212"/>
      <c r="VOR45" s="212"/>
      <c r="VOS45" s="212"/>
      <c r="VOT45" s="212"/>
      <c r="VOU45" s="212"/>
      <c r="VOV45" s="212"/>
      <c r="VOW45" s="212"/>
      <c r="VOX45" s="212"/>
      <c r="VOY45" s="212"/>
      <c r="VOZ45" s="212"/>
      <c r="VPA45" s="212"/>
      <c r="VPB45" s="212"/>
      <c r="VPC45" s="212"/>
      <c r="VPD45" s="212"/>
      <c r="VPE45" s="212"/>
      <c r="VPF45" s="212"/>
      <c r="VPG45" s="212"/>
      <c r="VPH45" s="212"/>
      <c r="VPI45" s="212"/>
      <c r="VPJ45" s="212"/>
      <c r="VPK45" s="212"/>
      <c r="VPL45" s="212"/>
      <c r="VPM45" s="212"/>
      <c r="VPN45" s="212"/>
      <c r="VPO45" s="212"/>
      <c r="VPP45" s="212"/>
      <c r="VPQ45" s="212"/>
      <c r="VPR45" s="212"/>
      <c r="VPS45" s="212"/>
      <c r="VPT45" s="212"/>
      <c r="VPU45" s="212"/>
      <c r="VPV45" s="212"/>
      <c r="VPW45" s="212"/>
      <c r="VPX45" s="212"/>
      <c r="VPY45" s="212"/>
      <c r="VPZ45" s="212"/>
      <c r="VQA45" s="212"/>
      <c r="VQB45" s="212"/>
      <c r="VQC45" s="212"/>
      <c r="VQD45" s="212"/>
      <c r="VQE45" s="212"/>
      <c r="VQF45" s="212"/>
      <c r="VQG45" s="212"/>
      <c r="VQH45" s="212"/>
      <c r="VQI45" s="212"/>
      <c r="VQJ45" s="212"/>
      <c r="VQK45" s="212"/>
      <c r="VQL45" s="212"/>
      <c r="VQM45" s="212"/>
      <c r="VQN45" s="212"/>
      <c r="VQO45" s="212"/>
      <c r="VQP45" s="212"/>
      <c r="VQQ45" s="212"/>
      <c r="VQR45" s="212"/>
      <c r="VQS45" s="212"/>
      <c r="VQT45" s="212"/>
      <c r="VQU45" s="212"/>
      <c r="VQV45" s="212"/>
      <c r="VQW45" s="212"/>
      <c r="VQX45" s="212"/>
      <c r="VQY45" s="212"/>
      <c r="VQZ45" s="212"/>
      <c r="VRA45" s="212"/>
      <c r="VRB45" s="212"/>
      <c r="VRC45" s="212"/>
      <c r="VRD45" s="212"/>
      <c r="VRE45" s="212"/>
      <c r="VRF45" s="212"/>
      <c r="VRG45" s="212"/>
      <c r="VRH45" s="212"/>
      <c r="VRI45" s="212"/>
      <c r="VRJ45" s="212"/>
      <c r="VRK45" s="212"/>
      <c r="VRL45" s="212"/>
      <c r="VRM45" s="212"/>
      <c r="VRN45" s="212"/>
      <c r="VRO45" s="212"/>
      <c r="VRP45" s="212"/>
      <c r="VRQ45" s="212"/>
      <c r="VRR45" s="212"/>
      <c r="VRS45" s="212"/>
      <c r="VRT45" s="212"/>
      <c r="VRU45" s="212"/>
      <c r="VRV45" s="212"/>
      <c r="VRW45" s="212"/>
      <c r="VRX45" s="212"/>
      <c r="VRY45" s="212"/>
      <c r="VRZ45" s="212"/>
      <c r="VSA45" s="212"/>
      <c r="VSB45" s="212"/>
      <c r="VSC45" s="212"/>
      <c r="VSD45" s="212"/>
      <c r="VSE45" s="212"/>
      <c r="VSF45" s="212"/>
      <c r="VSG45" s="212"/>
      <c r="VSH45" s="212"/>
      <c r="VSI45" s="212"/>
      <c r="VSJ45" s="212"/>
      <c r="VSK45" s="212"/>
      <c r="VSL45" s="212"/>
      <c r="VSM45" s="212"/>
      <c r="VSN45" s="212"/>
      <c r="VSO45" s="212"/>
      <c r="VSP45" s="212"/>
      <c r="VSQ45" s="212"/>
      <c r="VSR45" s="212"/>
      <c r="VSS45" s="212"/>
      <c r="VST45" s="212"/>
      <c r="VSU45" s="212"/>
      <c r="VSV45" s="212"/>
      <c r="VSW45" s="212"/>
      <c r="VSX45" s="212"/>
      <c r="VSY45" s="212"/>
      <c r="VSZ45" s="212"/>
      <c r="VTA45" s="212"/>
      <c r="VTB45" s="212"/>
      <c r="VTC45" s="212"/>
      <c r="VTD45" s="212"/>
      <c r="VTE45" s="212"/>
      <c r="VTF45" s="212"/>
      <c r="VTG45" s="212"/>
      <c r="VTH45" s="212"/>
      <c r="VTI45" s="212"/>
      <c r="VTJ45" s="212"/>
      <c r="VTK45" s="212"/>
      <c r="VTL45" s="212"/>
      <c r="VTM45" s="212"/>
      <c r="VTN45" s="212"/>
      <c r="VTO45" s="212"/>
      <c r="VTP45" s="212"/>
      <c r="VTQ45" s="212"/>
      <c r="VTR45" s="212"/>
      <c r="VTS45" s="212"/>
      <c r="VTT45" s="212"/>
      <c r="VTU45" s="212"/>
      <c r="VTV45" s="212"/>
      <c r="VTW45" s="212"/>
      <c r="VTX45" s="212"/>
      <c r="VTY45" s="212"/>
      <c r="VTZ45" s="212"/>
      <c r="VUA45" s="212"/>
      <c r="VUB45" s="212"/>
      <c r="VUC45" s="212"/>
      <c r="VUD45" s="212"/>
      <c r="VUE45" s="212"/>
      <c r="VUF45" s="212"/>
      <c r="VUG45" s="212"/>
      <c r="VUH45" s="212"/>
      <c r="VUI45" s="212"/>
      <c r="VUJ45" s="212"/>
      <c r="VUK45" s="212"/>
      <c r="VUL45" s="212"/>
      <c r="VUM45" s="212"/>
      <c r="VUN45" s="212"/>
      <c r="VUO45" s="212"/>
      <c r="VUP45" s="212"/>
      <c r="VUQ45" s="212"/>
      <c r="VUR45" s="212"/>
      <c r="VUS45" s="212"/>
      <c r="VUT45" s="212"/>
      <c r="VUU45" s="212"/>
      <c r="VUV45" s="212"/>
      <c r="VUW45" s="212"/>
      <c r="VUX45" s="212"/>
      <c r="VUY45" s="212"/>
      <c r="VUZ45" s="212"/>
      <c r="VVA45" s="212"/>
      <c r="VVB45" s="212"/>
      <c r="VVC45" s="212"/>
      <c r="VVD45" s="212"/>
      <c r="VVE45" s="212"/>
      <c r="VVF45" s="212"/>
      <c r="VVG45" s="212"/>
      <c r="VVH45" s="212"/>
      <c r="VVI45" s="212"/>
      <c r="VVJ45" s="212"/>
      <c r="VVK45" s="212"/>
      <c r="VVL45" s="212"/>
      <c r="VVM45" s="212"/>
      <c r="VVN45" s="212"/>
      <c r="VVO45" s="212"/>
      <c r="VVP45" s="212"/>
      <c r="VVQ45" s="212"/>
      <c r="VVR45" s="212"/>
      <c r="VVS45" s="212"/>
      <c r="VVT45" s="212"/>
      <c r="VVU45" s="212"/>
      <c r="VVV45" s="212"/>
      <c r="VVW45" s="212"/>
      <c r="VVX45" s="212"/>
      <c r="VVY45" s="212"/>
      <c r="VVZ45" s="212"/>
      <c r="VWA45" s="212"/>
      <c r="VWB45" s="212"/>
      <c r="VWC45" s="212"/>
      <c r="VWD45" s="212"/>
      <c r="VWE45" s="212"/>
      <c r="VWF45" s="212"/>
      <c r="VWG45" s="212"/>
      <c r="VWH45" s="212"/>
      <c r="VWI45" s="212"/>
      <c r="VWJ45" s="212"/>
      <c r="VWK45" s="212"/>
      <c r="VWL45" s="212"/>
      <c r="VWM45" s="212"/>
      <c r="VWN45" s="212"/>
      <c r="VWO45" s="212"/>
      <c r="VWP45" s="212"/>
      <c r="VWQ45" s="212"/>
      <c r="VWR45" s="212"/>
      <c r="VWS45" s="212"/>
      <c r="VWT45" s="212"/>
      <c r="VWU45" s="212"/>
      <c r="VWV45" s="212"/>
      <c r="VWW45" s="212"/>
      <c r="VWX45" s="212"/>
      <c r="VWY45" s="212"/>
      <c r="VWZ45" s="212"/>
      <c r="VXA45" s="212"/>
      <c r="VXB45" s="212"/>
      <c r="VXC45" s="212"/>
      <c r="VXD45" s="212"/>
      <c r="VXE45" s="212"/>
      <c r="VXF45" s="212"/>
      <c r="VXG45" s="212"/>
      <c r="VXH45" s="212"/>
      <c r="VXI45" s="212"/>
      <c r="VXJ45" s="212"/>
      <c r="VXK45" s="212"/>
      <c r="VXL45" s="212"/>
      <c r="VXM45" s="212"/>
      <c r="VXN45" s="212"/>
      <c r="VXO45" s="212"/>
      <c r="VXP45" s="212"/>
      <c r="VXQ45" s="212"/>
      <c r="VXR45" s="212"/>
      <c r="VXS45" s="212"/>
      <c r="VXT45" s="212"/>
      <c r="VXU45" s="212"/>
      <c r="VXV45" s="212"/>
      <c r="VXW45" s="212"/>
      <c r="VXX45" s="212"/>
      <c r="VXY45" s="212"/>
      <c r="VXZ45" s="212"/>
      <c r="VYA45" s="212"/>
      <c r="VYB45" s="212"/>
      <c r="VYC45" s="212"/>
      <c r="VYD45" s="212"/>
      <c r="VYE45" s="212"/>
      <c r="VYF45" s="212"/>
      <c r="VYG45" s="212"/>
      <c r="VYH45" s="212"/>
      <c r="VYI45" s="212"/>
      <c r="VYJ45" s="212"/>
      <c r="VYK45" s="212"/>
      <c r="VYL45" s="212"/>
      <c r="VYM45" s="212"/>
      <c r="VYN45" s="212"/>
      <c r="VYO45" s="212"/>
      <c r="VYP45" s="212"/>
      <c r="VYQ45" s="212"/>
      <c r="VYR45" s="212"/>
      <c r="VYS45" s="212"/>
      <c r="VYT45" s="212"/>
      <c r="VYU45" s="212"/>
      <c r="VYV45" s="212"/>
      <c r="VYW45" s="212"/>
      <c r="VYX45" s="212"/>
      <c r="VYY45" s="212"/>
      <c r="VYZ45" s="212"/>
      <c r="VZA45" s="212"/>
      <c r="VZB45" s="212"/>
      <c r="VZC45" s="212"/>
      <c r="VZD45" s="212"/>
      <c r="VZE45" s="212"/>
      <c r="VZF45" s="212"/>
      <c r="VZG45" s="212"/>
      <c r="VZH45" s="212"/>
      <c r="VZI45" s="212"/>
      <c r="VZJ45" s="212"/>
      <c r="VZK45" s="212"/>
      <c r="VZL45" s="212"/>
      <c r="VZM45" s="212"/>
      <c r="VZN45" s="212"/>
      <c r="VZO45" s="212"/>
      <c r="VZP45" s="212"/>
      <c r="VZQ45" s="212"/>
      <c r="VZR45" s="212"/>
      <c r="VZS45" s="212"/>
      <c r="VZT45" s="212"/>
      <c r="VZU45" s="212"/>
      <c r="VZV45" s="212"/>
      <c r="VZW45" s="212"/>
      <c r="VZX45" s="212"/>
      <c r="VZY45" s="212"/>
      <c r="VZZ45" s="212"/>
      <c r="WAA45" s="212"/>
      <c r="WAB45" s="212"/>
      <c r="WAC45" s="212"/>
      <c r="WAD45" s="212"/>
      <c r="WAE45" s="212"/>
      <c r="WAF45" s="212"/>
      <c r="WAG45" s="212"/>
      <c r="WAH45" s="212"/>
      <c r="WAI45" s="212"/>
      <c r="WAJ45" s="212"/>
      <c r="WAK45" s="212"/>
      <c r="WAL45" s="212"/>
      <c r="WAM45" s="212"/>
      <c r="WAN45" s="212"/>
      <c r="WAO45" s="212"/>
      <c r="WAP45" s="212"/>
      <c r="WAQ45" s="212"/>
      <c r="WAR45" s="212"/>
      <c r="WAS45" s="212"/>
      <c r="WAT45" s="212"/>
      <c r="WAU45" s="212"/>
      <c r="WAV45" s="212"/>
      <c r="WAW45" s="212"/>
      <c r="WAX45" s="212"/>
      <c r="WAY45" s="212"/>
      <c r="WAZ45" s="212"/>
      <c r="WBA45" s="212"/>
      <c r="WBB45" s="212"/>
      <c r="WBC45" s="212"/>
      <c r="WBD45" s="212"/>
      <c r="WBE45" s="212"/>
      <c r="WBF45" s="212"/>
      <c r="WBG45" s="212"/>
      <c r="WBH45" s="212"/>
      <c r="WBI45" s="212"/>
      <c r="WBJ45" s="212"/>
      <c r="WBK45" s="212"/>
      <c r="WBL45" s="212"/>
      <c r="WBM45" s="212"/>
      <c r="WBN45" s="212"/>
      <c r="WBO45" s="212"/>
      <c r="WBP45" s="212"/>
      <c r="WBQ45" s="212"/>
      <c r="WBR45" s="212"/>
      <c r="WBS45" s="212"/>
      <c r="WBT45" s="212"/>
      <c r="WBU45" s="212"/>
      <c r="WBV45" s="212"/>
      <c r="WBW45" s="212"/>
      <c r="WBX45" s="212"/>
      <c r="WBY45" s="212"/>
      <c r="WBZ45" s="212"/>
      <c r="WCA45" s="212"/>
      <c r="WCB45" s="212"/>
      <c r="WCC45" s="212"/>
      <c r="WCD45" s="212"/>
      <c r="WCE45" s="212"/>
      <c r="WCF45" s="212"/>
      <c r="WCG45" s="212"/>
      <c r="WCH45" s="212"/>
      <c r="WCI45" s="212"/>
      <c r="WCJ45" s="212"/>
      <c r="WCK45" s="212"/>
      <c r="WCL45" s="212"/>
      <c r="WCM45" s="212"/>
      <c r="WCN45" s="212"/>
      <c r="WCO45" s="212"/>
      <c r="WCP45" s="212"/>
      <c r="WCQ45" s="212"/>
      <c r="WCR45" s="212"/>
      <c r="WCS45" s="212"/>
      <c r="WCT45" s="212"/>
      <c r="WCU45" s="212"/>
      <c r="WCV45" s="212"/>
      <c r="WCW45" s="212"/>
      <c r="WCX45" s="212"/>
      <c r="WCY45" s="212"/>
      <c r="WCZ45" s="212"/>
      <c r="WDA45" s="212"/>
      <c r="WDB45" s="212"/>
      <c r="WDC45" s="212"/>
      <c r="WDD45" s="212"/>
      <c r="WDE45" s="212"/>
      <c r="WDF45" s="212"/>
      <c r="WDG45" s="212"/>
      <c r="WDH45" s="212"/>
      <c r="WDI45" s="212"/>
      <c r="WDJ45" s="212"/>
      <c r="WDK45" s="212"/>
      <c r="WDL45" s="212"/>
      <c r="WDM45" s="212"/>
      <c r="WDN45" s="212"/>
      <c r="WDO45" s="212"/>
      <c r="WDP45" s="212"/>
      <c r="WDQ45" s="212"/>
      <c r="WDR45" s="212"/>
      <c r="WDS45" s="212"/>
      <c r="WDT45" s="212"/>
      <c r="WDU45" s="212"/>
      <c r="WDV45" s="212"/>
      <c r="WDW45" s="212"/>
      <c r="WDX45" s="212"/>
      <c r="WDY45" s="212"/>
      <c r="WDZ45" s="212"/>
      <c r="WEA45" s="212"/>
      <c r="WEB45" s="212"/>
      <c r="WEC45" s="212"/>
      <c r="WED45" s="212"/>
      <c r="WEE45" s="212"/>
      <c r="WEF45" s="212"/>
      <c r="WEG45" s="212"/>
      <c r="WEH45" s="212"/>
      <c r="WEI45" s="212"/>
      <c r="WEJ45" s="212"/>
      <c r="WEK45" s="212"/>
      <c r="WEL45" s="212"/>
      <c r="WEM45" s="212"/>
      <c r="WEN45" s="212"/>
      <c r="WEO45" s="212"/>
      <c r="WEP45" s="212"/>
      <c r="WEQ45" s="212"/>
      <c r="WER45" s="212"/>
      <c r="WES45" s="212"/>
      <c r="WET45" s="212"/>
      <c r="WEU45" s="212"/>
      <c r="WEV45" s="212"/>
      <c r="WEW45" s="212"/>
      <c r="WEX45" s="212"/>
      <c r="WEY45" s="212"/>
      <c r="WEZ45" s="212"/>
      <c r="WFA45" s="212"/>
      <c r="WFB45" s="212"/>
      <c r="WFC45" s="212"/>
      <c r="WFD45" s="212"/>
      <c r="WFE45" s="212"/>
      <c r="WFF45" s="212"/>
      <c r="WFG45" s="212"/>
      <c r="WFH45" s="212"/>
      <c r="WFI45" s="212"/>
      <c r="WFJ45" s="212"/>
      <c r="WFK45" s="212"/>
      <c r="WFL45" s="212"/>
      <c r="WFM45" s="212"/>
      <c r="WFN45" s="212"/>
      <c r="WFO45" s="212"/>
      <c r="WFP45" s="212"/>
      <c r="WFQ45" s="212"/>
      <c r="WFR45" s="212"/>
      <c r="WFS45" s="212"/>
      <c r="WFT45" s="212"/>
      <c r="WFU45" s="212"/>
      <c r="WFV45" s="212"/>
      <c r="WFW45" s="212"/>
      <c r="WFX45" s="212"/>
      <c r="WFY45" s="212"/>
      <c r="WFZ45" s="212"/>
      <c r="WGA45" s="212"/>
      <c r="WGB45" s="212"/>
      <c r="WGC45" s="212"/>
      <c r="WGD45" s="212"/>
      <c r="WGE45" s="212"/>
      <c r="WGF45" s="212"/>
      <c r="WGG45" s="212"/>
      <c r="WGH45" s="212"/>
      <c r="WGI45" s="212"/>
      <c r="WGJ45" s="212"/>
      <c r="WGK45" s="212"/>
      <c r="WGL45" s="212"/>
      <c r="WGM45" s="212"/>
      <c r="WGN45" s="212"/>
      <c r="WGO45" s="212"/>
      <c r="WGP45" s="212"/>
      <c r="WGQ45" s="212"/>
      <c r="WGR45" s="212"/>
      <c r="WGS45" s="212"/>
      <c r="WGT45" s="212"/>
      <c r="WGU45" s="212"/>
      <c r="WGV45" s="212"/>
      <c r="WGW45" s="212"/>
      <c r="WGX45" s="212"/>
      <c r="WGY45" s="212"/>
      <c r="WGZ45" s="212"/>
      <c r="WHA45" s="212"/>
      <c r="WHB45" s="212"/>
      <c r="WHC45" s="212"/>
      <c r="WHD45" s="212"/>
      <c r="WHE45" s="212"/>
      <c r="WHF45" s="212"/>
      <c r="WHG45" s="212"/>
      <c r="WHH45" s="212"/>
      <c r="WHI45" s="212"/>
      <c r="WHJ45" s="212"/>
      <c r="WHK45" s="212"/>
      <c r="WHL45" s="212"/>
      <c r="WHM45" s="212"/>
      <c r="WHN45" s="212"/>
      <c r="WHO45" s="212"/>
      <c r="WHP45" s="212"/>
      <c r="WHQ45" s="212"/>
      <c r="WHR45" s="212"/>
      <c r="WHS45" s="212"/>
      <c r="WHT45" s="212"/>
      <c r="WHU45" s="212"/>
      <c r="WHV45" s="212"/>
      <c r="WHW45" s="212"/>
      <c r="WHX45" s="212"/>
      <c r="WHY45" s="212"/>
      <c r="WHZ45" s="212"/>
      <c r="WIA45" s="212"/>
      <c r="WIB45" s="212"/>
      <c r="WIC45" s="212"/>
      <c r="WID45" s="212"/>
      <c r="WIE45" s="212"/>
      <c r="WIF45" s="212"/>
      <c r="WIG45" s="212"/>
      <c r="WIH45" s="212"/>
      <c r="WII45" s="212"/>
      <c r="WIJ45" s="212"/>
      <c r="WIK45" s="212"/>
      <c r="WIL45" s="212"/>
      <c r="WIM45" s="212"/>
      <c r="WIN45" s="212"/>
      <c r="WIO45" s="212"/>
      <c r="WIP45" s="212"/>
      <c r="WIQ45" s="212"/>
      <c r="WIR45" s="212"/>
      <c r="WIS45" s="212"/>
      <c r="WIT45" s="212"/>
      <c r="WIU45" s="212"/>
      <c r="WIV45" s="212"/>
      <c r="WIW45" s="212"/>
      <c r="WIX45" s="212"/>
      <c r="WIY45" s="212"/>
      <c r="WIZ45" s="212"/>
      <c r="WJA45" s="212"/>
      <c r="WJB45" s="212"/>
      <c r="WJC45" s="212"/>
      <c r="WJD45" s="212"/>
      <c r="WJE45" s="212"/>
      <c r="WJF45" s="212"/>
      <c r="WJG45" s="212"/>
      <c r="WJH45" s="212"/>
      <c r="WJI45" s="212"/>
      <c r="WJJ45" s="212"/>
      <c r="WJK45" s="212"/>
      <c r="WJL45" s="212"/>
      <c r="WJM45" s="212"/>
      <c r="WJN45" s="212"/>
      <c r="WJO45" s="212"/>
      <c r="WJP45" s="212"/>
      <c r="WJQ45" s="212"/>
      <c r="WJR45" s="212"/>
      <c r="WJS45" s="212"/>
      <c r="WJT45" s="212"/>
      <c r="WJU45" s="212"/>
      <c r="WJV45" s="212"/>
      <c r="WJW45" s="212"/>
      <c r="WJX45" s="212"/>
      <c r="WJY45" s="212"/>
      <c r="WJZ45" s="212"/>
      <c r="WKA45" s="212"/>
      <c r="WKB45" s="212"/>
      <c r="WKC45" s="212"/>
      <c r="WKD45" s="212"/>
      <c r="WKE45" s="212"/>
      <c r="WKF45" s="212"/>
      <c r="WKG45" s="212"/>
      <c r="WKH45" s="212"/>
      <c r="WKI45" s="212"/>
      <c r="WKJ45" s="212"/>
      <c r="WKK45" s="212"/>
      <c r="WKL45" s="212"/>
      <c r="WKM45" s="212"/>
      <c r="WKN45" s="212"/>
      <c r="WKO45" s="212"/>
      <c r="WKP45" s="212"/>
      <c r="WKQ45" s="212"/>
      <c r="WKR45" s="212"/>
      <c r="WKS45" s="212"/>
      <c r="WKT45" s="212"/>
      <c r="WKU45" s="212"/>
      <c r="WKV45" s="212"/>
      <c r="WKW45" s="212"/>
      <c r="WKX45" s="212"/>
      <c r="WKY45" s="212"/>
      <c r="WKZ45" s="212"/>
      <c r="WLA45" s="212"/>
      <c r="WLB45" s="212"/>
      <c r="WLC45" s="212"/>
      <c r="WLD45" s="212"/>
      <c r="WLE45" s="212"/>
      <c r="WLF45" s="212"/>
      <c r="WLG45" s="212"/>
      <c r="WLH45" s="212"/>
      <c r="WLI45" s="212"/>
      <c r="WLJ45" s="212"/>
      <c r="WLK45" s="212"/>
      <c r="WLL45" s="212"/>
      <c r="WLM45" s="212"/>
      <c r="WLN45" s="212"/>
      <c r="WLO45" s="212"/>
      <c r="WLP45" s="212"/>
      <c r="WLQ45" s="212"/>
      <c r="WLR45" s="212"/>
      <c r="WLS45" s="212"/>
      <c r="WLT45" s="212"/>
      <c r="WLU45" s="212"/>
      <c r="WLV45" s="212"/>
      <c r="WLW45" s="212"/>
      <c r="WLX45" s="212"/>
      <c r="WLY45" s="212"/>
      <c r="WLZ45" s="212"/>
      <c r="WMA45" s="212"/>
      <c r="WMB45" s="212"/>
      <c r="WMC45" s="212"/>
      <c r="WMD45" s="212"/>
      <c r="WME45" s="212"/>
      <c r="WMF45" s="212"/>
      <c r="WMG45" s="212"/>
      <c r="WMH45" s="212"/>
      <c r="WMI45" s="212"/>
      <c r="WMJ45" s="212"/>
      <c r="WMK45" s="212"/>
      <c r="WML45" s="212"/>
      <c r="WMM45" s="212"/>
      <c r="WMN45" s="212"/>
      <c r="WMO45" s="212"/>
      <c r="WMP45" s="212"/>
      <c r="WMQ45" s="212"/>
      <c r="WMR45" s="212"/>
      <c r="WMS45" s="212"/>
      <c r="WMT45" s="212"/>
      <c r="WMU45" s="212"/>
      <c r="WMV45" s="212"/>
      <c r="WMW45" s="212"/>
      <c r="WMX45" s="212"/>
      <c r="WMY45" s="212"/>
      <c r="WMZ45" s="212"/>
      <c r="WNA45" s="212"/>
      <c r="WNB45" s="212"/>
      <c r="WNC45" s="212"/>
      <c r="WND45" s="212"/>
      <c r="WNE45" s="212"/>
      <c r="WNF45" s="212"/>
      <c r="WNG45" s="212"/>
      <c r="WNH45" s="212"/>
      <c r="WNI45" s="212"/>
      <c r="WNJ45" s="212"/>
      <c r="WNK45" s="212"/>
      <c r="WNL45" s="212"/>
      <c r="WNM45" s="212"/>
      <c r="WNN45" s="212"/>
      <c r="WNO45" s="212"/>
      <c r="WNP45" s="212"/>
      <c r="WNQ45" s="212"/>
      <c r="WNR45" s="212"/>
      <c r="WNS45" s="212"/>
      <c r="WNT45" s="212"/>
      <c r="WNU45" s="212"/>
      <c r="WNV45" s="212"/>
      <c r="WNW45" s="212"/>
      <c r="WNX45" s="212"/>
      <c r="WNY45" s="212"/>
      <c r="WNZ45" s="212"/>
      <c r="WOA45" s="212"/>
      <c r="WOB45" s="212"/>
      <c r="WOC45" s="212"/>
      <c r="WOD45" s="212"/>
      <c r="WOE45" s="212"/>
      <c r="WOF45" s="212"/>
      <c r="WOG45" s="212"/>
      <c r="WOH45" s="212"/>
      <c r="WOI45" s="212"/>
      <c r="WOJ45" s="212"/>
      <c r="WOK45" s="212"/>
      <c r="WOL45" s="212"/>
      <c r="WOM45" s="212"/>
      <c r="WON45" s="212"/>
      <c r="WOO45" s="212"/>
      <c r="WOP45" s="212"/>
      <c r="WOQ45" s="212"/>
      <c r="WOR45" s="212"/>
      <c r="WOS45" s="212"/>
      <c r="WOT45" s="212"/>
      <c r="WOU45" s="212"/>
      <c r="WOV45" s="212"/>
      <c r="WOW45" s="212"/>
      <c r="WOX45" s="212"/>
      <c r="WOY45" s="212"/>
      <c r="WOZ45" s="212"/>
      <c r="WPA45" s="212"/>
      <c r="WPB45" s="212"/>
      <c r="WPC45" s="212"/>
      <c r="WPD45" s="212"/>
      <c r="WPE45" s="212"/>
      <c r="WPF45" s="212"/>
      <c r="WPG45" s="212"/>
      <c r="WPH45" s="212"/>
      <c r="WPI45" s="212"/>
      <c r="WPJ45" s="212"/>
      <c r="WPK45" s="212"/>
      <c r="WPL45" s="212"/>
      <c r="WPM45" s="212"/>
      <c r="WPN45" s="212"/>
      <c r="WPO45" s="212"/>
      <c r="WPP45" s="212"/>
      <c r="WPQ45" s="212"/>
      <c r="WPR45" s="212"/>
      <c r="WPS45" s="212"/>
      <c r="WPT45" s="212"/>
      <c r="WPU45" s="212"/>
      <c r="WPV45" s="212"/>
      <c r="WPW45" s="212"/>
      <c r="WPX45" s="212"/>
      <c r="WPY45" s="212"/>
      <c r="WPZ45" s="212"/>
      <c r="WQA45" s="212"/>
      <c r="WQB45" s="212"/>
      <c r="WQC45" s="212"/>
      <c r="WQD45" s="212"/>
      <c r="WQE45" s="212"/>
      <c r="WQF45" s="212"/>
      <c r="WQG45" s="212"/>
      <c r="WQH45" s="212"/>
      <c r="WQI45" s="212"/>
      <c r="WQJ45" s="212"/>
      <c r="WQK45" s="212"/>
      <c r="WQL45" s="212"/>
      <c r="WQM45" s="212"/>
      <c r="WQN45" s="212"/>
      <c r="WQO45" s="212"/>
      <c r="WQP45" s="212"/>
      <c r="WQQ45" s="212"/>
      <c r="WQR45" s="212"/>
      <c r="WQS45" s="212"/>
      <c r="WQT45" s="212"/>
      <c r="WQU45" s="212"/>
      <c r="WQV45" s="212"/>
      <c r="WQW45" s="212"/>
      <c r="WQX45" s="212"/>
      <c r="WQY45" s="212"/>
      <c r="WQZ45" s="212"/>
      <c r="WRA45" s="212"/>
      <c r="WRB45" s="212"/>
      <c r="WRC45" s="212"/>
      <c r="WRD45" s="212"/>
      <c r="WRE45" s="212"/>
      <c r="WRF45" s="212"/>
      <c r="WRG45" s="212"/>
      <c r="WRH45" s="212"/>
      <c r="WRI45" s="212"/>
      <c r="WRJ45" s="212"/>
      <c r="WRK45" s="212"/>
      <c r="WRL45" s="212"/>
      <c r="WRM45" s="212"/>
      <c r="WRN45" s="212"/>
      <c r="WRO45" s="212"/>
      <c r="WRP45" s="212"/>
      <c r="WRQ45" s="212"/>
      <c r="WRR45" s="212"/>
      <c r="WRS45" s="212"/>
      <c r="WRT45" s="212"/>
      <c r="WRU45" s="212"/>
      <c r="WRV45" s="212"/>
      <c r="WRW45" s="212"/>
      <c r="WRX45" s="212"/>
      <c r="WRY45" s="212"/>
      <c r="WRZ45" s="212"/>
      <c r="WSA45" s="212"/>
      <c r="WSB45" s="212"/>
      <c r="WSC45" s="212"/>
      <c r="WSD45" s="212"/>
      <c r="WSE45" s="212"/>
      <c r="WSF45" s="212"/>
      <c r="WSG45" s="212"/>
      <c r="WSH45" s="212"/>
      <c r="WSI45" s="212"/>
      <c r="WSJ45" s="212"/>
      <c r="WSK45" s="212"/>
      <c r="WSL45" s="212"/>
      <c r="WSM45" s="212"/>
      <c r="WSN45" s="212"/>
      <c r="WSO45" s="212"/>
      <c r="WSP45" s="212"/>
      <c r="WSQ45" s="212"/>
      <c r="WSR45" s="212"/>
      <c r="WSS45" s="212"/>
      <c r="WST45" s="212"/>
      <c r="WSU45" s="212"/>
      <c r="WSV45" s="212"/>
      <c r="WSW45" s="212"/>
      <c r="WSX45" s="212"/>
      <c r="WSY45" s="212"/>
      <c r="WSZ45" s="212"/>
      <c r="WTA45" s="212"/>
      <c r="WTB45" s="212"/>
      <c r="WTC45" s="212"/>
      <c r="WTD45" s="212"/>
      <c r="WTE45" s="212"/>
      <c r="WTF45" s="212"/>
      <c r="WTG45" s="212"/>
      <c r="WTH45" s="212"/>
      <c r="WTI45" s="212"/>
      <c r="WTJ45" s="212"/>
      <c r="WTK45" s="212"/>
      <c r="WTL45" s="212"/>
      <c r="WTM45" s="212"/>
      <c r="WTN45" s="212"/>
      <c r="WTO45" s="212"/>
      <c r="WTP45" s="212"/>
      <c r="WTQ45" s="212"/>
      <c r="WTR45" s="212"/>
      <c r="WTS45" s="212"/>
      <c r="WTT45" s="212"/>
      <c r="WTU45" s="212"/>
      <c r="WTV45" s="212"/>
      <c r="WTW45" s="212"/>
      <c r="WTX45" s="212"/>
      <c r="WTY45" s="212"/>
      <c r="WTZ45" s="212"/>
      <c r="WUA45" s="212"/>
      <c r="WUB45" s="212"/>
      <c r="WUC45" s="212"/>
      <c r="WUD45" s="212"/>
      <c r="WUE45" s="212"/>
      <c r="WUF45" s="212"/>
      <c r="WUG45" s="212"/>
      <c r="WUH45" s="212"/>
      <c r="WUI45" s="212"/>
      <c r="WUJ45" s="212"/>
      <c r="WUK45" s="212"/>
      <c r="WUL45" s="212"/>
      <c r="WUM45" s="212"/>
      <c r="WUN45" s="212"/>
      <c r="WUO45" s="212"/>
      <c r="WUP45" s="212"/>
      <c r="WUQ45" s="212"/>
      <c r="WUR45" s="212"/>
      <c r="WUS45" s="212"/>
      <c r="WUT45" s="212"/>
      <c r="WUU45" s="212"/>
      <c r="WUV45" s="212"/>
      <c r="WUW45" s="212"/>
      <c r="WUX45" s="212"/>
      <c r="WUY45" s="212"/>
      <c r="WUZ45" s="212"/>
      <c r="WVA45" s="212"/>
      <c r="WVB45" s="212"/>
      <c r="WVC45" s="212"/>
      <c r="WVD45" s="212"/>
      <c r="WVE45" s="212"/>
      <c r="WVF45" s="212"/>
      <c r="WVG45" s="212"/>
      <c r="WVH45" s="212"/>
      <c r="WVI45" s="212"/>
      <c r="WVJ45" s="212"/>
      <c r="WVK45" s="212"/>
      <c r="WVL45" s="212"/>
      <c r="WVM45" s="212"/>
      <c r="WVN45" s="212"/>
      <c r="WVO45" s="212"/>
      <c r="WVP45" s="212"/>
      <c r="WVQ45" s="212"/>
      <c r="WVR45" s="212"/>
      <c r="WVS45" s="212"/>
      <c r="WVT45" s="212"/>
    </row>
  </sheetData>
  <mergeCells count="8">
    <mergeCell ref="G2:G3"/>
    <mergeCell ref="B24:F24"/>
    <mergeCell ref="A2:A3"/>
    <mergeCell ref="B2:B3"/>
    <mergeCell ref="C2:C3"/>
    <mergeCell ref="D2:D3"/>
    <mergeCell ref="E2:E3"/>
    <mergeCell ref="F2:F3"/>
  </mergeCells>
  <printOptions horizontalCentered="1"/>
  <pageMargins left="0.75" right="0.5" top="0.5" bottom="0.5" header="0" footer="0"/>
  <pageSetup paperSize="9" scale="66"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A6C13-E72C-4380-9136-2C2B90134931}">
  <sheetPr>
    <tabColor rgb="FFFFC000"/>
    <pageSetUpPr fitToPage="1"/>
  </sheetPr>
  <dimension ref="A1:K61"/>
  <sheetViews>
    <sheetView tabSelected="1" view="pageBreakPreview" topLeftCell="A35" zoomScaleNormal="100" zoomScaleSheetLayoutView="100" workbookViewId="0">
      <selection activeCell="F45" sqref="F45"/>
    </sheetView>
  </sheetViews>
  <sheetFormatPr defaultColWidth="9.109375" defaultRowHeight="14.4"/>
  <cols>
    <col min="1" max="1" width="7.6640625" style="221" customWidth="1"/>
    <col min="2" max="2" width="51.6640625" style="218" customWidth="1"/>
    <col min="3" max="4" width="12" style="218" customWidth="1"/>
    <col min="5" max="5" width="11.44140625" style="128" customWidth="1"/>
    <col min="6" max="6" width="20.44140625" style="128" customWidth="1"/>
    <col min="7" max="7" width="9.33203125" style="218" bestFit="1" customWidth="1"/>
    <col min="8" max="8" width="9.109375" style="218"/>
    <col min="9" max="9" width="11.109375" style="218" bestFit="1" customWidth="1"/>
    <col min="10" max="16384" width="9.109375" style="218"/>
  </cols>
  <sheetData>
    <row r="1" spans="1:6" s="217" customFormat="1" ht="39" customHeight="1">
      <c r="A1" s="598" t="s">
        <v>815</v>
      </c>
      <c r="B1" s="599"/>
      <c r="C1" s="721"/>
      <c r="D1" s="721"/>
      <c r="E1" s="721"/>
      <c r="F1" s="722"/>
    </row>
    <row r="2" spans="1:6" ht="13.2">
      <c r="A2" s="250" t="s">
        <v>405</v>
      </c>
      <c r="B2" s="250" t="s">
        <v>6</v>
      </c>
      <c r="C2" s="250" t="s">
        <v>11</v>
      </c>
      <c r="D2" s="250" t="s">
        <v>406</v>
      </c>
      <c r="E2" s="234" t="s">
        <v>13</v>
      </c>
      <c r="F2" s="234" t="s">
        <v>407</v>
      </c>
    </row>
    <row r="3" spans="1:6" ht="22.5" customHeight="1">
      <c r="A3" s="251">
        <v>6.1</v>
      </c>
      <c r="B3" s="252" t="s">
        <v>408</v>
      </c>
      <c r="C3" s="253"/>
      <c r="D3" s="253"/>
      <c r="E3" s="254"/>
      <c r="F3" s="254"/>
    </row>
    <row r="4" spans="1:6" ht="15" customHeight="1">
      <c r="A4" s="255" t="s">
        <v>816</v>
      </c>
      <c r="B4" s="256" t="s">
        <v>409</v>
      </c>
      <c r="C4" s="255" t="s">
        <v>410</v>
      </c>
      <c r="D4" s="257">
        <v>60</v>
      </c>
      <c r="E4" s="258"/>
      <c r="F4" s="258">
        <f>E4*D4</f>
        <v>0</v>
      </c>
    </row>
    <row r="5" spans="1:6" ht="15" customHeight="1">
      <c r="A5" s="255" t="s">
        <v>817</v>
      </c>
      <c r="B5" s="259" t="s">
        <v>411</v>
      </c>
      <c r="C5" s="260" t="s">
        <v>410</v>
      </c>
      <c r="D5" s="261">
        <v>60</v>
      </c>
      <c r="E5" s="262"/>
      <c r="F5" s="262">
        <f>E5*D5</f>
        <v>0</v>
      </c>
    </row>
    <row r="6" spans="1:6" ht="15" customHeight="1">
      <c r="A6" s="255" t="s">
        <v>818</v>
      </c>
      <c r="B6" s="259" t="s">
        <v>412</v>
      </c>
      <c r="C6" s="260" t="s">
        <v>410</v>
      </c>
      <c r="D6" s="261">
        <v>25</v>
      </c>
      <c r="E6" s="262"/>
      <c r="F6" s="262">
        <f t="shared" ref="F6:F60" si="0">E6*D6</f>
        <v>0</v>
      </c>
    </row>
    <row r="7" spans="1:6" ht="15" customHeight="1">
      <c r="A7" s="255" t="s">
        <v>819</v>
      </c>
      <c r="B7" s="259" t="s">
        <v>413</v>
      </c>
      <c r="C7" s="260" t="s">
        <v>410</v>
      </c>
      <c r="D7" s="261">
        <v>25</v>
      </c>
      <c r="E7" s="262"/>
      <c r="F7" s="262">
        <f t="shared" si="0"/>
        <v>0</v>
      </c>
    </row>
    <row r="8" spans="1:6" ht="15" customHeight="1">
      <c r="A8" s="255" t="s">
        <v>820</v>
      </c>
      <c r="B8" s="259" t="s">
        <v>414</v>
      </c>
      <c r="C8" s="260" t="s">
        <v>410</v>
      </c>
      <c r="D8" s="261">
        <v>25</v>
      </c>
      <c r="E8" s="262"/>
      <c r="F8" s="262">
        <f t="shared" si="0"/>
        <v>0</v>
      </c>
    </row>
    <row r="9" spans="1:6" ht="15" customHeight="1">
      <c r="A9" s="255" t="s">
        <v>821</v>
      </c>
      <c r="B9" s="259" t="s">
        <v>415</v>
      </c>
      <c r="C9" s="260" t="s">
        <v>410</v>
      </c>
      <c r="D9" s="261">
        <v>25</v>
      </c>
      <c r="E9" s="262"/>
      <c r="F9" s="262">
        <f t="shared" si="0"/>
        <v>0</v>
      </c>
    </row>
    <row r="10" spans="1:6" ht="15" customHeight="1">
      <c r="A10" s="255" t="s">
        <v>822</v>
      </c>
      <c r="B10" s="259" t="s">
        <v>416</v>
      </c>
      <c r="C10" s="260" t="s">
        <v>410</v>
      </c>
      <c r="D10" s="261">
        <v>25</v>
      </c>
      <c r="E10" s="262"/>
      <c r="F10" s="262">
        <f t="shared" si="0"/>
        <v>0</v>
      </c>
    </row>
    <row r="11" spans="1:6" ht="15" customHeight="1">
      <c r="A11" s="255" t="s">
        <v>823</v>
      </c>
      <c r="B11" s="259" t="s">
        <v>417</v>
      </c>
      <c r="C11" s="260" t="s">
        <v>410</v>
      </c>
      <c r="D11" s="261">
        <v>25</v>
      </c>
      <c r="E11" s="262"/>
      <c r="F11" s="262">
        <f t="shared" si="0"/>
        <v>0</v>
      </c>
    </row>
    <row r="12" spans="1:6" ht="15" customHeight="1">
      <c r="A12" s="255" t="s">
        <v>824</v>
      </c>
      <c r="B12" s="259" t="s">
        <v>418</v>
      </c>
      <c r="C12" s="260" t="s">
        <v>410</v>
      </c>
      <c r="D12" s="261">
        <v>25</v>
      </c>
      <c r="E12" s="262"/>
      <c r="F12" s="262">
        <f t="shared" si="0"/>
        <v>0</v>
      </c>
    </row>
    <row r="13" spans="1:6" ht="15" customHeight="1">
      <c r="A13" s="255" t="s">
        <v>825</v>
      </c>
      <c r="B13" s="259" t="s">
        <v>419</v>
      </c>
      <c r="C13" s="260" t="s">
        <v>410</v>
      </c>
      <c r="D13" s="261">
        <v>25</v>
      </c>
      <c r="E13" s="262"/>
      <c r="F13" s="262">
        <f t="shared" si="0"/>
        <v>0</v>
      </c>
    </row>
    <row r="14" spans="1:6" ht="15" customHeight="1">
      <c r="A14" s="251">
        <v>6.2</v>
      </c>
      <c r="B14" s="252" t="s">
        <v>420</v>
      </c>
      <c r="C14" s="253"/>
      <c r="D14" s="253"/>
      <c r="E14" s="263"/>
      <c r="F14" s="263"/>
    </row>
    <row r="15" spans="1:6" ht="15" customHeight="1">
      <c r="A15" s="255" t="s">
        <v>826</v>
      </c>
      <c r="B15" s="264" t="s">
        <v>421</v>
      </c>
      <c r="C15" s="265" t="s">
        <v>422</v>
      </c>
      <c r="D15" s="266">
        <v>20</v>
      </c>
      <c r="E15" s="262"/>
      <c r="F15" s="262">
        <f t="shared" si="0"/>
        <v>0</v>
      </c>
    </row>
    <row r="16" spans="1:6" ht="15" customHeight="1">
      <c r="A16" s="255" t="s">
        <v>827</v>
      </c>
      <c r="B16" s="267" t="s">
        <v>423</v>
      </c>
      <c r="C16" s="268" t="s">
        <v>30</v>
      </c>
      <c r="D16" s="268">
        <v>5</v>
      </c>
      <c r="E16" s="262"/>
      <c r="F16" s="262">
        <f t="shared" si="0"/>
        <v>0</v>
      </c>
    </row>
    <row r="17" spans="1:6" ht="15" customHeight="1">
      <c r="A17" s="255" t="s">
        <v>828</v>
      </c>
      <c r="B17" s="267" t="s">
        <v>424</v>
      </c>
      <c r="C17" s="268" t="s">
        <v>30</v>
      </c>
      <c r="D17" s="268">
        <v>5</v>
      </c>
      <c r="E17" s="262"/>
      <c r="F17" s="262">
        <f t="shared" si="0"/>
        <v>0</v>
      </c>
    </row>
    <row r="18" spans="1:6" ht="15" customHeight="1">
      <c r="A18" s="255" t="s">
        <v>829</v>
      </c>
      <c r="B18" s="267" t="s">
        <v>425</v>
      </c>
      <c r="C18" s="268" t="s">
        <v>30</v>
      </c>
      <c r="D18" s="268">
        <v>5</v>
      </c>
      <c r="E18" s="262"/>
      <c r="F18" s="262">
        <f t="shared" si="0"/>
        <v>0</v>
      </c>
    </row>
    <row r="19" spans="1:6" ht="15" customHeight="1">
      <c r="A19" s="255" t="s">
        <v>830</v>
      </c>
      <c r="B19" s="267" t="s">
        <v>426</v>
      </c>
      <c r="C19" s="268" t="s">
        <v>30</v>
      </c>
      <c r="D19" s="268">
        <v>5</v>
      </c>
      <c r="E19" s="262"/>
      <c r="F19" s="262">
        <f t="shared" si="0"/>
        <v>0</v>
      </c>
    </row>
    <row r="20" spans="1:6" ht="15" customHeight="1">
      <c r="A20" s="255" t="s">
        <v>831</v>
      </c>
      <c r="B20" s="267" t="s">
        <v>427</v>
      </c>
      <c r="C20" s="268" t="s">
        <v>30</v>
      </c>
      <c r="D20" s="268">
        <v>5</v>
      </c>
      <c r="E20" s="262"/>
      <c r="F20" s="262">
        <f t="shared" si="0"/>
        <v>0</v>
      </c>
    </row>
    <row r="21" spans="1:6" ht="15" customHeight="1">
      <c r="A21" s="255" t="s">
        <v>832</v>
      </c>
      <c r="B21" s="267" t="s">
        <v>428</v>
      </c>
      <c r="C21" s="268" t="s">
        <v>429</v>
      </c>
      <c r="D21" s="268">
        <v>5</v>
      </c>
      <c r="E21" s="262"/>
      <c r="F21" s="262">
        <f t="shared" si="0"/>
        <v>0</v>
      </c>
    </row>
    <row r="22" spans="1:6" ht="15" customHeight="1">
      <c r="A22" s="255" t="s">
        <v>833</v>
      </c>
      <c r="B22" s="267" t="s">
        <v>430</v>
      </c>
      <c r="C22" s="268" t="s">
        <v>44</v>
      </c>
      <c r="D22" s="268">
        <v>60</v>
      </c>
      <c r="E22" s="262"/>
      <c r="F22" s="262">
        <f t="shared" si="0"/>
        <v>0</v>
      </c>
    </row>
    <row r="23" spans="1:6" ht="15" customHeight="1">
      <c r="A23" s="255" t="s">
        <v>834</v>
      </c>
      <c r="B23" s="267" t="s">
        <v>431</v>
      </c>
      <c r="C23" s="268" t="s">
        <v>44</v>
      </c>
      <c r="D23" s="268">
        <v>60</v>
      </c>
      <c r="E23" s="262"/>
      <c r="F23" s="262">
        <f t="shared" si="0"/>
        <v>0</v>
      </c>
    </row>
    <row r="24" spans="1:6" ht="15" customHeight="1">
      <c r="A24" s="255" t="s">
        <v>835</v>
      </c>
      <c r="B24" s="267" t="s">
        <v>432</v>
      </c>
      <c r="C24" s="268" t="s">
        <v>2</v>
      </c>
      <c r="D24" s="268">
        <v>30</v>
      </c>
      <c r="E24" s="262"/>
      <c r="F24" s="262">
        <f t="shared" si="0"/>
        <v>0</v>
      </c>
    </row>
    <row r="25" spans="1:6" ht="15" customHeight="1">
      <c r="A25" s="255" t="s">
        <v>836</v>
      </c>
      <c r="B25" s="267" t="s">
        <v>433</v>
      </c>
      <c r="C25" s="268" t="s">
        <v>2</v>
      </c>
      <c r="D25" s="268">
        <v>50</v>
      </c>
      <c r="E25" s="262"/>
      <c r="F25" s="262">
        <f t="shared" si="0"/>
        <v>0</v>
      </c>
    </row>
    <row r="26" spans="1:6" ht="15" customHeight="1">
      <c r="A26" s="255" t="s">
        <v>837</v>
      </c>
      <c r="B26" s="267" t="s">
        <v>434</v>
      </c>
      <c r="C26" s="268" t="s">
        <v>2</v>
      </c>
      <c r="D26" s="268">
        <v>50</v>
      </c>
      <c r="E26" s="262"/>
      <c r="F26" s="262">
        <f t="shared" si="0"/>
        <v>0</v>
      </c>
    </row>
    <row r="27" spans="1:6" ht="15" customHeight="1">
      <c r="A27" s="255" t="s">
        <v>838</v>
      </c>
      <c r="B27" s="267" t="s">
        <v>435</v>
      </c>
      <c r="C27" s="268" t="s">
        <v>30</v>
      </c>
      <c r="D27" s="268">
        <v>10</v>
      </c>
      <c r="E27" s="262"/>
      <c r="F27" s="262">
        <f t="shared" si="0"/>
        <v>0</v>
      </c>
    </row>
    <row r="28" spans="1:6" ht="15" customHeight="1">
      <c r="A28" s="255" t="s">
        <v>839</v>
      </c>
      <c r="B28" s="267" t="s">
        <v>436</v>
      </c>
      <c r="C28" s="268" t="s">
        <v>30</v>
      </c>
      <c r="D28" s="268">
        <v>10</v>
      </c>
      <c r="E28" s="262"/>
      <c r="F28" s="262">
        <f t="shared" si="0"/>
        <v>0</v>
      </c>
    </row>
    <row r="29" spans="1:6" ht="15" customHeight="1">
      <c r="A29" s="255" t="s">
        <v>840</v>
      </c>
      <c r="B29" s="267" t="s">
        <v>437</v>
      </c>
      <c r="C29" s="268" t="s">
        <v>47</v>
      </c>
      <c r="D29" s="268">
        <v>10</v>
      </c>
      <c r="E29" s="262"/>
      <c r="F29" s="262">
        <f t="shared" si="0"/>
        <v>0</v>
      </c>
    </row>
    <row r="30" spans="1:6" ht="15" customHeight="1">
      <c r="A30" s="255" t="s">
        <v>841</v>
      </c>
      <c r="B30" s="267" t="s">
        <v>438</v>
      </c>
      <c r="C30" s="268" t="s">
        <v>439</v>
      </c>
      <c r="D30" s="268">
        <v>5</v>
      </c>
      <c r="E30" s="262"/>
      <c r="F30" s="262">
        <f t="shared" si="0"/>
        <v>0</v>
      </c>
    </row>
    <row r="31" spans="1:6" ht="15" customHeight="1">
      <c r="A31" s="255" t="s">
        <v>842</v>
      </c>
      <c r="B31" s="267" t="s">
        <v>440</v>
      </c>
      <c r="C31" s="268" t="s">
        <v>439</v>
      </c>
      <c r="D31" s="268">
        <v>5</v>
      </c>
      <c r="E31" s="262"/>
      <c r="F31" s="262">
        <f t="shared" si="0"/>
        <v>0</v>
      </c>
    </row>
    <row r="32" spans="1:6" ht="15" customHeight="1">
      <c r="A32" s="255" t="s">
        <v>843</v>
      </c>
      <c r="B32" s="267" t="s">
        <v>441</v>
      </c>
      <c r="C32" s="268" t="s">
        <v>442</v>
      </c>
      <c r="D32" s="268">
        <v>75</v>
      </c>
      <c r="E32" s="262"/>
      <c r="F32" s="262">
        <f t="shared" si="0"/>
        <v>0</v>
      </c>
    </row>
    <row r="33" spans="1:10" ht="15" customHeight="1">
      <c r="A33" s="255" t="s">
        <v>844</v>
      </c>
      <c r="B33" s="267" t="s">
        <v>443</v>
      </c>
      <c r="C33" s="268" t="s">
        <v>442</v>
      </c>
      <c r="D33" s="268">
        <v>75</v>
      </c>
      <c r="E33" s="262"/>
      <c r="F33" s="262">
        <f t="shared" si="0"/>
        <v>0</v>
      </c>
    </row>
    <row r="34" spans="1:10" ht="15" customHeight="1">
      <c r="A34" s="255" t="s">
        <v>845</v>
      </c>
      <c r="B34" s="267" t="s">
        <v>444</v>
      </c>
      <c r="C34" s="268" t="s">
        <v>442</v>
      </c>
      <c r="D34" s="268">
        <v>75</v>
      </c>
      <c r="E34" s="262"/>
      <c r="F34" s="262">
        <f t="shared" si="0"/>
        <v>0</v>
      </c>
    </row>
    <row r="35" spans="1:10" ht="15" customHeight="1">
      <c r="A35" s="255" t="s">
        <v>846</v>
      </c>
      <c r="B35" s="267" t="s">
        <v>445</v>
      </c>
      <c r="C35" s="268" t="s">
        <v>30</v>
      </c>
      <c r="D35" s="268">
        <v>8</v>
      </c>
      <c r="E35" s="262"/>
      <c r="F35" s="262">
        <f t="shared" si="0"/>
        <v>0</v>
      </c>
    </row>
    <row r="36" spans="1:10" ht="15" customHeight="1">
      <c r="A36" s="255" t="s">
        <v>847</v>
      </c>
      <c r="B36" s="269" t="s">
        <v>446</v>
      </c>
      <c r="C36" s="268" t="s">
        <v>22</v>
      </c>
      <c r="D36" s="270">
        <v>10</v>
      </c>
      <c r="E36" s="271"/>
      <c r="F36" s="271">
        <f t="shared" si="0"/>
        <v>0</v>
      </c>
    </row>
    <row r="37" spans="1:10" ht="15" customHeight="1">
      <c r="A37" s="255" t="s">
        <v>848</v>
      </c>
      <c r="B37" s="269" t="s">
        <v>447</v>
      </c>
      <c r="C37" s="268" t="s">
        <v>30</v>
      </c>
      <c r="D37" s="270">
        <v>2</v>
      </c>
      <c r="E37" s="271"/>
      <c r="F37" s="271">
        <f t="shared" si="0"/>
        <v>0</v>
      </c>
    </row>
    <row r="38" spans="1:10" ht="15" customHeight="1">
      <c r="A38" s="251">
        <v>6.3</v>
      </c>
      <c r="B38" s="252" t="s">
        <v>448</v>
      </c>
      <c r="C38" s="253"/>
      <c r="D38" s="253"/>
      <c r="E38" s="263"/>
      <c r="F38" s="263"/>
    </row>
    <row r="39" spans="1:10" ht="15" customHeight="1">
      <c r="A39" s="255" t="s">
        <v>849</v>
      </c>
      <c r="B39" s="267" t="s">
        <v>449</v>
      </c>
      <c r="C39" s="255" t="s">
        <v>410</v>
      </c>
      <c r="D39" s="272">
        <v>8</v>
      </c>
      <c r="E39" s="262"/>
      <c r="F39" s="262">
        <f t="shared" si="0"/>
        <v>0</v>
      </c>
    </row>
    <row r="40" spans="1:10" ht="15" customHeight="1">
      <c r="A40" s="255" t="s">
        <v>850</v>
      </c>
      <c r="B40" s="267" t="s">
        <v>450</v>
      </c>
      <c r="C40" s="272" t="s">
        <v>410</v>
      </c>
      <c r="D40" s="272">
        <v>8</v>
      </c>
      <c r="E40" s="262"/>
      <c r="F40" s="262">
        <f t="shared" si="0"/>
        <v>0</v>
      </c>
    </row>
    <row r="41" spans="1:10" ht="15" customHeight="1">
      <c r="A41" s="255" t="s">
        <v>851</v>
      </c>
      <c r="B41" s="267" t="s">
        <v>451</v>
      </c>
      <c r="C41" s="260" t="s">
        <v>452</v>
      </c>
      <c r="D41" s="272">
        <v>8</v>
      </c>
      <c r="E41" s="262"/>
      <c r="F41" s="262">
        <f t="shared" si="0"/>
        <v>0</v>
      </c>
      <c r="J41" s="219" t="s">
        <v>453</v>
      </c>
    </row>
    <row r="42" spans="1:10" ht="15" customHeight="1">
      <c r="A42" s="255" t="s">
        <v>852</v>
      </c>
      <c r="B42" s="267" t="s">
        <v>454</v>
      </c>
      <c r="C42" s="260" t="s">
        <v>410</v>
      </c>
      <c r="D42" s="272">
        <v>8</v>
      </c>
      <c r="E42" s="262"/>
      <c r="F42" s="262">
        <f t="shared" si="0"/>
        <v>0</v>
      </c>
    </row>
    <row r="43" spans="1:10" ht="15" customHeight="1">
      <c r="A43" s="255" t="s">
        <v>853</v>
      </c>
      <c r="B43" s="267" t="s">
        <v>455</v>
      </c>
      <c r="C43" s="260" t="s">
        <v>410</v>
      </c>
      <c r="D43" s="272">
        <v>8</v>
      </c>
      <c r="E43" s="262"/>
      <c r="F43" s="262">
        <f t="shared" si="0"/>
        <v>0</v>
      </c>
      <c r="H43" s="218">
        <v>1250</v>
      </c>
      <c r="I43" s="218">
        <v>1.25</v>
      </c>
      <c r="J43" s="218">
        <f>+H43*1.25</f>
        <v>1562.5</v>
      </c>
    </row>
    <row r="44" spans="1:10" ht="15" customHeight="1">
      <c r="A44" s="255" t="s">
        <v>854</v>
      </c>
      <c r="B44" s="273" t="s">
        <v>456</v>
      </c>
      <c r="C44" s="274" t="s">
        <v>410</v>
      </c>
      <c r="D44" s="272">
        <v>8</v>
      </c>
      <c r="E44" s="275"/>
      <c r="F44" s="262">
        <f t="shared" si="0"/>
        <v>0</v>
      </c>
      <c r="H44" s="218">
        <v>5000</v>
      </c>
      <c r="J44" s="218">
        <f>+H44*1.25</f>
        <v>6250</v>
      </c>
    </row>
    <row r="45" spans="1:10" ht="15" customHeight="1">
      <c r="A45" s="255" t="s">
        <v>855</v>
      </c>
      <c r="B45" s="273" t="s">
        <v>457</v>
      </c>
      <c r="C45" s="274" t="s">
        <v>410</v>
      </c>
      <c r="D45" s="272">
        <v>8</v>
      </c>
      <c r="E45" s="275"/>
      <c r="F45" s="262">
        <f t="shared" si="0"/>
        <v>0</v>
      </c>
      <c r="H45" s="218">
        <v>1850</v>
      </c>
      <c r="J45" s="218">
        <f>+H45*1.25</f>
        <v>2312.5</v>
      </c>
    </row>
    <row r="46" spans="1:10" ht="15" customHeight="1">
      <c r="A46" s="255" t="s">
        <v>856</v>
      </c>
      <c r="B46" s="273" t="s">
        <v>458</v>
      </c>
      <c r="C46" s="274" t="s">
        <v>410</v>
      </c>
      <c r="D46" s="272">
        <v>8</v>
      </c>
      <c r="E46" s="275"/>
      <c r="F46" s="262">
        <f t="shared" si="0"/>
        <v>0</v>
      </c>
    </row>
    <row r="47" spans="1:10" ht="15" customHeight="1">
      <c r="A47" s="255" t="s">
        <v>857</v>
      </c>
      <c r="B47" s="276" t="s">
        <v>459</v>
      </c>
      <c r="C47" s="274" t="s">
        <v>410</v>
      </c>
      <c r="D47" s="272">
        <v>8</v>
      </c>
      <c r="E47" s="277"/>
      <c r="F47" s="262">
        <f t="shared" si="0"/>
        <v>0</v>
      </c>
    </row>
    <row r="48" spans="1:10" ht="15" customHeight="1">
      <c r="A48" s="255" t="s">
        <v>858</v>
      </c>
      <c r="B48" s="276" t="s">
        <v>460</v>
      </c>
      <c r="C48" s="274" t="s">
        <v>410</v>
      </c>
      <c r="D48" s="272">
        <v>8</v>
      </c>
      <c r="E48" s="277"/>
      <c r="F48" s="262">
        <f t="shared" si="0"/>
        <v>0</v>
      </c>
    </row>
    <row r="49" spans="1:11" ht="15" customHeight="1">
      <c r="A49" s="255" t="s">
        <v>859</v>
      </c>
      <c r="B49" s="278" t="s">
        <v>461</v>
      </c>
      <c r="C49" s="274" t="s">
        <v>410</v>
      </c>
      <c r="D49" s="272">
        <v>8</v>
      </c>
      <c r="E49" s="279"/>
      <c r="F49" s="262">
        <f t="shared" si="0"/>
        <v>0</v>
      </c>
    </row>
    <row r="50" spans="1:11" ht="15" customHeight="1">
      <c r="A50" s="255" t="s">
        <v>860</v>
      </c>
      <c r="B50" s="278" t="s">
        <v>462</v>
      </c>
      <c r="C50" s="280" t="s">
        <v>410</v>
      </c>
      <c r="D50" s="272">
        <v>5</v>
      </c>
      <c r="E50" s="279"/>
      <c r="F50" s="262">
        <f t="shared" si="0"/>
        <v>0</v>
      </c>
    </row>
    <row r="51" spans="1:11" ht="15" customHeight="1">
      <c r="A51" s="255" t="s">
        <v>861</v>
      </c>
      <c r="B51" s="278" t="s">
        <v>463</v>
      </c>
      <c r="C51" s="280" t="s">
        <v>410</v>
      </c>
      <c r="D51" s="272">
        <v>8</v>
      </c>
      <c r="E51" s="279"/>
      <c r="F51" s="262">
        <f t="shared" si="0"/>
        <v>0</v>
      </c>
    </row>
    <row r="52" spans="1:11" ht="15" customHeight="1">
      <c r="A52" s="255" t="s">
        <v>862</v>
      </c>
      <c r="B52" s="278" t="s">
        <v>464</v>
      </c>
      <c r="C52" s="280" t="s">
        <v>465</v>
      </c>
      <c r="D52" s="272">
        <v>8</v>
      </c>
      <c r="E52" s="279"/>
      <c r="F52" s="262">
        <f t="shared" si="0"/>
        <v>0</v>
      </c>
    </row>
    <row r="53" spans="1:11" ht="15" customHeight="1">
      <c r="A53" s="255" t="s">
        <v>863</v>
      </c>
      <c r="B53" s="278" t="s">
        <v>466</v>
      </c>
      <c r="C53" s="280" t="s">
        <v>465</v>
      </c>
      <c r="D53" s="272">
        <v>8</v>
      </c>
      <c r="E53" s="279"/>
      <c r="F53" s="262">
        <f t="shared" si="0"/>
        <v>0</v>
      </c>
    </row>
    <row r="54" spans="1:11" ht="15" customHeight="1">
      <c r="A54" s="255" t="s">
        <v>864</v>
      </c>
      <c r="B54" s="278" t="s">
        <v>467</v>
      </c>
      <c r="C54" s="280" t="s">
        <v>410</v>
      </c>
      <c r="D54" s="272">
        <v>8</v>
      </c>
      <c r="E54" s="279"/>
      <c r="F54" s="262">
        <f t="shared" si="0"/>
        <v>0</v>
      </c>
    </row>
    <row r="55" spans="1:11" ht="15" customHeight="1">
      <c r="A55" s="255" t="s">
        <v>865</v>
      </c>
      <c r="B55" s="278" t="s">
        <v>468</v>
      </c>
      <c r="C55" s="280" t="s">
        <v>410</v>
      </c>
      <c r="D55" s="272">
        <v>8</v>
      </c>
      <c r="E55" s="279"/>
      <c r="F55" s="262">
        <f t="shared" si="0"/>
        <v>0</v>
      </c>
    </row>
    <row r="56" spans="1:11" ht="15" customHeight="1">
      <c r="A56" s="255" t="s">
        <v>866</v>
      </c>
      <c r="B56" s="278" t="s">
        <v>469</v>
      </c>
      <c r="C56" s="280" t="s">
        <v>410</v>
      </c>
      <c r="D56" s="272">
        <v>8</v>
      </c>
      <c r="E56" s="279"/>
      <c r="F56" s="262">
        <f t="shared" si="0"/>
        <v>0</v>
      </c>
    </row>
    <row r="57" spans="1:11" ht="15" customHeight="1">
      <c r="A57" s="255" t="s">
        <v>867</v>
      </c>
      <c r="B57" s="278" t="s">
        <v>470</v>
      </c>
      <c r="C57" s="280" t="s">
        <v>410</v>
      </c>
      <c r="D57" s="272">
        <v>8</v>
      </c>
      <c r="E57" s="279"/>
      <c r="F57" s="262">
        <f t="shared" si="0"/>
        <v>0</v>
      </c>
    </row>
    <row r="58" spans="1:11" ht="15" customHeight="1">
      <c r="A58" s="255" t="s">
        <v>868</v>
      </c>
      <c r="B58" s="278" t="s">
        <v>471</v>
      </c>
      <c r="C58" s="280" t="s">
        <v>452</v>
      </c>
      <c r="D58" s="272">
        <v>8</v>
      </c>
      <c r="E58" s="279"/>
      <c r="F58" s="262">
        <f t="shared" si="0"/>
        <v>0</v>
      </c>
    </row>
    <row r="59" spans="1:11" ht="15" customHeight="1">
      <c r="A59" s="255" t="s">
        <v>869</v>
      </c>
      <c r="B59" s="278" t="s">
        <v>472</v>
      </c>
      <c r="C59" s="280" t="s">
        <v>410</v>
      </c>
      <c r="D59" s="272">
        <v>8</v>
      </c>
      <c r="E59" s="279"/>
      <c r="F59" s="262">
        <f t="shared" si="0"/>
        <v>0</v>
      </c>
      <c r="K59" s="218">
        <f>2839*1.35</f>
        <v>3832.65</v>
      </c>
    </row>
    <row r="60" spans="1:11" ht="15" customHeight="1">
      <c r="A60" s="255" t="s">
        <v>870</v>
      </c>
      <c r="B60" s="278" t="s">
        <v>473</v>
      </c>
      <c r="C60" s="280" t="s">
        <v>465</v>
      </c>
      <c r="D60" s="272">
        <v>8</v>
      </c>
      <c r="E60" s="279"/>
      <c r="F60" s="262">
        <f t="shared" si="0"/>
        <v>0</v>
      </c>
    </row>
    <row r="61" spans="1:11" ht="15.6">
      <c r="A61" s="281"/>
      <c r="B61" s="723" t="s">
        <v>871</v>
      </c>
      <c r="C61" s="724"/>
      <c r="D61" s="724"/>
      <c r="E61" s="724"/>
      <c r="F61" s="282">
        <f>SUM(F4:F60)</f>
        <v>0</v>
      </c>
      <c r="I61" s="220">
        <f>F61-15000000</f>
        <v>-15000000</v>
      </c>
    </row>
  </sheetData>
  <mergeCells count="2">
    <mergeCell ref="C1:F1"/>
    <mergeCell ref="B61:E61"/>
  </mergeCells>
  <phoneticPr fontId="32" type="noConversion"/>
  <printOptions horizontalCentered="1"/>
  <pageMargins left="0.75" right="0.5" top="0.75" bottom="0.5" header="0" footer="0"/>
  <pageSetup paperSize="9" scale="7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8AB76-9058-4113-A0D2-EECB92AE3D18}">
  <sheetPr>
    <tabColor rgb="FF002060"/>
    <pageSetUpPr fitToPage="1"/>
  </sheetPr>
  <dimension ref="A1:M37"/>
  <sheetViews>
    <sheetView showGridLines="0" view="pageBreakPreview" zoomScaleSheetLayoutView="100" workbookViewId="0">
      <selection activeCell="F9" sqref="F9"/>
    </sheetView>
  </sheetViews>
  <sheetFormatPr defaultColWidth="9.109375" defaultRowHeight="13.2"/>
  <cols>
    <col min="1" max="1" width="5.6640625" style="231" customWidth="1"/>
    <col min="2" max="2" width="40.6640625" style="230" customWidth="1"/>
    <col min="3" max="3" width="6.6640625" style="231" customWidth="1"/>
    <col min="4" max="4" width="8.6640625" style="232" customWidth="1"/>
    <col min="5" max="5" width="13.33203125" style="233" customWidth="1"/>
    <col min="6" max="6" width="33" style="233" customWidth="1"/>
    <col min="7" max="7" width="1.6640625" style="230" customWidth="1"/>
    <col min="8" max="8" width="17.5546875" style="430" customWidth="1"/>
    <col min="9" max="9" width="13.44140625" style="431" bestFit="1" customWidth="1"/>
    <col min="10" max="10" width="11.6640625" style="430" bestFit="1" customWidth="1"/>
    <col min="11" max="11" width="12.44140625" style="230" bestFit="1" customWidth="1"/>
    <col min="12" max="12" width="13.5546875" style="230" customWidth="1"/>
    <col min="13" max="13" width="14.109375" style="230" customWidth="1"/>
    <col min="14" max="16384" width="9.109375" style="230"/>
  </cols>
  <sheetData>
    <row r="1" spans="1:13" customFormat="1" ht="15.6">
      <c r="A1" s="644"/>
      <c r="B1" s="645"/>
      <c r="C1" s="645"/>
      <c r="D1" s="645"/>
      <c r="E1" s="645"/>
      <c r="F1" s="646"/>
    </row>
    <row r="2" spans="1:13" customFormat="1" ht="35.25" customHeight="1">
      <c r="A2" s="647" t="s">
        <v>734</v>
      </c>
      <c r="B2" s="648"/>
      <c r="C2" s="648"/>
      <c r="D2" s="648"/>
      <c r="E2" s="648"/>
      <c r="F2" s="649"/>
    </row>
    <row r="3" spans="1:13" customFormat="1" ht="4.5" customHeight="1" thickBot="1">
      <c r="A3" s="579"/>
      <c r="B3" s="580"/>
      <c r="C3" s="580"/>
      <c r="D3" s="580"/>
      <c r="E3" s="581"/>
      <c r="F3" s="582"/>
    </row>
    <row r="4" spans="1:13" customFormat="1" ht="15" thickBot="1">
      <c r="A4" s="290"/>
      <c r="B4" s="291" t="s">
        <v>6</v>
      </c>
      <c r="C4" s="291"/>
      <c r="D4" s="292"/>
      <c r="E4" s="421"/>
      <c r="F4" s="422" t="s">
        <v>7</v>
      </c>
    </row>
    <row r="5" spans="1:13" s="235" customFormat="1" ht="29.4" customHeight="1">
      <c r="A5" s="295"/>
      <c r="B5" s="650" t="s">
        <v>278</v>
      </c>
      <c r="C5" s="650"/>
      <c r="D5" s="650"/>
      <c r="E5" s="651"/>
      <c r="F5" s="423">
        <f>'Bill 2.1'!G14</f>
        <v>0</v>
      </c>
      <c r="H5" s="424"/>
      <c r="I5" s="425"/>
      <c r="J5" s="424"/>
      <c r="L5" s="299"/>
    </row>
    <row r="6" spans="1:13" s="235" customFormat="1" ht="29.4" customHeight="1">
      <c r="A6" s="295"/>
      <c r="B6" s="652" t="s">
        <v>279</v>
      </c>
      <c r="C6" s="652"/>
      <c r="D6" s="652"/>
      <c r="E6" s="653"/>
      <c r="F6" s="423">
        <f>'Bill 2.2'!G17</f>
        <v>0</v>
      </c>
      <c r="H6" s="424"/>
      <c r="I6" s="425"/>
      <c r="J6" s="424"/>
      <c r="L6" s="299"/>
    </row>
    <row r="7" spans="1:13" s="235" customFormat="1" ht="29.4" customHeight="1">
      <c r="A7" s="295"/>
      <c r="B7" s="652" t="s">
        <v>280</v>
      </c>
      <c r="C7" s="652"/>
      <c r="D7" s="652"/>
      <c r="E7" s="653"/>
      <c r="F7" s="423">
        <f>'Bill 2.3'!G44</f>
        <v>0</v>
      </c>
      <c r="H7" s="424"/>
      <c r="I7" s="425"/>
      <c r="J7" s="424"/>
      <c r="L7" s="299"/>
    </row>
    <row r="8" spans="1:13" s="235" customFormat="1" ht="29.4" customHeight="1" thickBot="1">
      <c r="A8" s="295"/>
      <c r="B8" s="426" t="s">
        <v>281</v>
      </c>
      <c r="C8" s="427"/>
      <c r="D8" s="427"/>
      <c r="E8" s="427"/>
      <c r="F8" s="423">
        <f>'Bill 2.4'!G19</f>
        <v>0</v>
      </c>
      <c r="H8" s="424"/>
      <c r="I8" s="425"/>
      <c r="J8" s="424"/>
      <c r="L8" s="299"/>
    </row>
    <row r="9" spans="1:13" s="235" customFormat="1" ht="24.9" customHeight="1" thickBot="1">
      <c r="A9" s="302"/>
      <c r="B9" s="642" t="s">
        <v>8</v>
      </c>
      <c r="C9" s="642"/>
      <c r="D9" s="642"/>
      <c r="E9" s="643"/>
      <c r="F9" s="428">
        <f>SUM(F5:F8)</f>
        <v>0</v>
      </c>
      <c r="H9" s="424"/>
      <c r="I9" s="429"/>
      <c r="J9" s="424"/>
      <c r="K9" s="299"/>
      <c r="M9" s="424"/>
    </row>
    <row r="10" spans="1:13" s="235" customFormat="1">
      <c r="A10" s="236"/>
      <c r="C10" s="236"/>
      <c r="D10" s="237"/>
      <c r="E10" s="238"/>
      <c r="F10" s="238"/>
      <c r="H10" s="424"/>
      <c r="I10" s="425"/>
      <c r="J10" s="424"/>
    </row>
    <row r="11" spans="1:13" s="235" customFormat="1">
      <c r="A11" s="236"/>
      <c r="C11" s="236"/>
      <c r="D11" s="237"/>
      <c r="E11" s="238"/>
      <c r="F11" s="238"/>
      <c r="H11" s="424"/>
      <c r="I11" s="425"/>
      <c r="J11" s="424"/>
    </row>
    <row r="12" spans="1:13" s="235" customFormat="1">
      <c r="A12" s="236"/>
      <c r="C12" s="236"/>
      <c r="D12" s="237"/>
      <c r="E12" s="238"/>
      <c r="F12" s="238"/>
      <c r="H12" s="424"/>
      <c r="I12" s="425"/>
      <c r="J12" s="424"/>
    </row>
    <row r="13" spans="1:13" s="235" customFormat="1">
      <c r="A13" s="236"/>
      <c r="C13" s="236"/>
      <c r="D13" s="237"/>
      <c r="E13" s="238"/>
      <c r="F13" s="238"/>
      <c r="H13" s="424"/>
      <c r="I13" s="425"/>
      <c r="J13" s="424"/>
    </row>
    <row r="14" spans="1:13" s="235" customFormat="1">
      <c r="A14" s="236"/>
      <c r="C14" s="236"/>
      <c r="D14" s="237"/>
      <c r="E14" s="238"/>
      <c r="F14" s="238"/>
      <c r="H14" s="424"/>
      <c r="I14" s="425"/>
      <c r="J14" s="424"/>
    </row>
    <row r="15" spans="1:13" s="235" customFormat="1">
      <c r="A15" s="236"/>
      <c r="C15" s="236"/>
      <c r="D15" s="237"/>
      <c r="E15" s="238"/>
      <c r="F15" s="238"/>
      <c r="H15" s="424"/>
      <c r="I15" s="425"/>
      <c r="J15" s="424"/>
    </row>
    <row r="16" spans="1:13" s="235" customFormat="1">
      <c r="A16" s="236"/>
      <c r="C16" s="236"/>
      <c r="D16" s="237"/>
      <c r="E16" s="238"/>
      <c r="F16" s="238"/>
      <c r="H16" s="424"/>
      <c r="I16" s="425"/>
      <c r="J16" s="424"/>
    </row>
    <row r="17" spans="1:10" s="235" customFormat="1">
      <c r="A17" s="236"/>
      <c r="C17" s="236"/>
      <c r="D17" s="237"/>
      <c r="E17" s="238"/>
      <c r="F17" s="238"/>
      <c r="H17" s="424"/>
      <c r="I17" s="425"/>
      <c r="J17" s="424"/>
    </row>
    <row r="18" spans="1:10" s="235" customFormat="1">
      <c r="A18" s="236"/>
      <c r="C18" s="236"/>
      <c r="D18" s="237"/>
      <c r="E18" s="238"/>
      <c r="F18" s="238"/>
      <c r="H18" s="424"/>
      <c r="I18" s="425"/>
      <c r="J18" s="424"/>
    </row>
    <row r="19" spans="1:10" s="235" customFormat="1">
      <c r="A19" s="236"/>
      <c r="C19" s="236"/>
      <c r="D19" s="237"/>
      <c r="E19" s="238"/>
      <c r="F19" s="238"/>
      <c r="H19" s="424"/>
      <c r="I19" s="425"/>
      <c r="J19" s="424"/>
    </row>
    <row r="20" spans="1:10" s="235" customFormat="1">
      <c r="A20" s="236"/>
      <c r="C20" s="236"/>
      <c r="D20" s="237"/>
      <c r="E20" s="238"/>
      <c r="F20" s="238"/>
      <c r="H20" s="424"/>
      <c r="I20" s="425"/>
      <c r="J20" s="424"/>
    </row>
    <row r="21" spans="1:10" s="235" customFormat="1">
      <c r="A21" s="236"/>
      <c r="C21" s="236"/>
      <c r="D21" s="237"/>
      <c r="E21" s="238"/>
      <c r="F21" s="238"/>
      <c r="H21" s="424"/>
      <c r="I21" s="425"/>
      <c r="J21" s="424"/>
    </row>
    <row r="22" spans="1:10" s="235" customFormat="1">
      <c r="A22" s="236"/>
      <c r="C22" s="236"/>
      <c r="D22" s="237"/>
      <c r="E22" s="238"/>
      <c r="F22" s="238"/>
      <c r="H22" s="424"/>
      <c r="I22" s="425"/>
      <c r="J22" s="424"/>
    </row>
    <row r="23" spans="1:10" s="235" customFormat="1">
      <c r="A23" s="236"/>
      <c r="C23" s="236"/>
      <c r="D23" s="237"/>
      <c r="E23" s="238"/>
      <c r="F23" s="238"/>
      <c r="H23" s="424"/>
      <c r="I23" s="425"/>
      <c r="J23" s="424"/>
    </row>
    <row r="24" spans="1:10" s="235" customFormat="1">
      <c r="A24" s="236"/>
      <c r="C24" s="236"/>
      <c r="D24" s="237"/>
      <c r="E24" s="238"/>
      <c r="F24" s="238"/>
      <c r="H24" s="424"/>
      <c r="I24" s="425"/>
      <c r="J24" s="424"/>
    </row>
    <row r="25" spans="1:10" s="235" customFormat="1">
      <c r="A25" s="236"/>
      <c r="C25" s="236"/>
      <c r="D25" s="237"/>
      <c r="E25" s="238"/>
      <c r="F25" s="238"/>
      <c r="H25" s="424"/>
      <c r="I25" s="425"/>
      <c r="J25" s="424"/>
    </row>
    <row r="26" spans="1:10" s="235" customFormat="1">
      <c r="A26" s="236"/>
      <c r="C26" s="236"/>
      <c r="D26" s="237"/>
      <c r="E26" s="238"/>
      <c r="F26" s="238"/>
      <c r="H26" s="424"/>
      <c r="I26" s="425"/>
      <c r="J26" s="424"/>
    </row>
    <row r="27" spans="1:10" s="235" customFormat="1">
      <c r="A27" s="236"/>
      <c r="C27" s="236"/>
      <c r="D27" s="237"/>
      <c r="E27" s="238"/>
      <c r="F27" s="238"/>
      <c r="H27" s="424"/>
      <c r="I27" s="425"/>
      <c r="J27" s="424"/>
    </row>
    <row r="28" spans="1:10" s="235" customFormat="1">
      <c r="A28" s="236"/>
      <c r="C28" s="236"/>
      <c r="D28" s="237"/>
      <c r="E28" s="238"/>
      <c r="F28" s="238"/>
      <c r="H28" s="424"/>
      <c r="I28" s="425"/>
      <c r="J28" s="424"/>
    </row>
    <row r="29" spans="1:10" s="235" customFormat="1">
      <c r="A29" s="236"/>
      <c r="C29" s="236"/>
      <c r="D29" s="237"/>
      <c r="E29" s="238"/>
      <c r="F29" s="238"/>
      <c r="H29" s="424"/>
      <c r="I29" s="425"/>
      <c r="J29" s="424"/>
    </row>
    <row r="30" spans="1:10" s="235" customFormat="1">
      <c r="A30" s="236"/>
      <c r="C30" s="236"/>
      <c r="D30" s="237"/>
      <c r="E30" s="238"/>
      <c r="F30" s="238"/>
      <c r="H30" s="424"/>
      <c r="I30" s="425"/>
      <c r="J30" s="424"/>
    </row>
    <row r="31" spans="1:10" s="235" customFormat="1">
      <c r="A31" s="236"/>
      <c r="C31" s="236"/>
      <c r="D31" s="237"/>
      <c r="E31" s="238"/>
      <c r="F31" s="238"/>
      <c r="H31" s="424"/>
      <c r="I31" s="425"/>
      <c r="J31" s="424"/>
    </row>
    <row r="32" spans="1:10" s="235" customFormat="1">
      <c r="A32" s="236"/>
      <c r="C32" s="236"/>
      <c r="D32" s="237"/>
      <c r="E32" s="238"/>
      <c r="F32" s="238"/>
      <c r="H32" s="424"/>
      <c r="I32" s="425"/>
      <c r="J32" s="424"/>
    </row>
    <row r="33" spans="1:10" s="235" customFormat="1">
      <c r="A33" s="236"/>
      <c r="C33" s="236"/>
      <c r="D33" s="237"/>
      <c r="E33" s="238"/>
      <c r="F33" s="238"/>
      <c r="H33" s="424"/>
      <c r="I33" s="425"/>
      <c r="J33" s="424"/>
    </row>
    <row r="34" spans="1:10" s="235" customFormat="1">
      <c r="A34" s="236"/>
      <c r="C34" s="236"/>
      <c r="D34" s="237"/>
      <c r="E34" s="238"/>
      <c r="F34" s="238"/>
      <c r="H34" s="424"/>
      <c r="I34" s="425"/>
      <c r="J34" s="424"/>
    </row>
    <row r="35" spans="1:10" s="235" customFormat="1">
      <c r="A35" s="236"/>
      <c r="C35" s="236"/>
      <c r="D35" s="237"/>
      <c r="E35" s="238"/>
      <c r="F35" s="238"/>
      <c r="H35" s="424"/>
      <c r="I35" s="425"/>
      <c r="J35" s="424"/>
    </row>
    <row r="36" spans="1:10" s="235" customFormat="1">
      <c r="A36" s="236"/>
      <c r="C36" s="236"/>
      <c r="D36" s="237"/>
      <c r="E36" s="238"/>
      <c r="F36" s="238"/>
      <c r="H36" s="424"/>
      <c r="I36" s="425"/>
      <c r="J36" s="424"/>
    </row>
    <row r="37" spans="1:10" s="235" customFormat="1">
      <c r="A37" s="236"/>
      <c r="C37" s="236"/>
      <c r="D37" s="237"/>
      <c r="E37" s="238"/>
      <c r="F37" s="238"/>
      <c r="H37" s="424"/>
      <c r="I37" s="425"/>
      <c r="J37" s="424"/>
    </row>
  </sheetData>
  <mergeCells count="6">
    <mergeCell ref="B9:E9"/>
    <mergeCell ref="A1:F1"/>
    <mergeCell ref="A2:F2"/>
    <mergeCell ref="B5:E5"/>
    <mergeCell ref="B6:E6"/>
    <mergeCell ref="B7:E7"/>
  </mergeCells>
  <printOptions horizontalCentered="1"/>
  <pageMargins left="0.5" right="0.3" top="0.75" bottom="0.17" header="0" footer="0"/>
  <pageSetup paperSize="9" scale="88"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70402-7798-4558-A7B0-468C6D36CA14}">
  <sheetPr>
    <tabColor rgb="FF00FF00"/>
  </sheetPr>
  <dimension ref="B3:E68"/>
  <sheetViews>
    <sheetView workbookViewId="0">
      <selection activeCell="E3" sqref="E3:E4"/>
    </sheetView>
  </sheetViews>
  <sheetFormatPr defaultRowHeight="14.4"/>
  <cols>
    <col min="2" max="2" width="74" bestFit="1" customWidth="1"/>
    <col min="5" max="5" width="11.5546875" style="149" bestFit="1" customWidth="1"/>
  </cols>
  <sheetData>
    <row r="3" spans="2:5">
      <c r="B3" t="s">
        <v>39</v>
      </c>
      <c r="C3" s="222" t="s">
        <v>80</v>
      </c>
      <c r="E3" s="283">
        <f>'[6]Summary '!D15</f>
        <v>0</v>
      </c>
    </row>
    <row r="4" spans="2:5">
      <c r="B4" t="s">
        <v>41</v>
      </c>
      <c r="C4" s="222" t="s">
        <v>80</v>
      </c>
      <c r="E4" s="283">
        <f>'[6]Summary '!D16</f>
        <v>28100</v>
      </c>
    </row>
    <row r="5" spans="2:5">
      <c r="B5" t="s">
        <v>43</v>
      </c>
      <c r="C5" s="222" t="s">
        <v>44</v>
      </c>
      <c r="E5" s="283">
        <f>'[6]Summary '!$D$17</f>
        <v>34900</v>
      </c>
    </row>
    <row r="6" spans="2:5">
      <c r="B6" t="s">
        <v>46</v>
      </c>
      <c r="C6" s="222" t="s">
        <v>59</v>
      </c>
      <c r="E6" s="283">
        <f>'[6]Summary '!$D$18</f>
        <v>445</v>
      </c>
    </row>
    <row r="7" spans="2:5">
      <c r="B7" t="s">
        <v>49</v>
      </c>
      <c r="C7" s="222" t="s">
        <v>2</v>
      </c>
      <c r="E7" s="283">
        <v>2950</v>
      </c>
    </row>
    <row r="8" spans="2:5">
      <c r="B8" t="s">
        <v>50</v>
      </c>
      <c r="C8" s="222" t="s">
        <v>80</v>
      </c>
      <c r="E8" s="283">
        <f>'[6]Summary '!$D$21</f>
        <v>1840</v>
      </c>
    </row>
    <row r="9" spans="2:5">
      <c r="B9" t="s">
        <v>51</v>
      </c>
      <c r="C9" s="222" t="s">
        <v>59</v>
      </c>
      <c r="E9" s="283">
        <f>'[6]Summary '!$D$23</f>
        <v>10270</v>
      </c>
    </row>
    <row r="10" spans="2:5">
      <c r="B10" t="s">
        <v>52</v>
      </c>
      <c r="C10" s="222" t="s">
        <v>80</v>
      </c>
      <c r="E10" s="283">
        <f>'[6]Summary '!$D$22</f>
        <v>22500</v>
      </c>
    </row>
    <row r="11" spans="2:5">
      <c r="C11" s="222"/>
    </row>
    <row r="12" spans="2:5">
      <c r="B12" s="223" t="s">
        <v>474</v>
      </c>
      <c r="C12" s="222"/>
    </row>
    <row r="13" spans="2:5">
      <c r="B13" t="s">
        <v>475</v>
      </c>
      <c r="C13" s="222" t="s">
        <v>80</v>
      </c>
      <c r="E13" s="283">
        <f>'[6]Summary '!$D$82</f>
        <v>780</v>
      </c>
    </row>
    <row r="14" spans="2:5">
      <c r="B14" t="s">
        <v>476</v>
      </c>
      <c r="C14" s="222" t="s">
        <v>80</v>
      </c>
      <c r="E14" s="283">
        <v>10100</v>
      </c>
    </row>
    <row r="15" spans="2:5">
      <c r="B15" t="s">
        <v>477</v>
      </c>
      <c r="C15" s="222" t="s">
        <v>59</v>
      </c>
      <c r="E15" s="283">
        <f>E9</f>
        <v>10270</v>
      </c>
    </row>
    <row r="16" spans="2:5">
      <c r="B16" t="s">
        <v>478</v>
      </c>
      <c r="C16" s="222" t="s">
        <v>2</v>
      </c>
      <c r="E16" s="283">
        <f>'[6]Summary '!$D$80</f>
        <v>0</v>
      </c>
    </row>
    <row r="17" spans="2:5">
      <c r="B17" t="s">
        <v>479</v>
      </c>
      <c r="C17" s="222" t="s">
        <v>59</v>
      </c>
      <c r="E17" s="283">
        <f>'[6]Summary '!$D$83</f>
        <v>21700</v>
      </c>
    </row>
    <row r="20" spans="2:5" ht="43.2">
      <c r="B20" s="224" t="s">
        <v>480</v>
      </c>
      <c r="C20" s="222" t="s">
        <v>59</v>
      </c>
      <c r="E20" s="284">
        <v>50000</v>
      </c>
    </row>
    <row r="21" spans="2:5">
      <c r="B21" s="224"/>
      <c r="C21" s="226"/>
      <c r="E21" s="225"/>
    </row>
    <row r="22" spans="2:5" ht="28.8">
      <c r="B22" s="227" t="s">
        <v>481</v>
      </c>
      <c r="C22" s="222" t="s">
        <v>80</v>
      </c>
      <c r="E22" s="284">
        <f>'[6]Summary '!$D$41</f>
        <v>0</v>
      </c>
    </row>
    <row r="23" spans="2:5" ht="28.8">
      <c r="B23" s="227" t="s">
        <v>482</v>
      </c>
      <c r="C23" s="222" t="s">
        <v>80</v>
      </c>
      <c r="E23" s="284">
        <f>'[6]Summary '!$D$50</f>
        <v>2210</v>
      </c>
    </row>
    <row r="24" spans="2:5" ht="28.8">
      <c r="B24" s="227" t="s">
        <v>483</v>
      </c>
      <c r="C24" s="222" t="s">
        <v>80</v>
      </c>
      <c r="E24" s="284">
        <f>'[6]Summary '!$D$44</f>
        <v>1750</v>
      </c>
    </row>
    <row r="25" spans="2:5" ht="28.8">
      <c r="B25" s="227" t="s">
        <v>263</v>
      </c>
      <c r="C25" s="222" t="s">
        <v>80</v>
      </c>
      <c r="E25" s="284">
        <f>'[6]Summary '!$D$45</f>
        <v>22400</v>
      </c>
    </row>
    <row r="26" spans="2:5">
      <c r="B26" s="227" t="s">
        <v>37</v>
      </c>
      <c r="C26" s="222" t="s">
        <v>80</v>
      </c>
      <c r="E26" s="284">
        <f>'[6]Summary '!$D$43</f>
        <v>1900</v>
      </c>
    </row>
    <row r="27" spans="2:5">
      <c r="B27" s="227"/>
      <c r="C27" s="222"/>
      <c r="E27" s="225"/>
    </row>
    <row r="28" spans="2:5">
      <c r="B28" s="227" t="s">
        <v>484</v>
      </c>
      <c r="C28" s="222" t="s">
        <v>80</v>
      </c>
      <c r="E28" s="284">
        <f>'[6]Summary '!$D$49</f>
        <v>2400</v>
      </c>
    </row>
    <row r="29" spans="2:5">
      <c r="B29" s="227"/>
      <c r="C29" s="222"/>
      <c r="E29" s="225"/>
    </row>
    <row r="30" spans="2:5" ht="28.8">
      <c r="B30" s="227" t="s">
        <v>485</v>
      </c>
      <c r="C30" s="222" t="s">
        <v>80</v>
      </c>
      <c r="E30" s="284">
        <f>'[6]Summary '!$D$47</f>
        <v>2740</v>
      </c>
    </row>
    <row r="31" spans="2:5" ht="28.8">
      <c r="B31" s="224" t="s">
        <v>486</v>
      </c>
      <c r="C31" s="226" t="s">
        <v>487</v>
      </c>
      <c r="E31" s="284">
        <f>'[6]Summary '!$D$46</f>
        <v>12500</v>
      </c>
    </row>
    <row r="32" spans="2:5" ht="28.8">
      <c r="B32" s="224" t="s">
        <v>488</v>
      </c>
      <c r="C32" s="226" t="s">
        <v>80</v>
      </c>
      <c r="E32" s="283">
        <f>'[6]Summary '!$D$48</f>
        <v>2700</v>
      </c>
    </row>
    <row r="33" spans="2:5" ht="28.8">
      <c r="B33" s="227" t="s">
        <v>482</v>
      </c>
      <c r="C33" s="222" t="s">
        <v>80</v>
      </c>
      <c r="E33" s="284">
        <f>'[6]Summary '!$D$50</f>
        <v>2210</v>
      </c>
    </row>
    <row r="34" spans="2:5" ht="28.8">
      <c r="B34" s="227" t="s">
        <v>483</v>
      </c>
      <c r="C34" s="222" t="s">
        <v>80</v>
      </c>
      <c r="E34" s="284">
        <f>'[6]Summary '!$D$44</f>
        <v>1750</v>
      </c>
    </row>
    <row r="35" spans="2:5" ht="28.8">
      <c r="B35" s="227" t="s">
        <v>263</v>
      </c>
      <c r="C35" s="222" t="s">
        <v>80</v>
      </c>
      <c r="E35" s="284">
        <f>'[6]Summary '!$D$45</f>
        <v>22400</v>
      </c>
    </row>
    <row r="36" spans="2:5">
      <c r="B36" s="227" t="s">
        <v>37</v>
      </c>
      <c r="C36" s="222" t="s">
        <v>80</v>
      </c>
      <c r="E36" s="284">
        <f>E26</f>
        <v>1900</v>
      </c>
    </row>
    <row r="39" spans="2:5" ht="28.8">
      <c r="B39" s="224" t="s">
        <v>58</v>
      </c>
      <c r="C39" s="222" t="s">
        <v>2</v>
      </c>
      <c r="E39" s="284">
        <f>'[6]Summary '!$D$7</f>
        <v>10072.4</v>
      </c>
    </row>
    <row r="40" spans="2:5" ht="28.8">
      <c r="B40" s="224" t="s">
        <v>489</v>
      </c>
      <c r="C40" s="222" t="s">
        <v>59</v>
      </c>
      <c r="E40" s="284">
        <f>'[6]Summary '!$D$9</f>
        <v>13650</v>
      </c>
    </row>
    <row r="41" spans="2:5" ht="28.8">
      <c r="B41" s="224" t="s">
        <v>490</v>
      </c>
      <c r="C41" s="222" t="s">
        <v>2</v>
      </c>
      <c r="E41" s="284">
        <f>'[6]Summary '!$D$12</f>
        <v>8940</v>
      </c>
    </row>
    <row r="42" spans="2:5" ht="28.8">
      <c r="B42" s="224" t="s">
        <v>491</v>
      </c>
      <c r="C42" s="222" t="s">
        <v>2</v>
      </c>
      <c r="E42" s="284">
        <f>'[6]Summary '!$D$11</f>
        <v>7370</v>
      </c>
    </row>
    <row r="43" spans="2:5">
      <c r="B43" s="224" t="s">
        <v>492</v>
      </c>
      <c r="C43" s="222" t="s">
        <v>2</v>
      </c>
      <c r="E43" s="225">
        <v>1700</v>
      </c>
    </row>
    <row r="44" spans="2:5">
      <c r="B44" s="224" t="s">
        <v>62</v>
      </c>
      <c r="C44" s="222" t="s">
        <v>22</v>
      </c>
      <c r="E44" s="225">
        <v>100000</v>
      </c>
    </row>
    <row r="45" spans="2:5">
      <c r="B45" s="224"/>
      <c r="C45" s="222"/>
      <c r="E45" s="225"/>
    </row>
    <row r="46" spans="2:5" ht="43.2">
      <c r="B46" s="224" t="s">
        <v>493</v>
      </c>
      <c r="C46" s="222" t="s">
        <v>2</v>
      </c>
      <c r="E46" s="285">
        <f>'[6]Summary '!$D$25</f>
        <v>0</v>
      </c>
    </row>
    <row r="47" spans="2:5" ht="43.2">
      <c r="B47" s="224" t="s">
        <v>494</v>
      </c>
      <c r="C47" s="222" t="s">
        <v>2</v>
      </c>
      <c r="E47" s="285">
        <v>8600</v>
      </c>
    </row>
    <row r="48" spans="2:5">
      <c r="B48" s="224" t="s">
        <v>68</v>
      </c>
      <c r="C48" s="222" t="s">
        <v>59</v>
      </c>
      <c r="E48" s="285">
        <f>'[6]Summary '!$D$36</f>
        <v>1660</v>
      </c>
    </row>
    <row r="49" spans="2:5" ht="28.8">
      <c r="B49" s="224" t="s">
        <v>495</v>
      </c>
      <c r="C49" s="222" t="s">
        <v>59</v>
      </c>
      <c r="E49" s="285">
        <f>'[6]Summary '!$D$35</f>
        <v>40000</v>
      </c>
    </row>
    <row r="51" spans="2:5" ht="28.8">
      <c r="B51" s="224" t="s">
        <v>496</v>
      </c>
      <c r="E51" s="285">
        <f>'[6]Summary '!$D$56</f>
        <v>4000</v>
      </c>
    </row>
    <row r="52" spans="2:5">
      <c r="B52" s="224" t="s">
        <v>21</v>
      </c>
      <c r="E52" s="285">
        <f>'[6]Summary '!$D$57</f>
        <v>310</v>
      </c>
    </row>
    <row r="53" spans="2:5">
      <c r="B53" s="224" t="s">
        <v>497</v>
      </c>
      <c r="E53" s="285">
        <f>'[6]Summary '!$D$58</f>
        <v>5820</v>
      </c>
    </row>
    <row r="54" spans="2:5">
      <c r="B54" s="224" t="s">
        <v>221</v>
      </c>
      <c r="E54" s="285">
        <f>'[6]Summary '!$D$59</f>
        <v>11860</v>
      </c>
    </row>
    <row r="55" spans="2:5">
      <c r="B55" s="224" t="s">
        <v>223</v>
      </c>
      <c r="E55" s="285">
        <f>'[6]Summary '!$D$60</f>
        <v>24130</v>
      </c>
    </row>
    <row r="56" spans="2:5">
      <c r="B56" s="224" t="s">
        <v>224</v>
      </c>
      <c r="E56" s="285">
        <f>'[6]Summary '!$D$61</f>
        <v>27820</v>
      </c>
    </row>
    <row r="57" spans="2:5">
      <c r="B57" s="224" t="s">
        <v>226</v>
      </c>
      <c r="E57" s="285">
        <f>'[6]Summary '!$D$65</f>
        <v>14160</v>
      </c>
    </row>
    <row r="58" spans="2:5">
      <c r="B58" s="224"/>
      <c r="E58" s="228"/>
    </row>
    <row r="59" spans="2:5">
      <c r="B59" s="224" t="s">
        <v>230</v>
      </c>
      <c r="E59" s="285">
        <f>'[6]Summary '!$D$66</f>
        <v>2860</v>
      </c>
    </row>
    <row r="60" spans="2:5">
      <c r="B60" s="224" t="s">
        <v>233</v>
      </c>
      <c r="E60" s="285">
        <f>'[6]Summary '!$D$68</f>
        <v>5580</v>
      </c>
    </row>
    <row r="62" spans="2:5" ht="18" customHeight="1">
      <c r="B62" s="224" t="s">
        <v>49</v>
      </c>
      <c r="E62" s="283">
        <f>'[6]Summary '!$D$20</f>
        <v>4500</v>
      </c>
    </row>
    <row r="64" spans="2:5">
      <c r="B64" s="224" t="s">
        <v>498</v>
      </c>
      <c r="E64" s="283">
        <f>'[6]Summary '!$D$37</f>
        <v>370</v>
      </c>
    </row>
    <row r="66" spans="2:5" ht="33" customHeight="1">
      <c r="B66" s="227" t="s">
        <v>499</v>
      </c>
      <c r="E66" s="284">
        <f>'[6]Summary '!$D$87</f>
        <v>369200</v>
      </c>
    </row>
    <row r="68" spans="2:5" ht="43.2">
      <c r="B68" s="224" t="s">
        <v>501</v>
      </c>
      <c r="E68" s="283">
        <f>'[6]Summary '!$D$85</f>
        <v>14900</v>
      </c>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FC7F3-8069-46CB-AA16-00EFA91380DD}">
  <sheetPr>
    <tabColor rgb="FF00B050"/>
  </sheetPr>
  <dimension ref="A1:R221"/>
  <sheetViews>
    <sheetView view="pageBreakPreview" zoomScale="90" zoomScaleNormal="100" zoomScaleSheetLayoutView="90" workbookViewId="0">
      <pane ySplit="2" topLeftCell="A173" activePane="bottomLeft" state="frozen"/>
      <selection activeCell="J65" sqref="J65"/>
      <selection pane="bottomLeft" activeCell="J65" sqref="J65"/>
    </sheetView>
  </sheetViews>
  <sheetFormatPr defaultColWidth="9.109375" defaultRowHeight="13.2"/>
  <cols>
    <col min="1" max="1" width="26.5546875" style="13" customWidth="1"/>
    <col min="2" max="5" width="10.6640625" style="13" customWidth="1"/>
    <col min="6" max="7" width="12.6640625" style="13" customWidth="1"/>
    <col min="8" max="8" width="5.5546875" style="13" customWidth="1"/>
    <col min="9" max="10" width="12.6640625" style="13" customWidth="1"/>
    <col min="11" max="11" width="10.33203125" style="13" bestFit="1" customWidth="1"/>
    <col min="12" max="12" width="10" style="13" bestFit="1" customWidth="1"/>
    <col min="13" max="15" width="9.109375" style="13"/>
    <col min="16" max="16" width="11.109375" style="13" bestFit="1" customWidth="1"/>
    <col min="17" max="16384" width="9.109375" style="13"/>
  </cols>
  <sheetData>
    <row r="1" spans="1:12" ht="20.100000000000001" customHeight="1">
      <c r="A1" s="677" t="s">
        <v>296</v>
      </c>
      <c r="B1" s="678"/>
      <c r="C1" s="678"/>
      <c r="D1" s="678"/>
      <c r="E1" s="678"/>
      <c r="F1" s="678"/>
      <c r="G1" s="678"/>
      <c r="H1" s="678"/>
      <c r="I1" s="678"/>
      <c r="J1" s="679"/>
    </row>
    <row r="2" spans="1:12" s="16" customFormat="1" ht="30" customHeight="1">
      <c r="A2" s="14"/>
      <c r="B2" s="15" t="s">
        <v>70</v>
      </c>
      <c r="C2" s="15" t="s">
        <v>71</v>
      </c>
      <c r="D2" s="15" t="s">
        <v>4</v>
      </c>
      <c r="E2" s="15" t="s">
        <v>72</v>
      </c>
      <c r="F2" s="15" t="s">
        <v>73</v>
      </c>
      <c r="G2" s="15" t="s">
        <v>74</v>
      </c>
      <c r="H2" s="15" t="s">
        <v>75</v>
      </c>
      <c r="I2" s="15" t="s">
        <v>76</v>
      </c>
      <c r="J2" s="15" t="s">
        <v>77</v>
      </c>
      <c r="L2" s="17"/>
    </row>
    <row r="3" spans="1:12" ht="24.9" customHeight="1">
      <c r="A3" s="680" t="s">
        <v>78</v>
      </c>
      <c r="B3" s="681"/>
      <c r="C3" s="681"/>
      <c r="D3" s="681"/>
      <c r="E3" s="681"/>
      <c r="F3" s="681"/>
      <c r="G3" s="681"/>
      <c r="H3" s="681"/>
      <c r="I3" s="681"/>
      <c r="J3" s="682"/>
    </row>
    <row r="4" spans="1:12" ht="15">
      <c r="A4" s="683" t="s">
        <v>79</v>
      </c>
      <c r="B4" s="684"/>
      <c r="C4" s="684"/>
      <c r="D4" s="684"/>
      <c r="E4" s="684"/>
      <c r="F4" s="685"/>
      <c r="G4" s="18"/>
      <c r="H4" s="19"/>
      <c r="I4" s="18"/>
      <c r="J4" s="18"/>
    </row>
    <row r="5" spans="1:12" ht="15">
      <c r="A5" s="189" t="str">
        <f>'3Sheet1'!F1</f>
        <v>Nailing Area 01</v>
      </c>
      <c r="B5" s="21"/>
      <c r="C5" s="22"/>
      <c r="D5" s="23"/>
      <c r="E5" s="22"/>
      <c r="F5" s="21"/>
      <c r="G5" s="22"/>
      <c r="H5" s="22"/>
      <c r="I5" s="22"/>
      <c r="J5" s="24"/>
      <c r="L5" s="25"/>
    </row>
    <row r="6" spans="1:12" ht="15">
      <c r="A6" s="190" t="str">
        <f>'3Sheet1'!F3</f>
        <v>~CS011</v>
      </c>
      <c r="B6" s="26">
        <f>'3Sheet1'!H3</f>
        <v>17.829999999999998</v>
      </c>
      <c r="C6" s="26">
        <f>'3Sheet1'!I3</f>
        <v>58.29</v>
      </c>
      <c r="D6" s="23"/>
      <c r="E6" s="22"/>
      <c r="F6" s="21">
        <f>B6*C6</f>
        <v>1039.3107</v>
      </c>
      <c r="G6" s="22"/>
      <c r="H6" s="191" t="s">
        <v>59</v>
      </c>
      <c r="I6" s="24">
        <f>F6*1.1</f>
        <v>1143.2417700000001</v>
      </c>
      <c r="J6" s="178">
        <f>ROUNDUP(I6,2)</f>
        <v>1143.25</v>
      </c>
      <c r="L6" s="25"/>
    </row>
    <row r="7" spans="1:12" ht="15">
      <c r="A7" s="190" t="str">
        <f>'3Sheet1'!F4</f>
        <v>CS011-CS12</v>
      </c>
      <c r="B7" s="26">
        <f>'3Sheet1'!H4</f>
        <v>15.65</v>
      </c>
      <c r="C7" s="26">
        <f>'3Sheet1'!I4</f>
        <v>62.194999999999993</v>
      </c>
      <c r="D7" s="23"/>
      <c r="E7" s="22"/>
      <c r="F7" s="21">
        <f t="shared" ref="F7:F36" si="0">B7*C7</f>
        <v>973.35174999999992</v>
      </c>
      <c r="G7" s="22"/>
      <c r="H7" s="191" t="s">
        <v>59</v>
      </c>
      <c r="I7" s="24">
        <f t="shared" ref="I7:I36" si="1">F7*1.1</f>
        <v>1070.686925</v>
      </c>
      <c r="J7" s="178">
        <f t="shared" ref="J7:J36" si="2">ROUNDUP(I7,2)</f>
        <v>1070.69</v>
      </c>
      <c r="L7" s="25"/>
    </row>
    <row r="8" spans="1:12" ht="15">
      <c r="A8" s="190" t="str">
        <f>'3Sheet1'!F5</f>
        <v>CS12~</v>
      </c>
      <c r="B8" s="26">
        <f>'3Sheet1'!H5</f>
        <v>79.97</v>
      </c>
      <c r="C8" s="26">
        <f>'3Sheet1'!I5</f>
        <v>66.099999999999994</v>
      </c>
      <c r="D8" s="23"/>
      <c r="E8" s="22"/>
      <c r="F8" s="21">
        <f t="shared" si="0"/>
        <v>5286.0169999999998</v>
      </c>
      <c r="G8" s="22"/>
      <c r="H8" s="191" t="s">
        <v>59</v>
      </c>
      <c r="I8" s="24">
        <f t="shared" si="1"/>
        <v>5814.6187</v>
      </c>
      <c r="J8" s="178">
        <f t="shared" si="2"/>
        <v>5814.62</v>
      </c>
      <c r="L8" s="25"/>
    </row>
    <row r="9" spans="1:12" ht="15">
      <c r="A9" s="190">
        <f>'3Sheet1'!F6</f>
        <v>0</v>
      </c>
      <c r="B9" s="26">
        <f>'3Sheet1'!H6</f>
        <v>0</v>
      </c>
      <c r="C9" s="26">
        <f>'3Sheet1'!I6</f>
        <v>0</v>
      </c>
      <c r="D9" s="23"/>
      <c r="E9" s="22"/>
      <c r="F9" s="21">
        <f t="shared" si="0"/>
        <v>0</v>
      </c>
      <c r="G9" s="22"/>
      <c r="H9" s="191" t="s">
        <v>59</v>
      </c>
      <c r="I9" s="24">
        <f t="shared" si="1"/>
        <v>0</v>
      </c>
      <c r="J9" s="178">
        <f t="shared" si="2"/>
        <v>0</v>
      </c>
      <c r="L9" s="25"/>
    </row>
    <row r="10" spans="1:12" ht="15">
      <c r="A10" s="190">
        <f>'3Sheet1'!F7</f>
        <v>0</v>
      </c>
      <c r="B10" s="26">
        <f>'3Sheet1'!H7</f>
        <v>0</v>
      </c>
      <c r="C10" s="26">
        <f>'3Sheet1'!I7</f>
        <v>0</v>
      </c>
      <c r="D10" s="23"/>
      <c r="E10" s="22"/>
      <c r="F10" s="21">
        <f t="shared" si="0"/>
        <v>0</v>
      </c>
      <c r="G10" s="22"/>
      <c r="H10" s="191" t="s">
        <v>59</v>
      </c>
      <c r="I10" s="24">
        <f t="shared" si="1"/>
        <v>0</v>
      </c>
      <c r="J10" s="178">
        <f t="shared" si="2"/>
        <v>0</v>
      </c>
      <c r="L10" s="25"/>
    </row>
    <row r="11" spans="1:12" ht="15">
      <c r="A11" s="30"/>
      <c r="B11" s="31"/>
      <c r="C11" s="21"/>
      <c r="D11" s="23"/>
      <c r="E11" s="22"/>
      <c r="F11" s="21"/>
      <c r="G11" s="22"/>
      <c r="H11" s="191"/>
      <c r="I11" s="24"/>
      <c r="J11" s="24"/>
      <c r="L11" s="25"/>
    </row>
    <row r="12" spans="1:12" ht="15">
      <c r="A12" s="190" t="str">
        <f>'3Sheet1'!F9</f>
        <v>Reshaping</v>
      </c>
      <c r="B12" s="31"/>
      <c r="C12" s="21"/>
      <c r="D12" s="23"/>
      <c r="E12" s="22"/>
      <c r="F12" s="21"/>
      <c r="G12" s="22"/>
      <c r="H12" s="191"/>
      <c r="I12" s="24"/>
      <c r="J12" s="24"/>
      <c r="L12" s="25"/>
    </row>
    <row r="13" spans="1:12" ht="15">
      <c r="A13" s="190" t="str">
        <f>'3Sheet1'!F13</f>
        <v>CS01</v>
      </c>
      <c r="B13" s="31">
        <f>'3Sheet1'!H13</f>
        <v>71.72</v>
      </c>
      <c r="C13" s="21">
        <f>'3Sheet1'!I13</f>
        <v>50</v>
      </c>
      <c r="D13" s="23"/>
      <c r="E13" s="22"/>
      <c r="F13" s="21">
        <f t="shared" si="0"/>
        <v>3586</v>
      </c>
      <c r="G13" s="22"/>
      <c r="H13" s="191" t="s">
        <v>59</v>
      </c>
      <c r="I13" s="24">
        <f t="shared" si="1"/>
        <v>3944.6000000000004</v>
      </c>
      <c r="J13" s="178">
        <f t="shared" si="2"/>
        <v>3944.6</v>
      </c>
      <c r="L13" s="25"/>
    </row>
    <row r="14" spans="1:12" ht="15">
      <c r="A14" s="190" t="str">
        <f>'3Sheet1'!F14</f>
        <v>CS23</v>
      </c>
      <c r="B14" s="31">
        <f>'3Sheet1'!H14</f>
        <v>102.7</v>
      </c>
      <c r="C14" s="21">
        <f>'3Sheet1'!I14</f>
        <v>35.25</v>
      </c>
      <c r="D14" s="23"/>
      <c r="E14" s="22"/>
      <c r="F14" s="21">
        <f t="shared" si="0"/>
        <v>3620.1750000000002</v>
      </c>
      <c r="G14" s="22"/>
      <c r="H14" s="191" t="s">
        <v>59</v>
      </c>
      <c r="I14" s="24">
        <f t="shared" si="1"/>
        <v>3982.1925000000006</v>
      </c>
      <c r="J14" s="178">
        <f t="shared" si="2"/>
        <v>3982.2000000000003</v>
      </c>
      <c r="L14" s="25"/>
    </row>
    <row r="15" spans="1:12" ht="15">
      <c r="A15" s="190">
        <f>'3Sheet1'!F15</f>
        <v>0</v>
      </c>
      <c r="B15" s="31">
        <f>'3Sheet1'!H15</f>
        <v>0</v>
      </c>
      <c r="C15" s="21">
        <f>'3Sheet1'!I15</f>
        <v>0</v>
      </c>
      <c r="D15" s="23"/>
      <c r="E15" s="22"/>
      <c r="F15" s="21">
        <f t="shared" si="0"/>
        <v>0</v>
      </c>
      <c r="G15" s="22"/>
      <c r="H15" s="191" t="s">
        <v>59</v>
      </c>
      <c r="I15" s="24">
        <f t="shared" si="1"/>
        <v>0</v>
      </c>
      <c r="J15" s="178">
        <f t="shared" si="2"/>
        <v>0</v>
      </c>
      <c r="L15" s="25"/>
    </row>
    <row r="16" spans="1:12" ht="15">
      <c r="A16" s="190">
        <f>'3Sheet1'!F16</f>
        <v>0</v>
      </c>
      <c r="B16" s="31">
        <f>'3Sheet1'!H16</f>
        <v>0</v>
      </c>
      <c r="C16" s="21">
        <f>'3Sheet1'!I16</f>
        <v>0</v>
      </c>
      <c r="D16" s="23"/>
      <c r="E16" s="22"/>
      <c r="F16" s="21">
        <f t="shared" si="0"/>
        <v>0</v>
      </c>
      <c r="G16" s="22"/>
      <c r="H16" s="191" t="s">
        <v>59</v>
      </c>
      <c r="I16" s="24">
        <f t="shared" si="1"/>
        <v>0</v>
      </c>
      <c r="J16" s="178">
        <f t="shared" si="2"/>
        <v>0</v>
      </c>
      <c r="L16" s="25"/>
    </row>
    <row r="17" spans="1:12" ht="15">
      <c r="A17" s="190"/>
      <c r="B17" s="31"/>
      <c r="C17" s="21"/>
      <c r="D17" s="23"/>
      <c r="E17" s="22"/>
      <c r="F17" s="21"/>
      <c r="G17" s="22"/>
      <c r="H17" s="191"/>
      <c r="I17" s="24"/>
      <c r="J17" s="24"/>
      <c r="L17" s="25"/>
    </row>
    <row r="18" spans="1:12" ht="15">
      <c r="A18" s="190" t="str">
        <f>'3Sheet1'!F18</f>
        <v>Gabion Wall Type 2</v>
      </c>
      <c r="B18" s="31"/>
      <c r="C18" s="21"/>
      <c r="D18" s="23"/>
      <c r="E18" s="22"/>
      <c r="F18" s="21"/>
      <c r="G18" s="22"/>
      <c r="H18" s="191"/>
      <c r="I18" s="24"/>
      <c r="J18" s="24"/>
      <c r="L18" s="25"/>
    </row>
    <row r="19" spans="1:12" ht="15">
      <c r="A19" s="190" t="str">
        <f>'3Sheet1'!F20</f>
        <v>~CS01</v>
      </c>
      <c r="B19" s="31">
        <f>'3Sheet1'!H20</f>
        <v>0</v>
      </c>
      <c r="C19" s="21">
        <f>'3Sheet1'!I20</f>
        <v>0</v>
      </c>
      <c r="D19" s="23"/>
      <c r="E19" s="22"/>
      <c r="F19" s="21">
        <f t="shared" si="0"/>
        <v>0</v>
      </c>
      <c r="G19" s="22"/>
      <c r="H19" s="191" t="s">
        <v>59</v>
      </c>
      <c r="I19" s="24">
        <f t="shared" si="1"/>
        <v>0</v>
      </c>
      <c r="J19" s="178">
        <f t="shared" si="2"/>
        <v>0</v>
      </c>
      <c r="L19" s="25"/>
    </row>
    <row r="20" spans="1:12" ht="15">
      <c r="A20" s="190" t="str">
        <f>'3Sheet1'!F21</f>
        <v>CS01-CS02</v>
      </c>
      <c r="B20" s="31">
        <f>'3Sheet1'!H21</f>
        <v>0</v>
      </c>
      <c r="C20" s="21">
        <f>'3Sheet1'!I21</f>
        <v>0</v>
      </c>
      <c r="D20" s="23"/>
      <c r="E20" s="22"/>
      <c r="F20" s="21">
        <f t="shared" si="0"/>
        <v>0</v>
      </c>
      <c r="G20" s="22"/>
      <c r="H20" s="191" t="s">
        <v>59</v>
      </c>
      <c r="I20" s="24">
        <f t="shared" si="1"/>
        <v>0</v>
      </c>
      <c r="J20" s="178">
        <f t="shared" si="2"/>
        <v>0</v>
      </c>
      <c r="L20" s="25"/>
    </row>
    <row r="21" spans="1:12" ht="15">
      <c r="A21" s="190" t="str">
        <f>'3Sheet1'!F22</f>
        <v>CS02-CS03</v>
      </c>
      <c r="B21" s="31">
        <f>'3Sheet1'!H22</f>
        <v>0</v>
      </c>
      <c r="C21" s="21">
        <f>'3Sheet1'!I22</f>
        <v>0</v>
      </c>
      <c r="D21" s="23"/>
      <c r="E21" s="22"/>
      <c r="F21" s="21">
        <f t="shared" si="0"/>
        <v>0</v>
      </c>
      <c r="G21" s="22"/>
      <c r="H21" s="191" t="s">
        <v>59</v>
      </c>
      <c r="I21" s="24">
        <f t="shared" si="1"/>
        <v>0</v>
      </c>
      <c r="J21" s="178">
        <f t="shared" si="2"/>
        <v>0</v>
      </c>
      <c r="L21" s="25"/>
    </row>
    <row r="22" spans="1:12" ht="15">
      <c r="A22" s="190" t="str">
        <f>'3Sheet1'!F23</f>
        <v>CS03~</v>
      </c>
      <c r="B22" s="31">
        <f>'3Sheet1'!H23</f>
        <v>0</v>
      </c>
      <c r="C22" s="21">
        <f>'3Sheet1'!I23</f>
        <v>0</v>
      </c>
      <c r="D22" s="23"/>
      <c r="E22" s="22"/>
      <c r="F22" s="21">
        <f t="shared" si="0"/>
        <v>0</v>
      </c>
      <c r="G22" s="22"/>
      <c r="H22" s="191" t="s">
        <v>59</v>
      </c>
      <c r="I22" s="24">
        <f t="shared" si="1"/>
        <v>0</v>
      </c>
      <c r="J22" s="178">
        <f t="shared" si="2"/>
        <v>0</v>
      </c>
      <c r="L22" s="25"/>
    </row>
    <row r="23" spans="1:12" ht="15">
      <c r="A23" s="190"/>
      <c r="B23" s="31"/>
      <c r="C23" s="21"/>
      <c r="D23" s="23"/>
      <c r="E23" s="22"/>
      <c r="F23" s="21"/>
      <c r="G23" s="22"/>
      <c r="H23" s="191"/>
      <c r="I23" s="24"/>
      <c r="J23" s="24"/>
      <c r="L23" s="25"/>
    </row>
    <row r="24" spans="1:12" ht="15">
      <c r="A24" s="190" t="str">
        <f>'3Sheet1'!F25</f>
        <v>CS07</v>
      </c>
      <c r="B24" s="31">
        <f>'3Sheet1'!H25</f>
        <v>0</v>
      </c>
      <c r="C24" s="21">
        <f>'3Sheet1'!I25</f>
        <v>0</v>
      </c>
      <c r="D24" s="23"/>
      <c r="E24" s="22"/>
      <c r="F24" s="21">
        <f t="shared" si="0"/>
        <v>0</v>
      </c>
      <c r="G24" s="22"/>
      <c r="H24" s="191" t="s">
        <v>59</v>
      </c>
      <c r="I24" s="24">
        <f t="shared" si="1"/>
        <v>0</v>
      </c>
      <c r="J24" s="178">
        <f t="shared" si="2"/>
        <v>0</v>
      </c>
      <c r="L24" s="25"/>
    </row>
    <row r="25" spans="1:12" ht="15">
      <c r="A25" s="190"/>
      <c r="B25" s="31"/>
      <c r="C25" s="21"/>
      <c r="D25" s="23"/>
      <c r="E25" s="22"/>
      <c r="F25" s="21"/>
      <c r="G25" s="22"/>
      <c r="H25" s="191"/>
      <c r="I25" s="24"/>
      <c r="J25" s="24"/>
      <c r="L25" s="25"/>
    </row>
    <row r="26" spans="1:12" ht="15">
      <c r="A26" s="190" t="str">
        <f>'3Sheet1'!F27</f>
        <v>Gabion Wall Type 3</v>
      </c>
      <c r="B26" s="31"/>
      <c r="C26" s="21"/>
      <c r="D26" s="23"/>
      <c r="E26" s="22"/>
      <c r="F26" s="21"/>
      <c r="G26" s="22"/>
      <c r="H26" s="191"/>
      <c r="I26" s="24"/>
      <c r="J26" s="24"/>
      <c r="L26" s="25"/>
    </row>
    <row r="27" spans="1:12" ht="15">
      <c r="A27" s="190" t="str">
        <f>'3Sheet1'!F29</f>
        <v>~CS05</v>
      </c>
      <c r="B27" s="31">
        <f>'3Sheet1'!H29</f>
        <v>0</v>
      </c>
      <c r="C27" s="21">
        <f>'3Sheet1'!I29</f>
        <v>0</v>
      </c>
      <c r="D27" s="23"/>
      <c r="E27" s="22"/>
      <c r="F27" s="21">
        <f t="shared" si="0"/>
        <v>0</v>
      </c>
      <c r="G27" s="22"/>
      <c r="H27" s="191" t="s">
        <v>59</v>
      </c>
      <c r="I27" s="24">
        <f t="shared" si="1"/>
        <v>0</v>
      </c>
      <c r="J27" s="178">
        <f t="shared" si="2"/>
        <v>0</v>
      </c>
      <c r="L27" s="25"/>
    </row>
    <row r="28" spans="1:12" ht="15">
      <c r="A28" s="190" t="str">
        <f>'3Sheet1'!F30</f>
        <v>CS05-CS06</v>
      </c>
      <c r="B28" s="31">
        <f>'3Sheet1'!H30</f>
        <v>0</v>
      </c>
      <c r="C28" s="21">
        <f>'3Sheet1'!I30</f>
        <v>0</v>
      </c>
      <c r="D28" s="23"/>
      <c r="E28" s="22"/>
      <c r="F28" s="21">
        <f t="shared" si="0"/>
        <v>0</v>
      </c>
      <c r="G28" s="22"/>
      <c r="H28" s="191" t="s">
        <v>59</v>
      </c>
      <c r="I28" s="24">
        <f t="shared" si="1"/>
        <v>0</v>
      </c>
      <c r="J28" s="178">
        <f t="shared" si="2"/>
        <v>0</v>
      </c>
      <c r="L28" s="25"/>
    </row>
    <row r="29" spans="1:12" ht="15">
      <c r="A29" s="190" t="str">
        <f>'3Sheet1'!F31</f>
        <v>CS06~</v>
      </c>
      <c r="B29" s="31">
        <f>'3Sheet1'!H31</f>
        <v>0</v>
      </c>
      <c r="C29" s="21">
        <f>'3Sheet1'!I31</f>
        <v>0</v>
      </c>
      <c r="D29" s="23"/>
      <c r="E29" s="22"/>
      <c r="F29" s="21">
        <f t="shared" si="0"/>
        <v>0</v>
      </c>
      <c r="G29" s="22"/>
      <c r="H29" s="191" t="s">
        <v>59</v>
      </c>
      <c r="I29" s="24">
        <f t="shared" si="1"/>
        <v>0</v>
      </c>
      <c r="J29" s="178">
        <f t="shared" si="2"/>
        <v>0</v>
      </c>
      <c r="L29" s="25"/>
    </row>
    <row r="30" spans="1:12" ht="15">
      <c r="A30" s="190"/>
      <c r="B30" s="31"/>
      <c r="C30" s="21"/>
      <c r="D30" s="23"/>
      <c r="E30" s="22"/>
      <c r="F30" s="21"/>
      <c r="G30" s="22"/>
      <c r="H30" s="191"/>
      <c r="I30" s="24"/>
      <c r="J30" s="24"/>
      <c r="L30" s="25"/>
    </row>
    <row r="31" spans="1:12" ht="15">
      <c r="A31" s="190" t="str">
        <f>'3Sheet1'!F35</f>
        <v>Gabion Wall Type 5</v>
      </c>
      <c r="B31" s="31"/>
      <c r="C31" s="21"/>
      <c r="D31" s="23"/>
      <c r="E31" s="22"/>
      <c r="F31" s="21"/>
      <c r="G31" s="22"/>
      <c r="H31" s="191"/>
      <c r="I31" s="24"/>
      <c r="J31" s="24"/>
      <c r="L31" s="25"/>
    </row>
    <row r="32" spans="1:12" ht="15">
      <c r="A32" s="190" t="str">
        <f>'3Sheet1'!F37</f>
        <v>~CS05</v>
      </c>
      <c r="B32" s="31">
        <f>'3Sheet1'!H37</f>
        <v>0</v>
      </c>
      <c r="C32" s="21">
        <f>'3Sheet1'!I37</f>
        <v>0</v>
      </c>
      <c r="D32" s="23"/>
      <c r="E32" s="22"/>
      <c r="F32" s="21">
        <f t="shared" si="0"/>
        <v>0</v>
      </c>
      <c r="G32" s="22"/>
      <c r="H32" s="191" t="s">
        <v>59</v>
      </c>
      <c r="I32" s="24">
        <f t="shared" si="1"/>
        <v>0</v>
      </c>
      <c r="J32" s="178">
        <f t="shared" si="2"/>
        <v>0</v>
      </c>
      <c r="L32" s="25"/>
    </row>
    <row r="33" spans="1:12" ht="15">
      <c r="A33" s="190" t="str">
        <f>'3Sheet1'!F38</f>
        <v>CS05-CS06</v>
      </c>
      <c r="B33" s="31">
        <f>'3Sheet1'!H38</f>
        <v>0</v>
      </c>
      <c r="C33" s="21">
        <f>'3Sheet1'!I38</f>
        <v>0</v>
      </c>
      <c r="D33" s="23"/>
      <c r="E33" s="22"/>
      <c r="F33" s="21">
        <f t="shared" si="0"/>
        <v>0</v>
      </c>
      <c r="G33" s="22"/>
      <c r="H33" s="191" t="s">
        <v>59</v>
      </c>
      <c r="I33" s="24">
        <f t="shared" si="1"/>
        <v>0</v>
      </c>
      <c r="J33" s="178">
        <f t="shared" si="2"/>
        <v>0</v>
      </c>
      <c r="L33" s="25"/>
    </row>
    <row r="34" spans="1:12" ht="15">
      <c r="A34" s="190" t="str">
        <f>'3Sheet1'!F39</f>
        <v>CS06-CS07</v>
      </c>
      <c r="B34" s="31">
        <f>'3Sheet1'!H39</f>
        <v>0</v>
      </c>
      <c r="C34" s="21">
        <f>'3Sheet1'!I39</f>
        <v>0</v>
      </c>
      <c r="D34" s="23"/>
      <c r="E34" s="22"/>
      <c r="F34" s="21">
        <f t="shared" si="0"/>
        <v>0</v>
      </c>
      <c r="G34" s="22"/>
      <c r="H34" s="191" t="s">
        <v>59</v>
      </c>
      <c r="I34" s="24">
        <f t="shared" si="1"/>
        <v>0</v>
      </c>
      <c r="J34" s="178">
        <f t="shared" si="2"/>
        <v>0</v>
      </c>
      <c r="L34" s="25"/>
    </row>
    <row r="35" spans="1:12" ht="15">
      <c r="A35" s="190" t="str">
        <f>'3Sheet1'!F40</f>
        <v>CS07-CS08</v>
      </c>
      <c r="B35" s="31">
        <f>'3Sheet1'!H40</f>
        <v>0</v>
      </c>
      <c r="C35" s="21">
        <f>'3Sheet1'!I40</f>
        <v>0</v>
      </c>
      <c r="D35" s="23"/>
      <c r="E35" s="22"/>
      <c r="F35" s="21">
        <f t="shared" si="0"/>
        <v>0</v>
      </c>
      <c r="G35" s="22"/>
      <c r="H35" s="191" t="s">
        <v>59</v>
      </c>
      <c r="I35" s="24">
        <f t="shared" si="1"/>
        <v>0</v>
      </c>
      <c r="J35" s="178">
        <f t="shared" si="2"/>
        <v>0</v>
      </c>
      <c r="L35" s="25"/>
    </row>
    <row r="36" spans="1:12" ht="15">
      <c r="A36" s="190" t="str">
        <f>'3Sheet1'!F41</f>
        <v>CS08~</v>
      </c>
      <c r="B36" s="31">
        <f>'3Sheet1'!H41</f>
        <v>0</v>
      </c>
      <c r="C36" s="21">
        <f>'3Sheet1'!I41</f>
        <v>0</v>
      </c>
      <c r="D36" s="23"/>
      <c r="E36" s="22"/>
      <c r="F36" s="21">
        <f t="shared" si="0"/>
        <v>0</v>
      </c>
      <c r="G36" s="22"/>
      <c r="H36" s="191" t="s">
        <v>59</v>
      </c>
      <c r="I36" s="24">
        <f t="shared" si="1"/>
        <v>0</v>
      </c>
      <c r="J36" s="178">
        <f t="shared" si="2"/>
        <v>0</v>
      </c>
      <c r="L36" s="25"/>
    </row>
    <row r="37" spans="1:12" ht="15">
      <c r="A37" s="190"/>
      <c r="B37" s="31"/>
      <c r="C37" s="21"/>
      <c r="D37" s="23"/>
      <c r="E37" s="22"/>
      <c r="F37" s="21"/>
      <c r="G37" s="22"/>
      <c r="H37" s="22"/>
      <c r="I37" s="24"/>
      <c r="J37" s="24"/>
      <c r="L37" s="25"/>
    </row>
    <row r="38" spans="1:12" ht="15">
      <c r="A38" s="27"/>
      <c r="B38" s="21"/>
      <c r="C38" s="21"/>
      <c r="D38" s="23"/>
      <c r="E38" s="22"/>
      <c r="F38" s="21"/>
      <c r="G38" s="22"/>
      <c r="H38" s="22"/>
      <c r="I38" s="24"/>
      <c r="J38" s="177">
        <f>SUM(J6:J37)</f>
        <v>15955.36</v>
      </c>
      <c r="L38" s="25"/>
    </row>
    <row r="39" spans="1:12" ht="15">
      <c r="A39" s="30"/>
      <c r="B39" s="31"/>
      <c r="C39" s="32"/>
      <c r="D39" s="33"/>
      <c r="E39" s="34"/>
      <c r="F39" s="31"/>
      <c r="G39" s="34"/>
      <c r="H39" s="34"/>
      <c r="I39" s="35"/>
      <c r="J39" s="36"/>
    </row>
    <row r="40" spans="1:12" ht="15">
      <c r="A40" s="680" t="s">
        <v>81</v>
      </c>
      <c r="B40" s="681"/>
      <c r="C40" s="681"/>
      <c r="D40" s="681"/>
      <c r="E40" s="681"/>
      <c r="F40" s="681"/>
      <c r="G40" s="681"/>
      <c r="H40" s="681"/>
      <c r="I40" s="681"/>
      <c r="J40" s="682"/>
    </row>
    <row r="41" spans="1:12" ht="15">
      <c r="A41" s="674" t="s">
        <v>82</v>
      </c>
      <c r="B41" s="675"/>
      <c r="C41" s="675"/>
      <c r="D41" s="675"/>
      <c r="E41" s="675"/>
      <c r="F41" s="676"/>
      <c r="G41" s="18"/>
      <c r="H41" s="19"/>
      <c r="I41" s="19"/>
      <c r="J41" s="18"/>
      <c r="K41" s="37"/>
    </row>
    <row r="42" spans="1:12" ht="15">
      <c r="A42" s="674" t="s">
        <v>83</v>
      </c>
      <c r="B42" s="675"/>
      <c r="C42" s="675"/>
      <c r="D42" s="675"/>
      <c r="E42" s="675"/>
      <c r="F42" s="676"/>
      <c r="G42" s="18"/>
      <c r="H42" s="19"/>
      <c r="I42" s="18"/>
      <c r="J42" s="18"/>
      <c r="L42" s="25"/>
    </row>
    <row r="43" spans="1:12" ht="15">
      <c r="A43" s="674" t="s">
        <v>84</v>
      </c>
      <c r="B43" s="675"/>
      <c r="C43" s="675"/>
      <c r="D43" s="675"/>
      <c r="E43" s="675"/>
      <c r="F43" s="676"/>
      <c r="G43" s="38"/>
      <c r="H43" s="39"/>
      <c r="I43" s="38"/>
      <c r="J43" s="38"/>
      <c r="L43" s="25"/>
    </row>
    <row r="44" spans="1:12" ht="15">
      <c r="A44" s="27" t="s">
        <v>85</v>
      </c>
      <c r="B44" s="21"/>
      <c r="C44" s="21"/>
      <c r="D44" s="23"/>
      <c r="E44" s="22"/>
      <c r="F44" s="21"/>
      <c r="G44" s="22"/>
      <c r="H44" s="22"/>
      <c r="I44" s="24"/>
      <c r="J44" s="24"/>
      <c r="L44" s="25"/>
    </row>
    <row r="45" spans="1:12" ht="15">
      <c r="A45" s="190" t="str">
        <f>'3Sheet1'!F3</f>
        <v>~CS011</v>
      </c>
      <c r="B45" s="31">
        <f>'3Sheet1'!H3</f>
        <v>17.829999999999998</v>
      </c>
      <c r="C45" s="21">
        <f>'3Sheet1'!M3</f>
        <v>26.7</v>
      </c>
      <c r="D45" s="23"/>
      <c r="E45" s="22"/>
      <c r="F45" s="21">
        <f>B45*C45</f>
        <v>476.06099999999992</v>
      </c>
      <c r="G45" s="22"/>
      <c r="H45" s="22" t="s">
        <v>59</v>
      </c>
      <c r="I45" s="24">
        <f>F45*1.1</f>
        <v>523.6671</v>
      </c>
      <c r="J45" s="178">
        <f>ROUNDUP(I45,2)</f>
        <v>523.66999999999996</v>
      </c>
      <c r="L45" s="25"/>
    </row>
    <row r="46" spans="1:12" ht="15">
      <c r="A46" s="190" t="str">
        <f>'3Sheet1'!F4</f>
        <v>CS011-CS12</v>
      </c>
      <c r="B46" s="31">
        <f>'3Sheet1'!H4</f>
        <v>15.65</v>
      </c>
      <c r="C46" s="21">
        <f>'3Sheet1'!M4</f>
        <v>27.532499999999999</v>
      </c>
      <c r="D46" s="23"/>
      <c r="E46" s="22"/>
      <c r="F46" s="21">
        <f>B46*C46</f>
        <v>430.88362499999999</v>
      </c>
      <c r="G46" s="22"/>
      <c r="H46" s="22" t="s">
        <v>80</v>
      </c>
      <c r="I46" s="24">
        <f>F46*1.1</f>
        <v>473.97198750000001</v>
      </c>
      <c r="J46" s="178">
        <f>ROUNDUP(I46,2)</f>
        <v>473.98</v>
      </c>
      <c r="L46" s="25"/>
    </row>
    <row r="47" spans="1:12" ht="15">
      <c r="A47" s="190" t="str">
        <f>'3Sheet1'!F5</f>
        <v>CS12~</v>
      </c>
      <c r="B47" s="31">
        <f>'3Sheet1'!H5</f>
        <v>79.97</v>
      </c>
      <c r="C47" s="21">
        <f>'3Sheet1'!M5</f>
        <v>28.364999999999998</v>
      </c>
      <c r="D47" s="23"/>
      <c r="E47" s="22"/>
      <c r="F47" s="21">
        <f t="shared" ref="F47" si="3">B47*C47</f>
        <v>2268.3490499999998</v>
      </c>
      <c r="G47" s="22"/>
      <c r="H47" s="22" t="s">
        <v>80</v>
      </c>
      <c r="I47" s="24">
        <f t="shared" ref="I47" si="4">F47*1.1</f>
        <v>2495.183955</v>
      </c>
      <c r="J47" s="178">
        <f t="shared" ref="J47:J63" si="5">ROUNDUP(I47,2)</f>
        <v>2495.19</v>
      </c>
      <c r="L47" s="25"/>
    </row>
    <row r="48" spans="1:12" ht="15">
      <c r="A48" s="190"/>
      <c r="B48" s="31"/>
      <c r="C48" s="21"/>
      <c r="D48" s="23"/>
      <c r="E48" s="22"/>
      <c r="F48" s="21"/>
      <c r="G48" s="22"/>
      <c r="H48" s="22"/>
      <c r="I48" s="24"/>
      <c r="J48" s="178"/>
      <c r="L48" s="25"/>
    </row>
    <row r="49" spans="1:12" ht="15">
      <c r="A49" s="190"/>
      <c r="B49" s="31"/>
      <c r="C49" s="21"/>
      <c r="D49" s="23"/>
      <c r="E49" s="22"/>
      <c r="F49" s="21"/>
      <c r="G49" s="22"/>
      <c r="H49" s="22"/>
      <c r="I49" s="24"/>
      <c r="J49" s="178"/>
      <c r="L49" s="25"/>
    </row>
    <row r="50" spans="1:12" ht="15">
      <c r="A50" s="190"/>
      <c r="B50" s="31"/>
      <c r="C50" s="21"/>
      <c r="D50" s="23"/>
      <c r="E50" s="22"/>
      <c r="F50" s="21"/>
      <c r="G50" s="22"/>
      <c r="H50" s="22"/>
      <c r="I50" s="24"/>
      <c r="J50" s="178"/>
      <c r="L50" s="25"/>
    </row>
    <row r="51" spans="1:12" ht="15">
      <c r="A51" s="190" t="str">
        <f t="shared" ref="A51:B63" si="6">A24</f>
        <v>CS07</v>
      </c>
      <c r="B51" s="31">
        <f t="shared" si="6"/>
        <v>0</v>
      </c>
      <c r="C51" s="21">
        <f>'3Sheet1'!M25</f>
        <v>0</v>
      </c>
      <c r="D51" s="23"/>
      <c r="E51" s="22"/>
      <c r="F51" s="21">
        <f t="shared" ref="F51:F63" si="7">B51*C51</f>
        <v>0</v>
      </c>
      <c r="G51" s="22"/>
      <c r="H51" s="22" t="s">
        <v>80</v>
      </c>
      <c r="I51" s="24">
        <f t="shared" ref="I51:I63" si="8">F51*1.1</f>
        <v>0</v>
      </c>
      <c r="J51" s="178">
        <f t="shared" si="5"/>
        <v>0</v>
      </c>
      <c r="L51" s="25"/>
    </row>
    <row r="52" spans="1:12" ht="15">
      <c r="A52" s="190"/>
      <c r="B52" s="31"/>
      <c r="C52" s="21"/>
      <c r="D52" s="23"/>
      <c r="E52" s="22"/>
      <c r="F52" s="21"/>
      <c r="G52" s="22"/>
      <c r="H52" s="22"/>
      <c r="I52" s="24"/>
      <c r="J52" s="178"/>
      <c r="L52" s="25"/>
    </row>
    <row r="53" spans="1:12" ht="15">
      <c r="A53" s="190" t="str">
        <f t="shared" si="6"/>
        <v>Gabion Wall Type 3</v>
      </c>
      <c r="B53" s="31"/>
      <c r="C53" s="21"/>
      <c r="D53" s="23"/>
      <c r="E53" s="22"/>
      <c r="F53" s="21"/>
      <c r="G53" s="22"/>
      <c r="H53" s="22"/>
      <c r="I53" s="24"/>
      <c r="J53" s="178"/>
      <c r="L53" s="25"/>
    </row>
    <row r="54" spans="1:12" ht="15">
      <c r="A54" s="190" t="str">
        <f t="shared" si="6"/>
        <v>~CS05</v>
      </c>
      <c r="B54" s="31">
        <f t="shared" si="6"/>
        <v>0</v>
      </c>
      <c r="C54" s="21">
        <f>'3Sheet1'!M29</f>
        <v>0</v>
      </c>
      <c r="D54" s="23"/>
      <c r="E54" s="22"/>
      <c r="F54" s="21">
        <f t="shared" si="7"/>
        <v>0</v>
      </c>
      <c r="G54" s="22"/>
      <c r="H54" s="22" t="s">
        <v>80</v>
      </c>
      <c r="I54" s="24">
        <f t="shared" si="8"/>
        <v>0</v>
      </c>
      <c r="J54" s="178">
        <f t="shared" si="5"/>
        <v>0</v>
      </c>
      <c r="L54" s="25"/>
    </row>
    <row r="55" spans="1:12" ht="15">
      <c r="A55" s="190" t="str">
        <f t="shared" si="6"/>
        <v>CS05-CS06</v>
      </c>
      <c r="B55" s="31">
        <f t="shared" si="6"/>
        <v>0</v>
      </c>
      <c r="C55" s="21">
        <f>'3Sheet1'!M30</f>
        <v>0</v>
      </c>
      <c r="D55" s="23"/>
      <c r="E55" s="22"/>
      <c r="F55" s="21">
        <f t="shared" si="7"/>
        <v>0</v>
      </c>
      <c r="G55" s="22"/>
      <c r="H55" s="22" t="s">
        <v>80</v>
      </c>
      <c r="I55" s="24">
        <f t="shared" si="8"/>
        <v>0</v>
      </c>
      <c r="J55" s="178">
        <f t="shared" si="5"/>
        <v>0</v>
      </c>
      <c r="L55" s="25"/>
    </row>
    <row r="56" spans="1:12" ht="15">
      <c r="A56" s="190" t="str">
        <f t="shared" si="6"/>
        <v>CS06~</v>
      </c>
      <c r="B56" s="31">
        <f t="shared" si="6"/>
        <v>0</v>
      </c>
      <c r="C56" s="21">
        <f>'3Sheet1'!M31</f>
        <v>0</v>
      </c>
      <c r="D56" s="23"/>
      <c r="E56" s="22"/>
      <c r="F56" s="21">
        <f t="shared" si="7"/>
        <v>0</v>
      </c>
      <c r="G56" s="22"/>
      <c r="H56" s="22" t="s">
        <v>80</v>
      </c>
      <c r="I56" s="24">
        <f t="shared" si="8"/>
        <v>0</v>
      </c>
      <c r="J56" s="178">
        <f t="shared" si="5"/>
        <v>0</v>
      </c>
      <c r="L56" s="25"/>
    </row>
    <row r="57" spans="1:12" ht="15">
      <c r="A57" s="190"/>
      <c r="B57" s="31"/>
      <c r="C57" s="21"/>
      <c r="D57" s="23"/>
      <c r="E57" s="22"/>
      <c r="F57" s="21"/>
      <c r="G57" s="22"/>
      <c r="H57" s="22"/>
      <c r="I57" s="24"/>
      <c r="J57" s="178"/>
      <c r="L57" s="25"/>
    </row>
    <row r="58" spans="1:12" ht="15">
      <c r="A58" s="190" t="str">
        <f t="shared" si="6"/>
        <v>Gabion Wall Type 5</v>
      </c>
      <c r="B58" s="31"/>
      <c r="C58" s="21"/>
      <c r="D58" s="23"/>
      <c r="E58" s="22"/>
      <c r="F58" s="21"/>
      <c r="G58" s="22"/>
      <c r="H58" s="22"/>
      <c r="I58" s="24"/>
      <c r="J58" s="178"/>
      <c r="L58" s="25"/>
    </row>
    <row r="59" spans="1:12" ht="15">
      <c r="A59" s="190" t="str">
        <f t="shared" si="6"/>
        <v>~CS05</v>
      </c>
      <c r="B59" s="31">
        <f t="shared" si="6"/>
        <v>0</v>
      </c>
      <c r="C59" s="21">
        <f>'3Sheet1'!M37</f>
        <v>0</v>
      </c>
      <c r="D59" s="23"/>
      <c r="E59" s="22"/>
      <c r="F59" s="21">
        <f t="shared" si="7"/>
        <v>0</v>
      </c>
      <c r="G59" s="22"/>
      <c r="H59" s="22" t="s">
        <v>80</v>
      </c>
      <c r="I59" s="24">
        <f t="shared" si="8"/>
        <v>0</v>
      </c>
      <c r="J59" s="178">
        <f t="shared" si="5"/>
        <v>0</v>
      </c>
      <c r="L59" s="25"/>
    </row>
    <row r="60" spans="1:12" ht="15">
      <c r="A60" s="190" t="str">
        <f t="shared" si="6"/>
        <v>CS05-CS06</v>
      </c>
      <c r="B60" s="31">
        <f t="shared" si="6"/>
        <v>0</v>
      </c>
      <c r="C60" s="21">
        <f>'3Sheet1'!M38</f>
        <v>0</v>
      </c>
      <c r="D60" s="23"/>
      <c r="E60" s="22"/>
      <c r="F60" s="21">
        <f t="shared" si="7"/>
        <v>0</v>
      </c>
      <c r="G60" s="22"/>
      <c r="H60" s="22" t="s">
        <v>80</v>
      </c>
      <c r="I60" s="24">
        <f t="shared" si="8"/>
        <v>0</v>
      </c>
      <c r="J60" s="178">
        <f t="shared" si="5"/>
        <v>0</v>
      </c>
      <c r="L60" s="25"/>
    </row>
    <row r="61" spans="1:12" ht="15">
      <c r="A61" s="190" t="str">
        <f t="shared" si="6"/>
        <v>CS06-CS07</v>
      </c>
      <c r="B61" s="31">
        <f t="shared" si="6"/>
        <v>0</v>
      </c>
      <c r="C61" s="21">
        <f>'3Sheet1'!M39</f>
        <v>0</v>
      </c>
      <c r="D61" s="23"/>
      <c r="E61" s="22"/>
      <c r="F61" s="21">
        <f t="shared" si="7"/>
        <v>0</v>
      </c>
      <c r="G61" s="22"/>
      <c r="H61" s="22" t="s">
        <v>80</v>
      </c>
      <c r="I61" s="24">
        <f t="shared" si="8"/>
        <v>0</v>
      </c>
      <c r="J61" s="178">
        <f t="shared" si="5"/>
        <v>0</v>
      </c>
      <c r="L61" s="25"/>
    </row>
    <row r="62" spans="1:12" ht="15">
      <c r="A62" s="190" t="str">
        <f t="shared" si="6"/>
        <v>CS07-CS08</v>
      </c>
      <c r="B62" s="31">
        <f t="shared" si="6"/>
        <v>0</v>
      </c>
      <c r="C62" s="21">
        <f>'3Sheet1'!M40</f>
        <v>0</v>
      </c>
      <c r="D62" s="23"/>
      <c r="E62" s="22"/>
      <c r="F62" s="21">
        <f t="shared" si="7"/>
        <v>0</v>
      </c>
      <c r="G62" s="22"/>
      <c r="H62" s="22" t="s">
        <v>80</v>
      </c>
      <c r="I62" s="24">
        <f t="shared" si="8"/>
        <v>0</v>
      </c>
      <c r="J62" s="178">
        <f t="shared" si="5"/>
        <v>0</v>
      </c>
      <c r="L62" s="25"/>
    </row>
    <row r="63" spans="1:12" ht="15">
      <c r="A63" s="190" t="str">
        <f t="shared" si="6"/>
        <v>CS08~</v>
      </c>
      <c r="B63" s="31">
        <f t="shared" si="6"/>
        <v>0</v>
      </c>
      <c r="C63" s="21">
        <f>'3Sheet1'!M41</f>
        <v>0</v>
      </c>
      <c r="D63" s="23"/>
      <c r="E63" s="22"/>
      <c r="F63" s="21">
        <f t="shared" si="7"/>
        <v>0</v>
      </c>
      <c r="G63" s="22"/>
      <c r="H63" s="22" t="s">
        <v>80</v>
      </c>
      <c r="I63" s="24">
        <f t="shared" si="8"/>
        <v>0</v>
      </c>
      <c r="J63" s="178">
        <f t="shared" si="5"/>
        <v>0</v>
      </c>
      <c r="L63" s="25"/>
    </row>
    <row r="64" spans="1:12" ht="15">
      <c r="A64" s="27"/>
      <c r="B64" s="21"/>
      <c r="C64" s="21"/>
      <c r="D64" s="23"/>
      <c r="E64" s="22"/>
      <c r="F64" s="21"/>
      <c r="G64" s="22"/>
      <c r="H64" s="22"/>
      <c r="I64" s="24"/>
      <c r="J64" s="178"/>
      <c r="L64" s="25"/>
    </row>
    <row r="65" spans="1:12" ht="15">
      <c r="A65" s="206" t="str">
        <f>'3Sheet1'!F13</f>
        <v>CS01</v>
      </c>
      <c r="B65" s="21">
        <f>'3Sheet1'!H13</f>
        <v>71.72</v>
      </c>
      <c r="C65" s="21">
        <f>'3Sheet1'!M13</f>
        <v>21.15</v>
      </c>
      <c r="D65" s="23"/>
      <c r="E65" s="22"/>
      <c r="F65" s="21">
        <f t="shared" ref="F65:F66" si="9">B65*C65</f>
        <v>1516.8779999999999</v>
      </c>
      <c r="G65" s="22"/>
      <c r="H65" s="22" t="s">
        <v>80</v>
      </c>
      <c r="I65" s="24">
        <f t="shared" ref="I65:I66" si="10">F65*1.1</f>
        <v>1668.5658000000001</v>
      </c>
      <c r="J65" s="178">
        <f t="shared" ref="J65:J66" si="11">ROUNDUP(I65,2)</f>
        <v>1668.57</v>
      </c>
      <c r="L65" s="25"/>
    </row>
    <row r="66" spans="1:12" ht="15">
      <c r="A66" s="206" t="str">
        <f>'3Sheet1'!F14</f>
        <v>CS23</v>
      </c>
      <c r="B66" s="21">
        <f>'3Sheet1'!H14</f>
        <v>102.7</v>
      </c>
      <c r="C66" s="21">
        <f>'3Sheet1'!M14</f>
        <v>10.65</v>
      </c>
      <c r="D66" s="23"/>
      <c r="E66" s="22"/>
      <c r="F66" s="21">
        <f t="shared" si="9"/>
        <v>1093.7550000000001</v>
      </c>
      <c r="G66" s="22"/>
      <c r="H66" s="22" t="s">
        <v>80</v>
      </c>
      <c r="I66" s="24">
        <f t="shared" si="10"/>
        <v>1203.1305000000002</v>
      </c>
      <c r="J66" s="178">
        <f t="shared" si="11"/>
        <v>1203.1400000000001</v>
      </c>
      <c r="L66" s="25"/>
    </row>
    <row r="67" spans="1:12" ht="15">
      <c r="A67" s="27"/>
      <c r="B67" s="21"/>
      <c r="C67" s="21"/>
      <c r="D67" s="23"/>
      <c r="E67" s="22"/>
      <c r="F67" s="21"/>
      <c r="G67" s="22"/>
      <c r="H67" s="22"/>
      <c r="I67" s="24"/>
      <c r="J67" s="178"/>
      <c r="L67" s="25"/>
    </row>
    <row r="68" spans="1:12" ht="15">
      <c r="A68" s="27"/>
      <c r="B68" s="21"/>
      <c r="C68" s="21"/>
      <c r="D68" s="23"/>
      <c r="E68" s="22"/>
      <c r="F68" s="21"/>
      <c r="G68" s="22"/>
      <c r="H68" s="22"/>
      <c r="I68" s="24"/>
      <c r="J68" s="178"/>
      <c r="L68" s="25"/>
    </row>
    <row r="69" spans="1:12" ht="15">
      <c r="A69" s="27"/>
      <c r="B69" s="21"/>
      <c r="C69" s="21"/>
      <c r="D69" s="23"/>
      <c r="E69" s="22"/>
      <c r="F69" s="21"/>
      <c r="G69" s="22"/>
      <c r="H69" s="22"/>
      <c r="I69" s="24"/>
      <c r="J69" s="178"/>
      <c r="L69" s="25"/>
    </row>
    <row r="70" spans="1:12" ht="15">
      <c r="A70" s="27"/>
      <c r="B70" s="21"/>
      <c r="C70" s="21"/>
      <c r="D70" s="23"/>
      <c r="E70" s="22"/>
      <c r="F70" s="21"/>
      <c r="G70" s="22"/>
      <c r="H70" s="22"/>
      <c r="I70" s="24"/>
      <c r="J70" s="178"/>
      <c r="L70" s="25"/>
    </row>
    <row r="71" spans="1:12" ht="15">
      <c r="A71" s="27"/>
      <c r="B71" s="21"/>
      <c r="C71" s="21"/>
      <c r="D71" s="23"/>
      <c r="E71" s="22"/>
      <c r="F71" s="21"/>
      <c r="G71" s="22"/>
      <c r="H71" s="22"/>
      <c r="I71" s="24"/>
      <c r="J71" s="177">
        <f>SUM(J44:J70)</f>
        <v>6364.55</v>
      </c>
    </row>
    <row r="72" spans="1:12" ht="15">
      <c r="A72" s="27"/>
      <c r="B72" s="21"/>
      <c r="C72" s="21"/>
      <c r="D72" s="23"/>
      <c r="E72" s="22"/>
      <c r="F72" s="21"/>
      <c r="G72" s="22"/>
      <c r="H72" s="22"/>
      <c r="I72" s="24"/>
      <c r="J72" s="177"/>
    </row>
    <row r="73" spans="1:12" ht="15">
      <c r="A73" s="27"/>
      <c r="B73" s="21"/>
      <c r="C73" s="21"/>
      <c r="D73" s="23"/>
      <c r="E73" s="22"/>
      <c r="F73" s="21"/>
      <c r="G73" s="22"/>
      <c r="H73" s="22"/>
      <c r="I73" s="24"/>
      <c r="J73" s="24"/>
    </row>
    <row r="74" spans="1:12" ht="15">
      <c r="A74" s="674" t="s">
        <v>86</v>
      </c>
      <c r="B74" s="675"/>
      <c r="C74" s="675"/>
      <c r="D74" s="675"/>
      <c r="E74" s="675"/>
      <c r="F74" s="676"/>
      <c r="G74" s="40"/>
      <c r="H74" s="19"/>
      <c r="I74" s="18"/>
      <c r="J74" s="18"/>
      <c r="K74" s="25"/>
      <c r="L74" s="25"/>
    </row>
    <row r="75" spans="1:12" ht="15">
      <c r="A75" s="674" t="s">
        <v>87</v>
      </c>
      <c r="B75" s="675"/>
      <c r="C75" s="675"/>
      <c r="D75" s="675"/>
      <c r="E75" s="675"/>
      <c r="F75" s="676"/>
      <c r="G75" s="40"/>
      <c r="H75" s="19"/>
      <c r="I75" s="18"/>
      <c r="J75" s="18"/>
      <c r="K75" s="25"/>
      <c r="L75" s="25"/>
    </row>
    <row r="76" spans="1:12" ht="15">
      <c r="A76" s="674" t="s">
        <v>88</v>
      </c>
      <c r="B76" s="675"/>
      <c r="C76" s="675"/>
      <c r="D76" s="675"/>
      <c r="E76" s="675"/>
      <c r="F76" s="676"/>
      <c r="G76" s="38"/>
      <c r="H76" s="39"/>
      <c r="I76" s="38"/>
      <c r="J76" s="38"/>
      <c r="K76" s="25"/>
      <c r="L76" s="25"/>
    </row>
    <row r="77" spans="1:12" ht="15">
      <c r="A77" s="41" t="s">
        <v>89</v>
      </c>
      <c r="B77" s="26"/>
      <c r="C77" s="42"/>
      <c r="D77" s="42"/>
      <c r="E77" s="43"/>
      <c r="F77" s="26"/>
      <c r="G77" s="43"/>
      <c r="H77" s="43"/>
      <c r="I77" s="24"/>
      <c r="J77" s="44"/>
      <c r="K77" s="25"/>
      <c r="L77" s="25"/>
    </row>
    <row r="78" spans="1:12" ht="15">
      <c r="A78" s="194" t="str">
        <f>A45</f>
        <v>~CS011</v>
      </c>
      <c r="B78" s="31"/>
      <c r="C78" s="32"/>
      <c r="D78" s="33"/>
      <c r="E78" s="34"/>
      <c r="F78" s="31"/>
      <c r="G78" s="45"/>
      <c r="H78" s="22"/>
      <c r="I78" s="24"/>
      <c r="J78" s="24"/>
      <c r="K78" s="25"/>
      <c r="L78" s="25"/>
    </row>
    <row r="79" spans="1:12" ht="15">
      <c r="A79" s="194" t="str">
        <f>A46</f>
        <v>CS011-CS12</v>
      </c>
      <c r="B79" s="31">
        <f>B46</f>
        <v>15.65</v>
      </c>
      <c r="C79" s="32">
        <f>'3Sheet1'!K20</f>
        <v>0</v>
      </c>
      <c r="D79" s="33"/>
      <c r="E79" s="34"/>
      <c r="F79" s="31">
        <f>PRODUCT(B79:E79)</f>
        <v>0</v>
      </c>
      <c r="G79" s="45">
        <f>F79</f>
        <v>0</v>
      </c>
      <c r="H79" s="22" t="s">
        <v>80</v>
      </c>
      <c r="I79" s="24">
        <f>G79*1.1</f>
        <v>0</v>
      </c>
      <c r="J79" s="178">
        <f>I79</f>
        <v>0</v>
      </c>
      <c r="K79" s="25"/>
      <c r="L79" s="25"/>
    </row>
    <row r="80" spans="1:12" ht="15">
      <c r="A80" s="194" t="str">
        <f>A47</f>
        <v>CS12~</v>
      </c>
      <c r="B80" s="31">
        <f>B47</f>
        <v>79.97</v>
      </c>
      <c r="C80" s="32">
        <f>'3Sheet1'!K21</f>
        <v>0</v>
      </c>
      <c r="D80" s="33"/>
      <c r="E80" s="34"/>
      <c r="F80" s="31">
        <f t="shared" ref="F80:F96" si="12">PRODUCT(B80:E80)</f>
        <v>0</v>
      </c>
      <c r="G80" s="45">
        <f t="shared" ref="G80:G96" si="13">F80</f>
        <v>0</v>
      </c>
      <c r="H80" s="22" t="s">
        <v>80</v>
      </c>
      <c r="I80" s="24">
        <f t="shared" ref="I80:I96" si="14">G80*1.1</f>
        <v>0</v>
      </c>
      <c r="J80" s="178">
        <f t="shared" ref="J80:J96" si="15">I80</f>
        <v>0</v>
      </c>
      <c r="K80" s="25"/>
      <c r="L80" s="25"/>
    </row>
    <row r="81" spans="1:12" ht="15">
      <c r="A81" s="194">
        <f>A48</f>
        <v>0</v>
      </c>
      <c r="B81" s="31">
        <f>B48</f>
        <v>0</v>
      </c>
      <c r="C81" s="32">
        <f>'3Sheet1'!K22</f>
        <v>0</v>
      </c>
      <c r="D81" s="33"/>
      <c r="E81" s="34"/>
      <c r="F81" s="31">
        <f t="shared" si="12"/>
        <v>0</v>
      </c>
      <c r="G81" s="45">
        <f t="shared" si="13"/>
        <v>0</v>
      </c>
      <c r="H81" s="22" t="s">
        <v>80</v>
      </c>
      <c r="I81" s="24">
        <f t="shared" si="14"/>
        <v>0</v>
      </c>
      <c r="J81" s="178">
        <f t="shared" si="15"/>
        <v>0</v>
      </c>
      <c r="K81" s="25"/>
      <c r="L81" s="25"/>
    </row>
    <row r="82" spans="1:12" ht="15">
      <c r="A82" s="194">
        <f>A49</f>
        <v>0</v>
      </c>
      <c r="B82" s="31">
        <f>B49</f>
        <v>0</v>
      </c>
      <c r="C82" s="32">
        <f>'3Sheet1'!K23</f>
        <v>0</v>
      </c>
      <c r="D82" s="33"/>
      <c r="E82" s="34"/>
      <c r="F82" s="31">
        <f t="shared" si="12"/>
        <v>0</v>
      </c>
      <c r="G82" s="45">
        <f t="shared" si="13"/>
        <v>0</v>
      </c>
      <c r="H82" s="22" t="s">
        <v>80</v>
      </c>
      <c r="I82" s="24">
        <f t="shared" si="14"/>
        <v>0</v>
      </c>
      <c r="J82" s="178">
        <f t="shared" si="15"/>
        <v>0</v>
      </c>
      <c r="K82" s="25"/>
      <c r="L82" s="25"/>
    </row>
    <row r="83" spans="1:12" ht="15">
      <c r="A83" s="194"/>
      <c r="B83" s="31"/>
      <c r="C83" s="32"/>
      <c r="D83" s="33"/>
      <c r="E83" s="34"/>
      <c r="F83" s="31"/>
      <c r="G83" s="45"/>
      <c r="H83" s="22"/>
      <c r="I83" s="24"/>
      <c r="J83" s="24"/>
      <c r="K83" s="25"/>
      <c r="L83" s="25"/>
    </row>
    <row r="84" spans="1:12" ht="15">
      <c r="A84" s="194" t="str">
        <f>A51</f>
        <v>CS07</v>
      </c>
      <c r="B84" s="31">
        <f>B51</f>
        <v>0</v>
      </c>
      <c r="C84" s="32">
        <f>'3Sheet1'!K25</f>
        <v>0</v>
      </c>
      <c r="D84" s="33"/>
      <c r="E84" s="34"/>
      <c r="F84" s="31">
        <f t="shared" si="12"/>
        <v>0</v>
      </c>
      <c r="G84" s="45">
        <f t="shared" si="13"/>
        <v>0</v>
      </c>
      <c r="H84" s="22" t="s">
        <v>80</v>
      </c>
      <c r="I84" s="24">
        <f t="shared" si="14"/>
        <v>0</v>
      </c>
      <c r="J84" s="178">
        <f t="shared" si="15"/>
        <v>0</v>
      </c>
      <c r="K84" s="25"/>
      <c r="L84" s="25"/>
    </row>
    <row r="85" spans="1:12" ht="15">
      <c r="A85" s="194"/>
      <c r="B85" s="31"/>
      <c r="C85" s="32"/>
      <c r="D85" s="33"/>
      <c r="E85" s="34"/>
      <c r="F85" s="31"/>
      <c r="G85" s="45"/>
      <c r="H85" s="22"/>
      <c r="I85" s="24"/>
      <c r="J85" s="24"/>
      <c r="K85" s="25"/>
      <c r="L85" s="25"/>
    </row>
    <row r="86" spans="1:12" ht="15">
      <c r="A86" s="194" t="str">
        <f>A53</f>
        <v>Gabion Wall Type 3</v>
      </c>
      <c r="B86" s="31"/>
      <c r="C86" s="32"/>
      <c r="D86" s="33"/>
      <c r="E86" s="34"/>
      <c r="F86" s="31"/>
      <c r="G86" s="45"/>
      <c r="H86" s="22"/>
      <c r="I86" s="24"/>
      <c r="J86" s="24"/>
      <c r="K86" s="25"/>
      <c r="L86" s="25"/>
    </row>
    <row r="87" spans="1:12" ht="15">
      <c r="A87" s="194" t="str">
        <f>A54</f>
        <v>~CS05</v>
      </c>
      <c r="B87" s="31">
        <f>B54</f>
        <v>0</v>
      </c>
      <c r="C87" s="33">
        <f>'3Sheet1'!K29</f>
        <v>0</v>
      </c>
      <c r="D87" s="33"/>
      <c r="E87" s="34"/>
      <c r="F87" s="31">
        <f t="shared" si="12"/>
        <v>0</v>
      </c>
      <c r="G87" s="45">
        <f t="shared" si="13"/>
        <v>0</v>
      </c>
      <c r="H87" s="22" t="s">
        <v>80</v>
      </c>
      <c r="I87" s="24">
        <f t="shared" si="14"/>
        <v>0</v>
      </c>
      <c r="J87" s="178">
        <f t="shared" si="15"/>
        <v>0</v>
      </c>
      <c r="K87" s="25"/>
      <c r="L87" s="25"/>
    </row>
    <row r="88" spans="1:12" ht="15">
      <c r="A88" s="194" t="str">
        <f>A55</f>
        <v>CS05-CS06</v>
      </c>
      <c r="B88" s="31">
        <f>B55</f>
        <v>0</v>
      </c>
      <c r="C88" s="33">
        <f>'3Sheet1'!K30</f>
        <v>0</v>
      </c>
      <c r="D88" s="33"/>
      <c r="E88" s="34"/>
      <c r="F88" s="31">
        <f t="shared" si="12"/>
        <v>0</v>
      </c>
      <c r="G88" s="45">
        <f t="shared" si="13"/>
        <v>0</v>
      </c>
      <c r="H88" s="22" t="s">
        <v>80</v>
      </c>
      <c r="I88" s="24">
        <f t="shared" si="14"/>
        <v>0</v>
      </c>
      <c r="J88" s="178">
        <f t="shared" si="15"/>
        <v>0</v>
      </c>
      <c r="K88" s="25"/>
      <c r="L88" s="25"/>
    </row>
    <row r="89" spans="1:12" ht="15">
      <c r="A89" s="194" t="str">
        <f>A56</f>
        <v>CS06~</v>
      </c>
      <c r="B89" s="31">
        <f>B56</f>
        <v>0</v>
      </c>
      <c r="C89" s="33">
        <f>'3Sheet1'!K31</f>
        <v>0</v>
      </c>
      <c r="D89" s="33"/>
      <c r="E89" s="34"/>
      <c r="F89" s="31">
        <f t="shared" si="12"/>
        <v>0</v>
      </c>
      <c r="G89" s="45">
        <f t="shared" si="13"/>
        <v>0</v>
      </c>
      <c r="H89" s="22" t="s">
        <v>80</v>
      </c>
      <c r="I89" s="24">
        <f t="shared" si="14"/>
        <v>0</v>
      </c>
      <c r="J89" s="178">
        <f t="shared" si="15"/>
        <v>0</v>
      </c>
      <c r="K89" s="25"/>
      <c r="L89" s="25"/>
    </row>
    <row r="90" spans="1:12" ht="15">
      <c r="A90" s="194"/>
      <c r="B90" s="31"/>
      <c r="C90" s="33"/>
      <c r="D90" s="33"/>
      <c r="E90" s="34"/>
      <c r="F90" s="31"/>
      <c r="G90" s="45"/>
      <c r="H90" s="22"/>
      <c r="I90" s="24"/>
      <c r="J90" s="24"/>
      <c r="K90" s="25"/>
      <c r="L90" s="25"/>
    </row>
    <row r="91" spans="1:12" ht="15">
      <c r="A91" s="194" t="str">
        <f t="shared" ref="A91:A96" si="16">A58</f>
        <v>Gabion Wall Type 5</v>
      </c>
      <c r="B91" s="31"/>
      <c r="C91" s="33"/>
      <c r="D91" s="33"/>
      <c r="E91" s="34"/>
      <c r="F91" s="31"/>
      <c r="G91" s="45"/>
      <c r="H91" s="22"/>
      <c r="I91" s="24"/>
      <c r="J91" s="24"/>
      <c r="K91" s="25"/>
      <c r="L91" s="25"/>
    </row>
    <row r="92" spans="1:12" ht="15">
      <c r="A92" s="194" t="str">
        <f t="shared" si="16"/>
        <v>~CS05</v>
      </c>
      <c r="B92" s="31">
        <f>B59</f>
        <v>0</v>
      </c>
      <c r="C92" s="33">
        <f>'3Sheet1'!K37</f>
        <v>0</v>
      </c>
      <c r="D92" s="33"/>
      <c r="E92" s="34"/>
      <c r="F92" s="31">
        <f t="shared" si="12"/>
        <v>0</v>
      </c>
      <c r="G92" s="45">
        <f t="shared" si="13"/>
        <v>0</v>
      </c>
      <c r="H92" s="22" t="s">
        <v>80</v>
      </c>
      <c r="I92" s="24">
        <f t="shared" si="14"/>
        <v>0</v>
      </c>
      <c r="J92" s="178">
        <f t="shared" si="15"/>
        <v>0</v>
      </c>
      <c r="K92" s="25"/>
      <c r="L92" s="25"/>
    </row>
    <row r="93" spans="1:12" ht="15">
      <c r="A93" s="194" t="str">
        <f t="shared" si="16"/>
        <v>CS05-CS06</v>
      </c>
      <c r="B93" s="31">
        <f>B60</f>
        <v>0</v>
      </c>
      <c r="C93" s="33">
        <f>'3Sheet1'!K38</f>
        <v>0</v>
      </c>
      <c r="D93" s="33"/>
      <c r="E93" s="34"/>
      <c r="F93" s="31">
        <f t="shared" si="12"/>
        <v>0</v>
      </c>
      <c r="G93" s="45">
        <f t="shared" si="13"/>
        <v>0</v>
      </c>
      <c r="H93" s="22" t="s">
        <v>80</v>
      </c>
      <c r="I93" s="24">
        <f t="shared" si="14"/>
        <v>0</v>
      </c>
      <c r="J93" s="178">
        <f t="shared" si="15"/>
        <v>0</v>
      </c>
      <c r="K93" s="25"/>
      <c r="L93" s="25"/>
    </row>
    <row r="94" spans="1:12" ht="15">
      <c r="A94" s="194" t="str">
        <f t="shared" si="16"/>
        <v>CS06-CS07</v>
      </c>
      <c r="B94" s="31">
        <f>B61</f>
        <v>0</v>
      </c>
      <c r="C94" s="33">
        <f>'3Sheet1'!K39</f>
        <v>0</v>
      </c>
      <c r="D94" s="33"/>
      <c r="E94" s="34"/>
      <c r="F94" s="31">
        <f t="shared" si="12"/>
        <v>0</v>
      </c>
      <c r="G94" s="45">
        <f t="shared" si="13"/>
        <v>0</v>
      </c>
      <c r="H94" s="22" t="s">
        <v>80</v>
      </c>
      <c r="I94" s="24">
        <f t="shared" si="14"/>
        <v>0</v>
      </c>
      <c r="J94" s="178">
        <f t="shared" si="15"/>
        <v>0</v>
      </c>
      <c r="K94" s="25"/>
      <c r="L94" s="25"/>
    </row>
    <row r="95" spans="1:12" ht="15">
      <c r="A95" s="194" t="str">
        <f t="shared" si="16"/>
        <v>CS07-CS08</v>
      </c>
      <c r="B95" s="31">
        <f>B62</f>
        <v>0</v>
      </c>
      <c r="C95" s="33">
        <f>'3Sheet1'!K40</f>
        <v>0</v>
      </c>
      <c r="D95" s="33"/>
      <c r="E95" s="34"/>
      <c r="F95" s="31">
        <f t="shared" si="12"/>
        <v>0</v>
      </c>
      <c r="G95" s="45">
        <f t="shared" si="13"/>
        <v>0</v>
      </c>
      <c r="H95" s="22" t="s">
        <v>80</v>
      </c>
      <c r="I95" s="24">
        <f t="shared" si="14"/>
        <v>0</v>
      </c>
      <c r="J95" s="178">
        <f t="shared" si="15"/>
        <v>0</v>
      </c>
      <c r="K95" s="25"/>
      <c r="L95" s="25"/>
    </row>
    <row r="96" spans="1:12" ht="15">
      <c r="A96" s="194" t="str">
        <f t="shared" si="16"/>
        <v>CS08~</v>
      </c>
      <c r="B96" s="31">
        <f>B63</f>
        <v>0</v>
      </c>
      <c r="C96" s="33">
        <f>'3Sheet1'!K41</f>
        <v>0</v>
      </c>
      <c r="D96" s="33"/>
      <c r="E96" s="34"/>
      <c r="F96" s="31">
        <f t="shared" si="12"/>
        <v>0</v>
      </c>
      <c r="G96" s="45">
        <f t="shared" si="13"/>
        <v>0</v>
      </c>
      <c r="H96" s="22" t="s">
        <v>80</v>
      </c>
      <c r="I96" s="24">
        <f t="shared" si="14"/>
        <v>0</v>
      </c>
      <c r="J96" s="178">
        <f t="shared" si="15"/>
        <v>0</v>
      </c>
      <c r="K96" s="25"/>
      <c r="L96" s="25"/>
    </row>
    <row r="97" spans="1:18" ht="15">
      <c r="A97" s="193"/>
      <c r="B97" s="31"/>
      <c r="C97" s="33"/>
      <c r="D97" s="33"/>
      <c r="E97" s="34"/>
      <c r="F97" s="31"/>
      <c r="G97" s="34"/>
      <c r="H97" s="34"/>
      <c r="I97" s="24"/>
      <c r="J97" s="177">
        <f>SUM(J79:J96)</f>
        <v>0</v>
      </c>
      <c r="K97" s="25"/>
      <c r="L97" s="25"/>
    </row>
    <row r="98" spans="1:18" ht="15">
      <c r="A98" s="193"/>
      <c r="B98" s="31"/>
      <c r="C98" s="33"/>
      <c r="D98" s="33"/>
      <c r="E98" s="34"/>
      <c r="F98" s="31"/>
      <c r="G98" s="34"/>
      <c r="H98" s="34"/>
      <c r="I98" s="24"/>
      <c r="J98" s="44"/>
      <c r="K98" s="25"/>
      <c r="L98" s="25"/>
    </row>
    <row r="99" spans="1:18" ht="15">
      <c r="A99" s="30"/>
      <c r="B99" s="31"/>
      <c r="C99" s="33"/>
      <c r="D99" s="33"/>
      <c r="E99" s="34"/>
      <c r="F99" s="31"/>
      <c r="G99" s="34"/>
      <c r="H99" s="34"/>
      <c r="I99" s="24"/>
      <c r="J99" s="44"/>
      <c r="K99" s="25"/>
      <c r="L99" s="25"/>
    </row>
    <row r="100" spans="1:18" ht="15">
      <c r="A100" s="689" t="s">
        <v>90</v>
      </c>
      <c r="B100" s="690"/>
      <c r="C100" s="690"/>
      <c r="D100" s="690"/>
      <c r="E100" s="690"/>
      <c r="F100" s="690"/>
      <c r="G100" s="690"/>
      <c r="H100" s="690"/>
      <c r="I100" s="690"/>
      <c r="J100" s="691"/>
      <c r="K100" s="25"/>
      <c r="L100" s="25"/>
    </row>
    <row r="101" spans="1:18" ht="15">
      <c r="A101" s="41" t="s">
        <v>89</v>
      </c>
      <c r="B101" s="21"/>
      <c r="C101" s="23"/>
      <c r="D101" s="23"/>
      <c r="E101" s="22"/>
      <c r="F101" s="21"/>
      <c r="G101" s="22"/>
      <c r="H101" s="22"/>
      <c r="I101" s="24"/>
      <c r="J101" s="24"/>
      <c r="K101" s="25"/>
      <c r="L101" s="25"/>
    </row>
    <row r="102" spans="1:18" ht="15">
      <c r="A102" s="196" t="str">
        <f>A78</f>
        <v>~CS011</v>
      </c>
      <c r="B102" s="26"/>
      <c r="C102" s="72"/>
      <c r="D102" s="23"/>
      <c r="E102" s="22"/>
      <c r="F102" s="31"/>
      <c r="G102" s="45"/>
      <c r="H102" s="22"/>
      <c r="I102" s="24"/>
      <c r="J102" s="24"/>
      <c r="K102" s="25"/>
      <c r="L102" s="25"/>
      <c r="P102" s="1"/>
      <c r="Q102" s="1"/>
      <c r="R102" s="1"/>
    </row>
    <row r="103" spans="1:18" ht="15">
      <c r="A103" s="196" t="str">
        <f t="shared" ref="A103:B118" si="17">A79</f>
        <v>CS011-CS12</v>
      </c>
      <c r="B103" s="26">
        <f>B79</f>
        <v>15.65</v>
      </c>
      <c r="C103" s="72">
        <f>'3Sheet1'!L20</f>
        <v>0</v>
      </c>
      <c r="D103" s="23"/>
      <c r="E103" s="22"/>
      <c r="F103" s="31">
        <f>PRODUCT(B103:E103)</f>
        <v>0</v>
      </c>
      <c r="G103" s="45">
        <f>F103</f>
        <v>0</v>
      </c>
      <c r="H103" s="22" t="s">
        <v>80</v>
      </c>
      <c r="I103" s="24">
        <f>G103*1.1</f>
        <v>0</v>
      </c>
      <c r="J103" s="178">
        <f>I103</f>
        <v>0</v>
      </c>
      <c r="K103" s="25"/>
      <c r="L103" s="25"/>
      <c r="P103" s="1"/>
      <c r="Q103" s="1"/>
      <c r="R103" s="1"/>
    </row>
    <row r="104" spans="1:18" ht="15">
      <c r="A104" s="196" t="str">
        <f t="shared" si="17"/>
        <v>CS12~</v>
      </c>
      <c r="B104" s="26">
        <f t="shared" si="17"/>
        <v>79.97</v>
      </c>
      <c r="C104" s="72">
        <f>'3Sheet1'!L21</f>
        <v>0</v>
      </c>
      <c r="D104" s="23"/>
      <c r="E104" s="22"/>
      <c r="F104" s="31">
        <f t="shared" ref="F104:F120" si="18">PRODUCT(B104:E104)</f>
        <v>0</v>
      </c>
      <c r="G104" s="45">
        <f t="shared" ref="G104:G120" si="19">F104</f>
        <v>0</v>
      </c>
      <c r="H104" s="70" t="s">
        <v>80</v>
      </c>
      <c r="I104" s="24">
        <f t="shared" ref="I104:I120" si="20">G104*1.1</f>
        <v>0</v>
      </c>
      <c r="J104" s="178">
        <f t="shared" ref="J104:J120" si="21">I104</f>
        <v>0</v>
      </c>
      <c r="K104" s="25"/>
      <c r="L104" s="25"/>
      <c r="P104" s="1"/>
      <c r="Q104" s="1"/>
      <c r="R104" s="1"/>
    </row>
    <row r="105" spans="1:18" ht="15">
      <c r="A105" s="196">
        <f t="shared" si="17"/>
        <v>0</v>
      </c>
      <c r="B105" s="26">
        <f t="shared" si="17"/>
        <v>0</v>
      </c>
      <c r="C105" s="72">
        <f>'3Sheet1'!L22</f>
        <v>0</v>
      </c>
      <c r="D105" s="23"/>
      <c r="E105" s="22"/>
      <c r="F105" s="31">
        <f t="shared" si="18"/>
        <v>0</v>
      </c>
      <c r="G105" s="45">
        <f t="shared" si="19"/>
        <v>0</v>
      </c>
      <c r="H105" s="22" t="s">
        <v>80</v>
      </c>
      <c r="I105" s="24">
        <f t="shared" si="20"/>
        <v>0</v>
      </c>
      <c r="J105" s="178">
        <f t="shared" si="21"/>
        <v>0</v>
      </c>
      <c r="K105" s="25"/>
      <c r="L105" s="25"/>
      <c r="P105" s="1"/>
      <c r="Q105" s="1"/>
      <c r="R105" s="1"/>
    </row>
    <row r="106" spans="1:18" ht="15">
      <c r="A106" s="196">
        <f t="shared" si="17"/>
        <v>0</v>
      </c>
      <c r="B106" s="26">
        <f t="shared" si="17"/>
        <v>0</v>
      </c>
      <c r="C106" s="72">
        <f>'3Sheet1'!L23</f>
        <v>0</v>
      </c>
      <c r="D106" s="23"/>
      <c r="E106" s="22"/>
      <c r="F106" s="31">
        <f t="shared" si="18"/>
        <v>0</v>
      </c>
      <c r="G106" s="45">
        <f t="shared" si="19"/>
        <v>0</v>
      </c>
      <c r="H106" s="70" t="s">
        <v>80</v>
      </c>
      <c r="I106" s="24">
        <f t="shared" si="20"/>
        <v>0</v>
      </c>
      <c r="J106" s="178">
        <f t="shared" si="21"/>
        <v>0</v>
      </c>
      <c r="K106" s="25"/>
      <c r="L106" s="25"/>
      <c r="P106" s="1"/>
      <c r="Q106" s="1"/>
      <c r="R106" s="1"/>
    </row>
    <row r="107" spans="1:18" ht="15">
      <c r="A107" s="196"/>
      <c r="B107" s="26"/>
      <c r="C107" s="72"/>
      <c r="D107" s="23"/>
      <c r="E107" s="22"/>
      <c r="F107" s="31"/>
      <c r="G107" s="45"/>
      <c r="H107" s="22"/>
      <c r="I107" s="24"/>
      <c r="J107" s="24"/>
      <c r="K107" s="25"/>
      <c r="L107" s="25"/>
      <c r="P107" s="1"/>
      <c r="Q107" s="1"/>
      <c r="R107" s="1"/>
    </row>
    <row r="108" spans="1:18" ht="15">
      <c r="A108" s="196" t="str">
        <f t="shared" si="17"/>
        <v>CS07</v>
      </c>
      <c r="B108" s="26">
        <f t="shared" si="17"/>
        <v>0</v>
      </c>
      <c r="C108" s="72">
        <f>'3Sheet1'!L25</f>
        <v>0</v>
      </c>
      <c r="D108" s="23"/>
      <c r="E108" s="22"/>
      <c r="F108" s="31">
        <f t="shared" si="18"/>
        <v>0</v>
      </c>
      <c r="G108" s="45">
        <f t="shared" si="19"/>
        <v>0</v>
      </c>
      <c r="H108" s="70" t="s">
        <v>80</v>
      </c>
      <c r="I108" s="24">
        <f t="shared" si="20"/>
        <v>0</v>
      </c>
      <c r="J108" s="178">
        <f t="shared" si="21"/>
        <v>0</v>
      </c>
      <c r="K108" s="25"/>
      <c r="L108" s="25"/>
      <c r="P108" s="1"/>
      <c r="Q108" s="1"/>
      <c r="R108" s="1"/>
    </row>
    <row r="109" spans="1:18" ht="15">
      <c r="A109" s="196"/>
      <c r="B109" s="26"/>
      <c r="C109" s="72"/>
      <c r="D109" s="23"/>
      <c r="E109" s="22"/>
      <c r="F109" s="31"/>
      <c r="G109" s="45"/>
      <c r="H109" s="22" t="s">
        <v>80</v>
      </c>
      <c r="I109" s="24"/>
      <c r="J109" s="24"/>
      <c r="K109" s="25"/>
      <c r="L109" s="25"/>
      <c r="P109" s="1"/>
      <c r="Q109" s="1"/>
      <c r="R109" s="1"/>
    </row>
    <row r="110" spans="1:18" ht="15">
      <c r="A110" s="196" t="str">
        <f t="shared" si="17"/>
        <v>Gabion Wall Type 3</v>
      </c>
      <c r="B110" s="26"/>
      <c r="C110" s="72"/>
      <c r="D110" s="23"/>
      <c r="E110" s="22"/>
      <c r="F110" s="31"/>
      <c r="G110" s="45"/>
      <c r="H110" s="70" t="s">
        <v>80</v>
      </c>
      <c r="I110" s="24"/>
      <c r="J110" s="24"/>
      <c r="K110" s="25"/>
      <c r="L110" s="25"/>
      <c r="P110" s="1"/>
      <c r="Q110" s="1"/>
      <c r="R110" s="1"/>
    </row>
    <row r="111" spans="1:18" ht="15">
      <c r="A111" s="196" t="str">
        <f t="shared" si="17"/>
        <v>~CS05</v>
      </c>
      <c r="B111" s="26">
        <f t="shared" si="17"/>
        <v>0</v>
      </c>
      <c r="C111" s="72">
        <f>'3Sheet1'!L29</f>
        <v>0</v>
      </c>
      <c r="D111" s="23"/>
      <c r="E111" s="22"/>
      <c r="F111" s="31">
        <f t="shared" si="18"/>
        <v>0</v>
      </c>
      <c r="G111" s="45">
        <f t="shared" si="19"/>
        <v>0</v>
      </c>
      <c r="H111" s="22" t="s">
        <v>80</v>
      </c>
      <c r="I111" s="24">
        <f t="shared" si="20"/>
        <v>0</v>
      </c>
      <c r="J111" s="178">
        <f t="shared" si="21"/>
        <v>0</v>
      </c>
      <c r="K111" s="25"/>
      <c r="L111" s="25"/>
      <c r="P111" s="1"/>
      <c r="Q111" s="1"/>
      <c r="R111" s="1"/>
    </row>
    <row r="112" spans="1:18" ht="15">
      <c r="A112" s="196" t="str">
        <f t="shared" si="17"/>
        <v>CS05-CS06</v>
      </c>
      <c r="B112" s="26">
        <f t="shared" si="17"/>
        <v>0</v>
      </c>
      <c r="C112" s="72">
        <f>'3Sheet1'!L30</f>
        <v>0</v>
      </c>
      <c r="D112" s="23"/>
      <c r="E112" s="22"/>
      <c r="F112" s="31">
        <f t="shared" si="18"/>
        <v>0</v>
      </c>
      <c r="G112" s="45">
        <f t="shared" si="19"/>
        <v>0</v>
      </c>
      <c r="H112" s="70" t="s">
        <v>80</v>
      </c>
      <c r="I112" s="24">
        <f t="shared" si="20"/>
        <v>0</v>
      </c>
      <c r="J112" s="178">
        <f t="shared" si="21"/>
        <v>0</v>
      </c>
      <c r="K112" s="25"/>
      <c r="L112" s="25"/>
      <c r="P112" s="1"/>
      <c r="Q112" s="1"/>
      <c r="R112" s="1"/>
    </row>
    <row r="113" spans="1:18" ht="15">
      <c r="A113" s="196" t="str">
        <f t="shared" si="17"/>
        <v>CS06~</v>
      </c>
      <c r="B113" s="26">
        <f t="shared" si="17"/>
        <v>0</v>
      </c>
      <c r="C113" s="72">
        <f>'3Sheet1'!L31</f>
        <v>0</v>
      </c>
      <c r="D113" s="23"/>
      <c r="E113" s="22"/>
      <c r="F113" s="31">
        <f t="shared" si="18"/>
        <v>0</v>
      </c>
      <c r="G113" s="45">
        <f t="shared" si="19"/>
        <v>0</v>
      </c>
      <c r="H113" s="22" t="s">
        <v>80</v>
      </c>
      <c r="I113" s="24">
        <f t="shared" si="20"/>
        <v>0</v>
      </c>
      <c r="J113" s="178">
        <f t="shared" si="21"/>
        <v>0</v>
      </c>
      <c r="K113" s="25"/>
      <c r="L113" s="25"/>
      <c r="P113" s="1"/>
      <c r="Q113" s="1"/>
      <c r="R113" s="1"/>
    </row>
    <row r="114" spans="1:18" ht="15">
      <c r="A114" s="196"/>
      <c r="B114" s="26"/>
      <c r="C114" s="72"/>
      <c r="D114" s="23"/>
      <c r="E114" s="22"/>
      <c r="F114" s="31"/>
      <c r="G114" s="45"/>
      <c r="H114" s="70"/>
      <c r="I114" s="24"/>
      <c r="J114" s="24"/>
      <c r="K114" s="25"/>
      <c r="L114" s="25"/>
      <c r="P114" s="1"/>
      <c r="Q114" s="1"/>
      <c r="R114" s="1"/>
    </row>
    <row r="115" spans="1:18" ht="15">
      <c r="A115" s="196" t="str">
        <f t="shared" si="17"/>
        <v>Gabion Wall Type 5</v>
      </c>
      <c r="B115" s="26"/>
      <c r="C115" s="72"/>
      <c r="D115" s="23"/>
      <c r="E115" s="22"/>
      <c r="F115" s="31"/>
      <c r="G115" s="45"/>
      <c r="H115" s="22"/>
      <c r="I115" s="24"/>
      <c r="J115" s="24"/>
      <c r="K115" s="25"/>
      <c r="L115" s="25"/>
      <c r="P115" s="1"/>
      <c r="Q115" s="1"/>
      <c r="R115" s="1"/>
    </row>
    <row r="116" spans="1:18" ht="15">
      <c r="A116" s="196" t="str">
        <f t="shared" si="17"/>
        <v>~CS05</v>
      </c>
      <c r="B116" s="26">
        <f t="shared" si="17"/>
        <v>0</v>
      </c>
      <c r="C116" s="72">
        <f>'3Sheet1'!L37</f>
        <v>0</v>
      </c>
      <c r="D116" s="23"/>
      <c r="E116" s="22"/>
      <c r="F116" s="31">
        <f t="shared" si="18"/>
        <v>0</v>
      </c>
      <c r="G116" s="45">
        <f t="shared" si="19"/>
        <v>0</v>
      </c>
      <c r="H116" s="70" t="s">
        <v>80</v>
      </c>
      <c r="I116" s="24">
        <f t="shared" si="20"/>
        <v>0</v>
      </c>
      <c r="J116" s="178">
        <f t="shared" si="21"/>
        <v>0</v>
      </c>
      <c r="K116" s="25"/>
      <c r="L116" s="25"/>
      <c r="P116" s="1"/>
      <c r="Q116" s="1"/>
      <c r="R116" s="1"/>
    </row>
    <row r="117" spans="1:18" ht="15">
      <c r="A117" s="196" t="str">
        <f t="shared" si="17"/>
        <v>CS05-CS06</v>
      </c>
      <c r="B117" s="26">
        <f t="shared" si="17"/>
        <v>0</v>
      </c>
      <c r="C117" s="72">
        <f>'3Sheet1'!L38</f>
        <v>0</v>
      </c>
      <c r="D117" s="23"/>
      <c r="E117" s="22"/>
      <c r="F117" s="31">
        <f t="shared" si="18"/>
        <v>0</v>
      </c>
      <c r="G117" s="45">
        <f t="shared" si="19"/>
        <v>0</v>
      </c>
      <c r="H117" s="22" t="s">
        <v>80</v>
      </c>
      <c r="I117" s="24">
        <f t="shared" si="20"/>
        <v>0</v>
      </c>
      <c r="J117" s="178">
        <f t="shared" si="21"/>
        <v>0</v>
      </c>
      <c r="K117" s="25"/>
      <c r="L117" s="25"/>
      <c r="P117" s="1"/>
      <c r="Q117" s="1"/>
      <c r="R117" s="1"/>
    </row>
    <row r="118" spans="1:18" ht="15">
      <c r="A118" s="196" t="str">
        <f t="shared" si="17"/>
        <v>CS06-CS07</v>
      </c>
      <c r="B118" s="26">
        <f t="shared" si="17"/>
        <v>0</v>
      </c>
      <c r="C118" s="72">
        <f>'3Sheet1'!L39</f>
        <v>0</v>
      </c>
      <c r="D118" s="23"/>
      <c r="E118" s="22"/>
      <c r="F118" s="31">
        <f t="shared" si="18"/>
        <v>0</v>
      </c>
      <c r="G118" s="45">
        <f t="shared" si="19"/>
        <v>0</v>
      </c>
      <c r="H118" s="70" t="s">
        <v>80</v>
      </c>
      <c r="I118" s="24">
        <f t="shared" si="20"/>
        <v>0</v>
      </c>
      <c r="J118" s="178">
        <f t="shared" si="21"/>
        <v>0</v>
      </c>
      <c r="K118" s="25"/>
      <c r="L118" s="25"/>
      <c r="P118" s="1"/>
      <c r="Q118" s="1"/>
      <c r="R118" s="1"/>
    </row>
    <row r="119" spans="1:18" ht="15">
      <c r="A119" s="196" t="str">
        <f t="shared" ref="A119:B120" si="22">A95</f>
        <v>CS07-CS08</v>
      </c>
      <c r="B119" s="26">
        <f t="shared" si="22"/>
        <v>0</v>
      </c>
      <c r="C119" s="72">
        <f>'3Sheet1'!L40</f>
        <v>0</v>
      </c>
      <c r="D119" s="23"/>
      <c r="E119" s="22"/>
      <c r="F119" s="31">
        <f t="shared" si="18"/>
        <v>0</v>
      </c>
      <c r="G119" s="45">
        <f t="shared" si="19"/>
        <v>0</v>
      </c>
      <c r="H119" s="22" t="s">
        <v>80</v>
      </c>
      <c r="I119" s="24">
        <f t="shared" si="20"/>
        <v>0</v>
      </c>
      <c r="J119" s="178">
        <f t="shared" si="21"/>
        <v>0</v>
      </c>
      <c r="K119" s="25"/>
      <c r="L119" s="25"/>
      <c r="P119" s="167"/>
      <c r="Q119" s="1"/>
      <c r="R119" s="1"/>
    </row>
    <row r="120" spans="1:18" ht="15">
      <c r="A120" s="196" t="str">
        <f t="shared" si="22"/>
        <v>CS08~</v>
      </c>
      <c r="B120" s="26">
        <f t="shared" si="22"/>
        <v>0</v>
      </c>
      <c r="C120" s="72">
        <f>'3Sheet1'!L41</f>
        <v>0</v>
      </c>
      <c r="D120" s="23"/>
      <c r="E120" s="22"/>
      <c r="F120" s="31">
        <f t="shared" si="18"/>
        <v>0</v>
      </c>
      <c r="G120" s="45">
        <f t="shared" si="19"/>
        <v>0</v>
      </c>
      <c r="H120" s="70" t="s">
        <v>80</v>
      </c>
      <c r="I120" s="24">
        <f t="shared" si="20"/>
        <v>0</v>
      </c>
      <c r="J120" s="178">
        <f t="shared" si="21"/>
        <v>0</v>
      </c>
      <c r="K120" s="25"/>
      <c r="L120" s="25"/>
      <c r="P120" s="167"/>
      <c r="Q120" s="1"/>
      <c r="R120" s="1"/>
    </row>
    <row r="121" spans="1:18" ht="15">
      <c r="A121" s="197"/>
      <c r="B121" s="31"/>
      <c r="C121" s="23"/>
      <c r="D121" s="23"/>
      <c r="E121" s="22"/>
      <c r="F121" s="31"/>
      <c r="G121" s="45"/>
      <c r="H121" s="70"/>
      <c r="I121" s="24"/>
      <c r="J121" s="177">
        <f>SUM(J103:J120)</f>
        <v>0</v>
      </c>
      <c r="K121" s="25"/>
      <c r="L121" s="25"/>
      <c r="P121" s="167"/>
      <c r="Q121" s="1"/>
      <c r="R121" s="1"/>
    </row>
    <row r="122" spans="1:18" ht="15">
      <c r="A122" s="195"/>
      <c r="B122" s="65"/>
      <c r="C122" s="23"/>
      <c r="D122" s="23"/>
      <c r="E122" s="22"/>
      <c r="F122" s="31"/>
      <c r="G122" s="45"/>
      <c r="H122" s="22"/>
      <c r="I122" s="24"/>
      <c r="J122" s="24"/>
      <c r="K122" s="25"/>
      <c r="L122" s="25"/>
      <c r="P122" s="167"/>
      <c r="Q122" s="1"/>
      <c r="R122" s="1"/>
    </row>
    <row r="123" spans="1:18" ht="15">
      <c r="A123" s="692"/>
      <c r="B123" s="693"/>
      <c r="C123" s="693"/>
      <c r="D123" s="693"/>
      <c r="E123" s="693"/>
      <c r="F123" s="693"/>
      <c r="G123" s="693"/>
      <c r="H123" s="693"/>
      <c r="I123" s="693"/>
      <c r="J123" s="694"/>
      <c r="L123" s="25"/>
      <c r="P123" s="1"/>
      <c r="Q123" s="1"/>
      <c r="R123" s="1"/>
    </row>
    <row r="124" spans="1:18" ht="15">
      <c r="A124" s="695" t="s">
        <v>91</v>
      </c>
      <c r="B124" s="696"/>
      <c r="C124" s="696"/>
      <c r="D124" s="696"/>
      <c r="E124" s="696"/>
      <c r="F124" s="696"/>
      <c r="G124" s="696"/>
      <c r="H124" s="696"/>
      <c r="I124" s="696"/>
      <c r="J124" s="697"/>
      <c r="L124" s="25"/>
    </row>
    <row r="125" spans="1:18" ht="15">
      <c r="A125" s="686"/>
      <c r="B125" s="687"/>
      <c r="C125" s="687"/>
      <c r="D125" s="687"/>
      <c r="E125" s="687"/>
      <c r="F125" s="688"/>
      <c r="G125" s="18"/>
      <c r="H125" s="19"/>
      <c r="I125" s="18"/>
      <c r="J125" s="18"/>
    </row>
    <row r="126" spans="1:18" ht="15">
      <c r="A126" s="20"/>
      <c r="B126" s="26"/>
      <c r="C126" s="42"/>
      <c r="D126" s="46"/>
      <c r="E126" s="47"/>
      <c r="F126" s="26"/>
      <c r="G126" s="48"/>
      <c r="H126" s="43"/>
      <c r="I126" s="24"/>
      <c r="J126" s="44"/>
      <c r="L126" s="49"/>
    </row>
    <row r="127" spans="1:18" s="16" customFormat="1" ht="30" customHeight="1">
      <c r="A127" s="30"/>
      <c r="B127" s="50"/>
      <c r="C127" s="51"/>
      <c r="D127" s="46"/>
      <c r="E127" s="47"/>
      <c r="F127" s="52"/>
      <c r="G127" s="53"/>
      <c r="H127" s="22"/>
      <c r="I127" s="54"/>
      <c r="J127" s="54"/>
    </row>
    <row r="128" spans="1:18" ht="15">
      <c r="A128" s="686"/>
      <c r="B128" s="687"/>
      <c r="C128" s="687"/>
      <c r="D128" s="687"/>
      <c r="E128" s="687"/>
      <c r="F128" s="688"/>
      <c r="G128" s="18"/>
      <c r="H128" s="19"/>
      <c r="I128" s="18"/>
      <c r="J128" s="18"/>
    </row>
    <row r="129" spans="1:12" ht="15">
      <c r="A129" s="695" t="s">
        <v>248</v>
      </c>
      <c r="B129" s="696"/>
      <c r="C129" s="696"/>
      <c r="D129" s="696"/>
      <c r="E129" s="696"/>
      <c r="F129" s="696"/>
      <c r="G129" s="696"/>
      <c r="H129" s="696"/>
      <c r="I129" s="696"/>
      <c r="J129" s="697"/>
      <c r="L129" s="25"/>
    </row>
    <row r="130" spans="1:12" ht="15">
      <c r="A130" s="41" t="s">
        <v>260</v>
      </c>
      <c r="B130" s="21"/>
      <c r="C130" s="23"/>
      <c r="D130" s="23"/>
      <c r="E130" s="22"/>
      <c r="F130" s="21"/>
      <c r="G130" s="22"/>
      <c r="H130" s="22"/>
      <c r="I130" s="24"/>
      <c r="J130" s="24"/>
      <c r="L130" s="25"/>
    </row>
    <row r="131" spans="1:12" ht="15">
      <c r="A131" s="30" t="s">
        <v>3</v>
      </c>
      <c r="B131" s="31">
        <f>'3Sheet1'!$C$12</f>
        <v>0</v>
      </c>
      <c r="C131" s="23">
        <v>4.5</v>
      </c>
      <c r="D131" s="23"/>
      <c r="E131" s="22"/>
      <c r="F131" s="31">
        <f>PRODUCT(B131:E131)</f>
        <v>0</v>
      </c>
      <c r="G131" s="45">
        <f>F131</f>
        <v>0</v>
      </c>
      <c r="H131" s="22" t="s">
        <v>80</v>
      </c>
      <c r="I131" s="24">
        <f>G131*1.1</f>
        <v>0</v>
      </c>
      <c r="J131" s="177">
        <f>I131</f>
        <v>0</v>
      </c>
      <c r="L131" s="25"/>
    </row>
    <row r="132" spans="1:12" ht="15">
      <c r="A132" s="30" t="s">
        <v>238</v>
      </c>
      <c r="B132" s="31">
        <f>'3Sheet1'!$C$12</f>
        <v>0</v>
      </c>
      <c r="C132" s="23">
        <v>1</v>
      </c>
      <c r="D132" s="23"/>
      <c r="E132" s="22"/>
      <c r="F132" s="31">
        <f>PRODUCT(B132:E132)</f>
        <v>0</v>
      </c>
      <c r="G132" s="45">
        <f>F132</f>
        <v>0</v>
      </c>
      <c r="H132" s="22" t="s">
        <v>80</v>
      </c>
      <c r="I132" s="24">
        <f>G132*1.1</f>
        <v>0</v>
      </c>
      <c r="J132" s="177">
        <f>I132</f>
        <v>0</v>
      </c>
      <c r="L132" s="25"/>
    </row>
    <row r="133" spans="1:12" ht="15">
      <c r="A133" s="30" t="s">
        <v>241</v>
      </c>
      <c r="B133" s="31">
        <f>'3Sheet1'!$C$12</f>
        <v>0</v>
      </c>
      <c r="C133" s="23">
        <v>8.1999999999999993</v>
      </c>
      <c r="D133" s="23"/>
      <c r="E133" s="22"/>
      <c r="F133" s="31">
        <f>PRODUCT(B133:E133)</f>
        <v>0</v>
      </c>
      <c r="G133" s="45">
        <f>F133</f>
        <v>0</v>
      </c>
      <c r="H133" s="22" t="s">
        <v>80</v>
      </c>
      <c r="I133" s="24">
        <f>G133*1.1</f>
        <v>0</v>
      </c>
      <c r="J133" s="177">
        <f>I133</f>
        <v>0</v>
      </c>
      <c r="L133" s="25"/>
    </row>
    <row r="134" spans="1:12" ht="15">
      <c r="A134" s="27"/>
      <c r="B134" s="21"/>
      <c r="C134" s="23"/>
      <c r="D134" s="23"/>
      <c r="E134" s="22"/>
      <c r="F134" s="31"/>
      <c r="G134" s="34"/>
      <c r="H134" s="34"/>
      <c r="I134" s="24"/>
      <c r="J134" s="44"/>
      <c r="L134" s="25"/>
    </row>
    <row r="135" spans="1:12" ht="15">
      <c r="A135" s="207" t="s">
        <v>261</v>
      </c>
      <c r="B135" s="31"/>
      <c r="C135" s="23"/>
      <c r="D135" s="23"/>
      <c r="E135" s="22"/>
      <c r="F135" s="31"/>
      <c r="G135" s="45"/>
      <c r="H135" s="22"/>
      <c r="I135" s="24"/>
      <c r="J135" s="44"/>
      <c r="L135" s="25"/>
    </row>
    <row r="136" spans="1:12" ht="15">
      <c r="A136" s="30" t="s">
        <v>3</v>
      </c>
      <c r="B136" s="31">
        <f>'3Sheet1'!$C$18</f>
        <v>0</v>
      </c>
      <c r="C136" s="23">
        <v>8.4</v>
      </c>
      <c r="D136" s="23"/>
      <c r="E136" s="22"/>
      <c r="F136" s="31">
        <f>PRODUCT(B136:E136)</f>
        <v>0</v>
      </c>
      <c r="G136" s="45">
        <f>F136</f>
        <v>0</v>
      </c>
      <c r="H136" s="22" t="s">
        <v>80</v>
      </c>
      <c r="I136" s="24">
        <f>G136*1.1</f>
        <v>0</v>
      </c>
      <c r="J136" s="177">
        <f>I136</f>
        <v>0</v>
      </c>
      <c r="L136" s="25"/>
    </row>
    <row r="137" spans="1:12" ht="15">
      <c r="A137" s="30" t="s">
        <v>238</v>
      </c>
      <c r="B137" s="31">
        <f>'3Sheet1'!$C$18</f>
        <v>0</v>
      </c>
      <c r="C137" s="23">
        <v>1.75</v>
      </c>
      <c r="D137" s="23"/>
      <c r="E137" s="22"/>
      <c r="F137" s="31">
        <f>PRODUCT(B137:E137)</f>
        <v>0</v>
      </c>
      <c r="G137" s="45">
        <f>F137</f>
        <v>0</v>
      </c>
      <c r="H137" s="22" t="s">
        <v>80</v>
      </c>
      <c r="I137" s="24">
        <f>G137*1.1</f>
        <v>0</v>
      </c>
      <c r="J137" s="177">
        <f>I137</f>
        <v>0</v>
      </c>
      <c r="L137" s="25"/>
    </row>
    <row r="138" spans="1:12" ht="15">
      <c r="A138" s="30" t="s">
        <v>241</v>
      </c>
      <c r="B138" s="31">
        <f>'3Sheet1'!$C$18</f>
        <v>0</v>
      </c>
      <c r="C138" s="23">
        <v>11.2</v>
      </c>
      <c r="D138" s="23"/>
      <c r="E138" s="22"/>
      <c r="F138" s="31">
        <f>PRODUCT(B138:E138)</f>
        <v>0</v>
      </c>
      <c r="G138" s="45">
        <f>F138</f>
        <v>0</v>
      </c>
      <c r="H138" s="22" t="s">
        <v>80</v>
      </c>
      <c r="I138" s="24">
        <f>G138*1.1</f>
        <v>0</v>
      </c>
      <c r="J138" s="177">
        <f>I138</f>
        <v>0</v>
      </c>
      <c r="L138" s="25"/>
    </row>
    <row r="139" spans="1:12" ht="15">
      <c r="A139" s="27"/>
      <c r="B139" s="21"/>
      <c r="C139" s="23"/>
      <c r="D139" s="23"/>
      <c r="E139" s="22"/>
      <c r="F139" s="31"/>
      <c r="G139" s="34"/>
      <c r="H139" s="34"/>
      <c r="I139" s="24"/>
      <c r="J139" s="44"/>
      <c r="L139" s="25"/>
    </row>
    <row r="140" spans="1:12" ht="15">
      <c r="A140" s="207" t="s">
        <v>297</v>
      </c>
      <c r="B140" s="31"/>
      <c r="C140" s="23"/>
      <c r="D140" s="23"/>
      <c r="E140" s="22"/>
      <c r="F140" s="31"/>
      <c r="G140" s="45"/>
      <c r="H140" s="22"/>
      <c r="I140" s="24"/>
      <c r="J140" s="44"/>
      <c r="L140" s="25"/>
    </row>
    <row r="141" spans="1:12" ht="15">
      <c r="A141" s="30" t="s">
        <v>3</v>
      </c>
      <c r="B141" s="31">
        <f>'3Sheet1'!$C$24</f>
        <v>0</v>
      </c>
      <c r="C141" s="23">
        <v>2.5</v>
      </c>
      <c r="D141" s="23"/>
      <c r="E141" s="22"/>
      <c r="F141" s="31">
        <f>PRODUCT(B141:E141)</f>
        <v>0</v>
      </c>
      <c r="G141" s="45">
        <f>F141</f>
        <v>0</v>
      </c>
      <c r="H141" s="22" t="s">
        <v>80</v>
      </c>
      <c r="I141" s="24">
        <f>G141*1.1</f>
        <v>0</v>
      </c>
      <c r="J141" s="177">
        <f>I141</f>
        <v>0</v>
      </c>
      <c r="L141" s="25"/>
    </row>
    <row r="142" spans="1:12" ht="15">
      <c r="A142" s="30" t="s">
        <v>238</v>
      </c>
      <c r="B142" s="31">
        <f>'3Sheet1'!$C$24</f>
        <v>0</v>
      </c>
      <c r="C142" s="23">
        <v>0.82</v>
      </c>
      <c r="D142" s="23"/>
      <c r="E142" s="22"/>
      <c r="F142" s="31">
        <f>PRODUCT(B142:E142)</f>
        <v>0</v>
      </c>
      <c r="G142" s="45">
        <f>F142</f>
        <v>0</v>
      </c>
      <c r="H142" s="22" t="s">
        <v>80</v>
      </c>
      <c r="I142" s="24">
        <f>G142*1.1</f>
        <v>0</v>
      </c>
      <c r="J142" s="177">
        <f>I142</f>
        <v>0</v>
      </c>
      <c r="L142" s="25"/>
    </row>
    <row r="143" spans="1:12" ht="15">
      <c r="A143" s="30" t="s">
        <v>241</v>
      </c>
      <c r="B143" s="31">
        <f>'3Sheet1'!$C$24</f>
        <v>0</v>
      </c>
      <c r="C143" s="23">
        <v>5.95</v>
      </c>
      <c r="D143" s="23"/>
      <c r="E143" s="22"/>
      <c r="F143" s="31">
        <f>PRODUCT(B143:E143)</f>
        <v>0</v>
      </c>
      <c r="G143" s="45">
        <f>F143</f>
        <v>0</v>
      </c>
      <c r="H143" s="22" t="s">
        <v>80</v>
      </c>
      <c r="I143" s="24">
        <f>G143*1.1</f>
        <v>0</v>
      </c>
      <c r="J143" s="177">
        <f>I143</f>
        <v>0</v>
      </c>
      <c r="L143" s="25"/>
    </row>
    <row r="144" spans="1:12" ht="15">
      <c r="A144" s="27"/>
      <c r="B144" s="21"/>
      <c r="C144" s="23"/>
      <c r="D144" s="23"/>
      <c r="E144" s="22"/>
      <c r="F144" s="31"/>
      <c r="G144" s="34"/>
      <c r="H144" s="34"/>
      <c r="I144" s="24"/>
      <c r="J144" s="44"/>
      <c r="L144" s="25"/>
    </row>
    <row r="145" spans="1:12" ht="15">
      <c r="A145" s="30"/>
      <c r="B145" s="31"/>
      <c r="C145" s="23"/>
      <c r="D145" s="23"/>
      <c r="E145" s="22"/>
      <c r="F145" s="31"/>
      <c r="G145" s="45"/>
      <c r="H145" s="22"/>
      <c r="I145" s="24"/>
      <c r="J145" s="44"/>
      <c r="L145" s="25"/>
    </row>
    <row r="146" spans="1:12" ht="15">
      <c r="A146" s="30"/>
      <c r="B146" s="31"/>
      <c r="C146" s="23"/>
      <c r="D146" s="23"/>
      <c r="E146" s="22"/>
      <c r="F146" s="31"/>
      <c r="G146" s="45"/>
      <c r="H146" s="22"/>
      <c r="I146" s="24"/>
      <c r="J146" s="44"/>
      <c r="L146" s="25"/>
    </row>
    <row r="147" spans="1:12" ht="15">
      <c r="A147" s="30"/>
      <c r="B147" s="31"/>
      <c r="C147" s="23"/>
      <c r="D147" s="23"/>
      <c r="E147" s="22"/>
      <c r="F147" s="31"/>
      <c r="G147" s="45"/>
      <c r="H147" s="22"/>
      <c r="I147" s="24"/>
      <c r="J147" s="24"/>
      <c r="L147" s="25"/>
    </row>
    <row r="148" spans="1:12" ht="30">
      <c r="A148" s="56"/>
      <c r="B148" s="57" t="s">
        <v>92</v>
      </c>
      <c r="C148" s="57" t="s">
        <v>72</v>
      </c>
      <c r="D148" s="57" t="s">
        <v>1</v>
      </c>
      <c r="E148" s="58" t="s">
        <v>93</v>
      </c>
      <c r="F148" s="57" t="s">
        <v>94</v>
      </c>
      <c r="G148" s="57"/>
      <c r="H148" s="57"/>
      <c r="I148" s="57"/>
      <c r="J148" s="57"/>
      <c r="L148" s="49"/>
    </row>
    <row r="149" spans="1:12" ht="15">
      <c r="A149" s="686" t="s">
        <v>95</v>
      </c>
      <c r="B149" s="687"/>
      <c r="C149" s="687"/>
      <c r="D149" s="687"/>
      <c r="E149" s="687"/>
      <c r="F149" s="688"/>
      <c r="G149" s="18"/>
      <c r="H149" s="19"/>
      <c r="I149" s="18"/>
    </row>
    <row r="150" spans="1:12" ht="15">
      <c r="A150" s="59"/>
      <c r="B150" s="42"/>
      <c r="C150" s="43"/>
      <c r="D150" s="42"/>
      <c r="E150" s="43"/>
      <c r="F150" s="26"/>
      <c r="G150" s="46"/>
      <c r="H150" s="43"/>
      <c r="I150" s="46"/>
      <c r="J150" s="18"/>
      <c r="L150" s="49"/>
    </row>
    <row r="151" spans="1:12" ht="15">
      <c r="A151" s="59"/>
      <c r="B151" s="42"/>
      <c r="C151" s="43"/>
      <c r="D151" s="42"/>
      <c r="E151" s="43"/>
      <c r="F151" s="26"/>
      <c r="G151" s="46"/>
      <c r="H151" s="43"/>
      <c r="I151" s="46"/>
      <c r="J151" s="36"/>
      <c r="L151" s="49"/>
    </row>
    <row r="152" spans="1:12" ht="15">
      <c r="A152" s="686" t="s">
        <v>96</v>
      </c>
      <c r="B152" s="687"/>
      <c r="C152" s="687"/>
      <c r="D152" s="687"/>
      <c r="E152" s="687"/>
      <c r="F152" s="688"/>
      <c r="G152" s="18"/>
      <c r="H152" s="19"/>
      <c r="I152" s="18"/>
      <c r="J152" s="36"/>
    </row>
    <row r="153" spans="1:12" ht="15">
      <c r="A153" s="20"/>
      <c r="B153" s="26"/>
      <c r="C153" s="43"/>
      <c r="D153" s="42"/>
      <c r="E153" s="43"/>
      <c r="F153" s="26"/>
      <c r="G153" s="35"/>
      <c r="H153" s="43"/>
      <c r="I153" s="35"/>
      <c r="J153" s="18"/>
      <c r="L153" s="25"/>
    </row>
    <row r="154" spans="1:12" ht="15">
      <c r="A154" s="20"/>
      <c r="B154" s="26"/>
      <c r="C154" s="43"/>
      <c r="D154" s="42"/>
      <c r="E154" s="43"/>
      <c r="F154" s="26"/>
      <c r="G154" s="35"/>
      <c r="H154" s="43"/>
      <c r="I154" s="35"/>
      <c r="J154" s="36"/>
      <c r="L154" s="25"/>
    </row>
    <row r="155" spans="1:12" ht="24.9" customHeight="1">
      <c r="A155" s="686" t="s">
        <v>97</v>
      </c>
      <c r="B155" s="687"/>
      <c r="C155" s="687"/>
      <c r="D155" s="687"/>
      <c r="E155" s="687"/>
      <c r="F155" s="688"/>
      <c r="G155" s="18"/>
      <c r="H155" s="19"/>
      <c r="I155" s="18"/>
      <c r="J155" s="36"/>
    </row>
    <row r="156" spans="1:12" ht="15">
      <c r="A156" s="20"/>
      <c r="B156" s="60"/>
      <c r="C156" s="46"/>
      <c r="D156" s="46"/>
      <c r="E156" s="60"/>
      <c r="F156" s="26"/>
      <c r="G156" s="43"/>
      <c r="H156" s="43"/>
      <c r="I156" s="35"/>
      <c r="J156" s="18"/>
    </row>
    <row r="157" spans="1:12" ht="15">
      <c r="A157" s="20"/>
      <c r="B157" s="60"/>
      <c r="C157" s="46"/>
      <c r="D157" s="46"/>
      <c r="E157" s="60"/>
      <c r="F157" s="26"/>
      <c r="G157" s="43"/>
      <c r="H157" s="43"/>
      <c r="I157" s="35"/>
      <c r="J157" s="44"/>
      <c r="L157" s="25"/>
    </row>
    <row r="158" spans="1:12" ht="15">
      <c r="A158" s="157" t="s">
        <v>98</v>
      </c>
      <c r="B158" s="158"/>
      <c r="C158" s="158"/>
      <c r="D158" s="158"/>
      <c r="E158" s="158"/>
      <c r="F158" s="158"/>
      <c r="G158" s="158"/>
      <c r="H158" s="158"/>
      <c r="I158" s="158"/>
      <c r="J158" s="159"/>
      <c r="L158" s="49"/>
    </row>
    <row r="159" spans="1:12" ht="24.9" customHeight="1">
      <c r="A159" s="686"/>
      <c r="B159" s="687"/>
      <c r="C159" s="687"/>
      <c r="D159" s="687"/>
      <c r="E159" s="687"/>
      <c r="F159" s="688"/>
      <c r="G159" s="18"/>
      <c r="H159" s="19"/>
      <c r="I159" s="18"/>
    </row>
    <row r="160" spans="1:12" ht="15">
      <c r="A160" s="20"/>
      <c r="B160" s="60"/>
      <c r="C160" s="43"/>
      <c r="D160" s="42"/>
      <c r="E160" s="43"/>
      <c r="F160" s="26"/>
      <c r="G160" s="43"/>
      <c r="H160" s="43"/>
      <c r="I160" s="35"/>
      <c r="J160" s="18"/>
      <c r="L160" s="25"/>
    </row>
    <row r="161" spans="1:12" ht="15">
      <c r="A161" s="61"/>
      <c r="B161" s="62"/>
      <c r="C161" s="63"/>
      <c r="D161" s="64"/>
      <c r="E161" s="63"/>
      <c r="F161" s="65"/>
      <c r="G161" s="63"/>
      <c r="H161" s="63"/>
      <c r="I161" s="66"/>
      <c r="J161" s="66"/>
      <c r="L161" s="25"/>
    </row>
    <row r="162" spans="1:12" ht="12.75" customHeight="1">
      <c r="A162" s="160" t="s">
        <v>99</v>
      </c>
      <c r="B162" s="161"/>
      <c r="C162" s="161"/>
      <c r="D162" s="161"/>
      <c r="E162" s="161"/>
      <c r="F162" s="161"/>
      <c r="G162" s="161"/>
      <c r="H162" s="161"/>
      <c r="I162" s="161"/>
      <c r="J162" s="162"/>
      <c r="L162" s="25"/>
    </row>
    <row r="163" spans="1:12" ht="15">
      <c r="A163" s="689" t="s">
        <v>100</v>
      </c>
      <c r="B163" s="690"/>
      <c r="C163" s="690"/>
      <c r="D163" s="690"/>
      <c r="E163" s="690"/>
      <c r="F163" s="690"/>
      <c r="G163" s="690"/>
      <c r="H163" s="690"/>
      <c r="I163" s="67"/>
      <c r="J163" s="68"/>
      <c r="L163" s="25"/>
    </row>
    <row r="164" spans="1:12" ht="15">
      <c r="A164" s="208" t="s">
        <v>101</v>
      </c>
      <c r="B164" s="26"/>
      <c r="C164" s="34"/>
      <c r="D164" s="23"/>
      <c r="E164" s="22"/>
      <c r="F164" s="21"/>
      <c r="G164" s="22"/>
      <c r="H164" s="22"/>
      <c r="I164" s="24"/>
      <c r="J164" s="44"/>
      <c r="L164" s="25"/>
    </row>
    <row r="165" spans="1:12" ht="15">
      <c r="A165" s="206" t="str">
        <f>'3Sheet1'!F3</f>
        <v>~CS011</v>
      </c>
      <c r="B165" s="26">
        <f>'3Sheet1'!H3</f>
        <v>17.829999999999998</v>
      </c>
      <c r="C165" s="45">
        <f>'3Sheet1'!J3</f>
        <v>53.4</v>
      </c>
      <c r="D165" s="23"/>
      <c r="E165" s="22"/>
      <c r="F165" s="21">
        <f>PRODUCT(B165:E165)</f>
        <v>952.12199999999984</v>
      </c>
      <c r="G165" s="22"/>
      <c r="H165" s="22" t="s">
        <v>2</v>
      </c>
      <c r="I165" s="24">
        <f>F165*1.1</f>
        <v>1047.3342</v>
      </c>
      <c r="J165" s="178">
        <f>I165</f>
        <v>1047.3342</v>
      </c>
      <c r="L165" s="25"/>
    </row>
    <row r="166" spans="1:12" ht="15">
      <c r="A166" s="206" t="str">
        <f>'3Sheet1'!F4</f>
        <v>CS011-CS12</v>
      </c>
      <c r="B166" s="26">
        <f>'3Sheet1'!H4</f>
        <v>15.65</v>
      </c>
      <c r="C166" s="45">
        <f>'3Sheet1'!J4</f>
        <v>55.064999999999998</v>
      </c>
      <c r="D166" s="23"/>
      <c r="E166" s="22"/>
      <c r="F166" s="21">
        <f t="shared" ref="F166:F175" si="23">PRODUCT(B166:E166)</f>
        <v>861.76724999999999</v>
      </c>
      <c r="G166" s="22"/>
      <c r="H166" s="22" t="s">
        <v>2</v>
      </c>
      <c r="I166" s="24">
        <f t="shared" ref="I166:I175" si="24">F166*1.1</f>
        <v>947.94397500000002</v>
      </c>
      <c r="J166" s="178">
        <f t="shared" ref="J166:J175" si="25">I166</f>
        <v>947.94397500000002</v>
      </c>
      <c r="L166" s="25"/>
    </row>
    <row r="167" spans="1:12" ht="15">
      <c r="A167" s="206" t="str">
        <f>'3Sheet1'!F5</f>
        <v>CS12~</v>
      </c>
      <c r="B167" s="26">
        <f>'3Sheet1'!H5</f>
        <v>79.97</v>
      </c>
      <c r="C167" s="45">
        <f>'3Sheet1'!J5</f>
        <v>56.73</v>
      </c>
      <c r="D167" s="23"/>
      <c r="E167" s="22"/>
      <c r="F167" s="21">
        <f t="shared" si="23"/>
        <v>4536.6980999999996</v>
      </c>
      <c r="G167" s="22"/>
      <c r="H167" s="22" t="s">
        <v>2</v>
      </c>
      <c r="I167" s="24">
        <f t="shared" si="24"/>
        <v>4990.3679099999999</v>
      </c>
      <c r="J167" s="178">
        <f t="shared" si="25"/>
        <v>4990.3679099999999</v>
      </c>
      <c r="L167" s="25"/>
    </row>
    <row r="168" spans="1:12" ht="15">
      <c r="A168" s="206">
        <f>'3Sheet1'!F6</f>
        <v>0</v>
      </c>
      <c r="B168" s="26">
        <f>'3Sheet1'!H6</f>
        <v>0</v>
      </c>
      <c r="C168" s="45">
        <f>'3Sheet1'!J6</f>
        <v>0</v>
      </c>
      <c r="D168" s="23"/>
      <c r="E168" s="22"/>
      <c r="F168" s="21">
        <f t="shared" si="23"/>
        <v>0</v>
      </c>
      <c r="G168" s="22"/>
      <c r="H168" s="22" t="s">
        <v>2</v>
      </c>
      <c r="I168" s="24">
        <f t="shared" si="24"/>
        <v>0</v>
      </c>
      <c r="J168" s="178">
        <f t="shared" si="25"/>
        <v>0</v>
      </c>
      <c r="L168" s="25"/>
    </row>
    <row r="169" spans="1:12" ht="15">
      <c r="A169" s="206">
        <f>'3Sheet1'!F7</f>
        <v>0</v>
      </c>
      <c r="B169" s="26">
        <f>'3Sheet1'!H7</f>
        <v>0</v>
      </c>
      <c r="C169" s="45">
        <f>'3Sheet1'!J7</f>
        <v>0</v>
      </c>
      <c r="D169" s="23"/>
      <c r="E169" s="22"/>
      <c r="F169" s="21">
        <f t="shared" si="23"/>
        <v>0</v>
      </c>
      <c r="G169" s="22"/>
      <c r="H169" s="22" t="s">
        <v>2</v>
      </c>
      <c r="I169" s="24">
        <f t="shared" si="24"/>
        <v>0</v>
      </c>
      <c r="J169" s="178">
        <f t="shared" si="25"/>
        <v>0</v>
      </c>
      <c r="L169" s="25"/>
    </row>
    <row r="170" spans="1:12" ht="15">
      <c r="A170" s="206"/>
      <c r="B170" s="26"/>
      <c r="C170" s="34"/>
      <c r="D170" s="23"/>
      <c r="E170" s="22"/>
      <c r="F170" s="21"/>
      <c r="G170" s="22"/>
      <c r="H170" s="22"/>
      <c r="I170" s="24"/>
      <c r="J170" s="24"/>
      <c r="L170" s="25"/>
    </row>
    <row r="171" spans="1:12" ht="15">
      <c r="A171" s="206" t="str">
        <f>'3Sheet1'!F9</f>
        <v>Reshaping</v>
      </c>
      <c r="B171" s="26"/>
      <c r="C171" s="34"/>
      <c r="D171" s="23"/>
      <c r="E171" s="22"/>
      <c r="F171" s="21"/>
      <c r="G171" s="22"/>
      <c r="H171" s="22"/>
      <c r="I171" s="24"/>
      <c r="J171" s="24"/>
      <c r="L171" s="25"/>
    </row>
    <row r="172" spans="1:12" ht="15">
      <c r="A172" s="206" t="str">
        <f>'3Sheet1'!F13</f>
        <v>CS01</v>
      </c>
      <c r="B172" s="26">
        <f>'3Sheet1'!H13</f>
        <v>71.72</v>
      </c>
      <c r="C172" s="45">
        <f>'3Sheet1'!J13</f>
        <v>0</v>
      </c>
      <c r="D172" s="23"/>
      <c r="E172" s="22"/>
      <c r="F172" s="21">
        <f t="shared" si="23"/>
        <v>0</v>
      </c>
      <c r="G172" s="22"/>
      <c r="H172" s="22" t="s">
        <v>2</v>
      </c>
      <c r="I172" s="24">
        <f t="shared" si="24"/>
        <v>0</v>
      </c>
      <c r="J172" s="178">
        <f t="shared" si="25"/>
        <v>0</v>
      </c>
      <c r="L172" s="25"/>
    </row>
    <row r="173" spans="1:12" ht="15">
      <c r="A173" s="206" t="str">
        <f>'3Sheet1'!F14</f>
        <v>CS23</v>
      </c>
      <c r="B173" s="26">
        <f>'3Sheet1'!H14</f>
        <v>102.7</v>
      </c>
      <c r="C173" s="45">
        <f>'3Sheet1'!J14</f>
        <v>0</v>
      </c>
      <c r="D173" s="23"/>
      <c r="E173" s="22"/>
      <c r="F173" s="21">
        <f t="shared" si="23"/>
        <v>0</v>
      </c>
      <c r="G173" s="22"/>
      <c r="H173" s="22" t="s">
        <v>2</v>
      </c>
      <c r="I173" s="24">
        <f t="shared" si="24"/>
        <v>0</v>
      </c>
      <c r="J173" s="178">
        <f t="shared" si="25"/>
        <v>0</v>
      </c>
      <c r="L173" s="25"/>
    </row>
    <row r="174" spans="1:12" ht="15">
      <c r="A174" s="206">
        <f>'3Sheet1'!F15</f>
        <v>0</v>
      </c>
      <c r="B174" s="26">
        <f>'3Sheet1'!H15</f>
        <v>0</v>
      </c>
      <c r="C174" s="45">
        <f>'3Sheet1'!J15</f>
        <v>0</v>
      </c>
      <c r="D174" s="23"/>
      <c r="E174" s="22"/>
      <c r="F174" s="21">
        <f t="shared" si="23"/>
        <v>0</v>
      </c>
      <c r="G174" s="22"/>
      <c r="H174" s="22" t="s">
        <v>2</v>
      </c>
      <c r="I174" s="24">
        <f t="shared" si="24"/>
        <v>0</v>
      </c>
      <c r="J174" s="178">
        <f t="shared" si="25"/>
        <v>0</v>
      </c>
      <c r="L174" s="25"/>
    </row>
    <row r="175" spans="1:12" ht="15">
      <c r="A175" s="206">
        <f>'3Sheet1'!F16</f>
        <v>0</v>
      </c>
      <c r="B175" s="26">
        <f>'3Sheet1'!H16</f>
        <v>0</v>
      </c>
      <c r="C175" s="45">
        <f>'3Sheet1'!J16</f>
        <v>0</v>
      </c>
      <c r="D175" s="23"/>
      <c r="E175" s="22"/>
      <c r="F175" s="21">
        <f t="shared" si="23"/>
        <v>0</v>
      </c>
      <c r="G175" s="22"/>
      <c r="H175" s="22" t="s">
        <v>2</v>
      </c>
      <c r="I175" s="24">
        <f t="shared" si="24"/>
        <v>0</v>
      </c>
      <c r="J175" s="178">
        <f t="shared" si="25"/>
        <v>0</v>
      </c>
      <c r="L175" s="25"/>
    </row>
    <row r="176" spans="1:12" ht="15">
      <c r="A176" s="208"/>
      <c r="B176" s="26"/>
      <c r="C176" s="34"/>
      <c r="D176" s="23"/>
      <c r="E176" s="22"/>
      <c r="F176" s="21"/>
      <c r="G176" s="22"/>
      <c r="H176" s="22"/>
      <c r="I176" s="24"/>
      <c r="J176" s="177">
        <f>SUM(J165:J175)</f>
        <v>6985.6460850000003</v>
      </c>
      <c r="L176" s="25"/>
    </row>
    <row r="177" spans="1:12" ht="15">
      <c r="A177" s="208"/>
      <c r="B177" s="26"/>
      <c r="C177" s="34"/>
      <c r="D177" s="23"/>
      <c r="E177" s="22"/>
      <c r="F177" s="21"/>
      <c r="G177" s="22"/>
      <c r="H177" s="22"/>
      <c r="I177" s="24"/>
      <c r="J177" s="44"/>
      <c r="L177" s="25"/>
    </row>
    <row r="178" spans="1:12" ht="15">
      <c r="A178" s="208"/>
      <c r="B178" s="26"/>
      <c r="C178" s="34"/>
      <c r="D178" s="23"/>
      <c r="E178" s="22"/>
      <c r="F178" s="21"/>
      <c r="G178" s="22"/>
      <c r="H178" s="22"/>
      <c r="I178" s="24"/>
      <c r="J178" s="44"/>
      <c r="L178" s="25"/>
    </row>
    <row r="179" spans="1:12" ht="15">
      <c r="A179" s="208"/>
      <c r="B179" s="26"/>
      <c r="C179" s="34"/>
      <c r="D179" s="23"/>
      <c r="E179" s="22"/>
      <c r="F179" s="21"/>
      <c r="G179" s="22"/>
      <c r="H179" s="22"/>
      <c r="I179" s="24"/>
      <c r="J179" s="44"/>
      <c r="L179" s="25"/>
    </row>
    <row r="180" spans="1:12" ht="15">
      <c r="A180" s="208"/>
      <c r="B180" s="26"/>
      <c r="C180" s="34"/>
      <c r="D180" s="23"/>
      <c r="E180" s="22"/>
      <c r="F180" s="21"/>
      <c r="G180" s="22"/>
      <c r="H180" s="22"/>
      <c r="I180" s="24"/>
      <c r="J180" s="44"/>
      <c r="L180" s="25"/>
    </row>
    <row r="181" spans="1:12" ht="15">
      <c r="A181" s="208"/>
      <c r="B181" s="26"/>
      <c r="C181" s="34"/>
      <c r="D181" s="23"/>
      <c r="E181" s="22"/>
      <c r="F181" s="21"/>
      <c r="G181" s="22"/>
      <c r="H181" s="22"/>
      <c r="I181" s="24"/>
      <c r="J181" s="44"/>
      <c r="L181" s="25"/>
    </row>
    <row r="182" spans="1:12" ht="15">
      <c r="A182" s="27"/>
      <c r="B182" s="26"/>
      <c r="C182" s="34"/>
      <c r="D182" s="42"/>
      <c r="E182" s="43"/>
      <c r="F182" s="26"/>
      <c r="G182" s="43"/>
      <c r="H182" s="43"/>
      <c r="I182" s="24"/>
      <c r="J182" s="24"/>
      <c r="L182" s="25"/>
    </row>
    <row r="183" spans="1:12" ht="15">
      <c r="A183" s="208" t="s">
        <v>102</v>
      </c>
      <c r="B183" s="31"/>
      <c r="C183" s="34"/>
      <c r="D183" s="33"/>
      <c r="E183" s="34"/>
      <c r="F183" s="26"/>
      <c r="G183" s="34"/>
      <c r="H183" s="34"/>
      <c r="I183" s="24"/>
      <c r="J183" s="24"/>
      <c r="L183" s="25"/>
    </row>
    <row r="184" spans="1:12" ht="15">
      <c r="A184" s="27"/>
      <c r="B184" s="31"/>
      <c r="C184" s="34"/>
      <c r="D184" s="33"/>
      <c r="E184" s="34"/>
      <c r="F184" s="31"/>
      <c r="G184" s="34"/>
      <c r="H184" s="70"/>
      <c r="I184" s="24"/>
      <c r="J184" s="24"/>
      <c r="L184" s="25"/>
    </row>
    <row r="185" spans="1:12" ht="15">
      <c r="A185" s="27" t="s">
        <v>103</v>
      </c>
      <c r="B185" s="31"/>
      <c r="C185" s="34"/>
      <c r="D185" s="33"/>
      <c r="E185" s="34"/>
      <c r="F185" s="31"/>
      <c r="G185" s="34"/>
      <c r="H185" s="70"/>
      <c r="I185" s="24"/>
      <c r="J185" s="24"/>
      <c r="L185" s="25"/>
    </row>
    <row r="186" spans="1:12" ht="15">
      <c r="A186" s="27"/>
      <c r="B186" s="31"/>
      <c r="C186" s="34"/>
      <c r="D186" s="33"/>
      <c r="E186" s="34"/>
      <c r="F186" s="31"/>
      <c r="G186" s="34"/>
      <c r="H186" s="22"/>
      <c r="I186" s="24"/>
      <c r="J186" s="24"/>
      <c r="L186" s="25"/>
    </row>
    <row r="187" spans="1:12" ht="15">
      <c r="A187" s="27"/>
      <c r="B187" s="31"/>
      <c r="C187" s="34"/>
      <c r="D187" s="33"/>
      <c r="E187" s="34"/>
      <c r="F187" s="31"/>
      <c r="G187" s="34"/>
      <c r="H187" s="22"/>
      <c r="I187" s="24"/>
      <c r="J187" s="24"/>
      <c r="L187" s="25"/>
    </row>
    <row r="188" spans="1:12" ht="15">
      <c r="A188" s="76" t="s">
        <v>104</v>
      </c>
      <c r="B188" s="77"/>
      <c r="C188" s="77"/>
      <c r="D188" s="77"/>
      <c r="E188" s="77"/>
      <c r="F188" s="77"/>
      <c r="G188" s="77"/>
      <c r="H188" s="77"/>
      <c r="I188" s="77"/>
      <c r="J188" s="78"/>
      <c r="L188" s="25"/>
    </row>
    <row r="189" spans="1:12" ht="15">
      <c r="A189" s="71"/>
      <c r="B189" s="72"/>
      <c r="C189" s="22"/>
      <c r="D189" s="23"/>
      <c r="E189" s="22"/>
      <c r="F189" s="21"/>
      <c r="G189" s="22"/>
      <c r="H189" s="22"/>
      <c r="I189" s="24"/>
      <c r="J189" s="24"/>
      <c r="L189" s="25"/>
    </row>
    <row r="190" spans="1:12" ht="13.5" customHeight="1">
      <c r="A190" s="185" t="s">
        <v>258</v>
      </c>
      <c r="B190" s="72">
        <f>'3Sheet1'!R2</f>
        <v>10</v>
      </c>
      <c r="C190" s="22"/>
      <c r="D190" s="23"/>
      <c r="E190" s="24">
        <f>'3Sheet1'!S2</f>
        <v>362</v>
      </c>
      <c r="F190" s="21">
        <f t="shared" ref="F190:F195" si="26">PRODUCT(B190:E190)</f>
        <v>3620</v>
      </c>
      <c r="G190" s="22"/>
      <c r="H190" s="22" t="s">
        <v>2</v>
      </c>
      <c r="I190" s="24"/>
      <c r="J190" s="177">
        <f t="shared" ref="J190:J195" si="27">F190</f>
        <v>3620</v>
      </c>
      <c r="L190" s="25"/>
    </row>
    <row r="191" spans="1:12" ht="15">
      <c r="A191" s="185" t="s">
        <v>259</v>
      </c>
      <c r="B191" s="72">
        <f>'3Sheet1'!R3</f>
        <v>8</v>
      </c>
      <c r="C191" s="22"/>
      <c r="D191" s="23"/>
      <c r="E191" s="24">
        <f>'3Sheet1'!S3</f>
        <v>425</v>
      </c>
      <c r="F191" s="21">
        <f t="shared" si="26"/>
        <v>3400</v>
      </c>
      <c r="G191" s="22"/>
      <c r="H191" s="22" t="s">
        <v>2</v>
      </c>
      <c r="I191" s="24"/>
      <c r="J191" s="177">
        <f t="shared" si="27"/>
        <v>3400</v>
      </c>
      <c r="L191" s="25"/>
    </row>
    <row r="192" spans="1:12" ht="15" customHeight="1">
      <c r="A192" s="185"/>
      <c r="B192" s="72"/>
      <c r="C192" s="22"/>
      <c r="D192" s="23"/>
      <c r="E192" s="22"/>
      <c r="F192" s="21">
        <f t="shared" si="26"/>
        <v>0</v>
      </c>
      <c r="G192" s="22"/>
      <c r="H192" s="22" t="s">
        <v>2</v>
      </c>
      <c r="I192" s="24"/>
      <c r="J192" s="24">
        <f t="shared" si="27"/>
        <v>0</v>
      </c>
      <c r="L192" s="25"/>
    </row>
    <row r="193" spans="1:12" ht="15">
      <c r="A193" s="185"/>
      <c r="B193" s="60"/>
      <c r="C193" s="43"/>
      <c r="D193" s="42"/>
      <c r="E193" s="43"/>
      <c r="F193" s="21">
        <f t="shared" si="26"/>
        <v>0</v>
      </c>
      <c r="G193" s="43"/>
      <c r="H193" s="22" t="s">
        <v>2</v>
      </c>
      <c r="I193" s="35"/>
      <c r="J193" s="24">
        <f t="shared" si="27"/>
        <v>0</v>
      </c>
      <c r="L193" s="25"/>
    </row>
    <row r="194" spans="1:12" ht="15">
      <c r="A194" s="185"/>
      <c r="B194" s="60"/>
      <c r="C194" s="43"/>
      <c r="D194" s="42"/>
      <c r="E194" s="43"/>
      <c r="F194" s="21">
        <f t="shared" si="26"/>
        <v>0</v>
      </c>
      <c r="G194" s="43"/>
      <c r="H194" s="22" t="s">
        <v>2</v>
      </c>
      <c r="I194" s="35"/>
      <c r="J194" s="24">
        <f t="shared" si="27"/>
        <v>0</v>
      </c>
      <c r="L194" s="25"/>
    </row>
    <row r="195" spans="1:12" ht="15">
      <c r="A195" s="185"/>
      <c r="B195" s="32"/>
      <c r="C195" s="34"/>
      <c r="D195" s="33"/>
      <c r="E195" s="34"/>
      <c r="F195" s="21">
        <f t="shared" si="26"/>
        <v>0</v>
      </c>
      <c r="G195" s="34"/>
      <c r="H195" s="22" t="s">
        <v>2</v>
      </c>
      <c r="I195" s="45"/>
      <c r="J195" s="24">
        <f t="shared" si="27"/>
        <v>0</v>
      </c>
      <c r="L195" s="25"/>
    </row>
    <row r="196" spans="1:12" ht="15">
      <c r="A196" s="185"/>
      <c r="B196" s="32"/>
      <c r="C196" s="34"/>
      <c r="D196" s="33"/>
      <c r="E196" s="34"/>
      <c r="F196" s="31"/>
      <c r="G196" s="34"/>
      <c r="H196" s="34"/>
      <c r="I196" s="45"/>
      <c r="J196" s="182">
        <f>SUM(J190:J195)</f>
        <v>7020</v>
      </c>
      <c r="L196" s="25"/>
    </row>
    <row r="197" spans="1:12" ht="15">
      <c r="A197" s="185"/>
      <c r="B197" s="32"/>
      <c r="C197" s="34"/>
      <c r="D197" s="33"/>
      <c r="E197" s="34"/>
      <c r="F197" s="31"/>
      <c r="G197" s="34"/>
      <c r="H197" s="34"/>
      <c r="I197" s="45"/>
      <c r="J197" s="166"/>
      <c r="L197" s="25"/>
    </row>
    <row r="198" spans="1:12" ht="15">
      <c r="A198" s="76" t="s">
        <v>105</v>
      </c>
      <c r="B198" s="77"/>
      <c r="C198" s="77"/>
      <c r="D198" s="77"/>
      <c r="E198" s="77"/>
      <c r="F198" s="77"/>
      <c r="G198" s="77"/>
      <c r="H198" s="77"/>
      <c r="I198" s="77"/>
      <c r="J198" s="78"/>
      <c r="L198" s="25"/>
    </row>
    <row r="199" spans="1:12" ht="15">
      <c r="A199" s="71"/>
      <c r="B199" s="72">
        <f>'3Sheet1'!R10</f>
        <v>3064.5</v>
      </c>
      <c r="C199" s="22"/>
      <c r="D199" s="23"/>
      <c r="E199" s="22"/>
      <c r="F199" s="21">
        <f>B199</f>
        <v>3064.5</v>
      </c>
      <c r="G199" s="24">
        <f>F199</f>
        <v>3064.5</v>
      </c>
      <c r="H199" s="22" t="s">
        <v>2</v>
      </c>
      <c r="I199" s="24">
        <f>G199*1.1</f>
        <v>3370.9500000000003</v>
      </c>
      <c r="J199" s="178">
        <f>I199*1.1</f>
        <v>3708.0450000000005</v>
      </c>
      <c r="L199" s="25"/>
    </row>
    <row r="200" spans="1:12" ht="15">
      <c r="A200" s="71"/>
      <c r="B200" s="72">
        <f>'3Sheet1'!R11</f>
        <v>0</v>
      </c>
      <c r="C200" s="22"/>
      <c r="D200" s="23"/>
      <c r="E200" s="22"/>
      <c r="F200" s="21">
        <f>B200</f>
        <v>0</v>
      </c>
      <c r="G200" s="24">
        <f>F200</f>
        <v>0</v>
      </c>
      <c r="H200" s="22" t="s">
        <v>2</v>
      </c>
      <c r="I200" s="24">
        <f>G200*1.1</f>
        <v>0</v>
      </c>
      <c r="J200" s="178">
        <f>I200*1.1</f>
        <v>0</v>
      </c>
      <c r="L200" s="25"/>
    </row>
    <row r="201" spans="1:12" ht="15">
      <c r="A201" s="27"/>
      <c r="B201" s="60"/>
      <c r="C201" s="43"/>
      <c r="D201" s="42"/>
      <c r="E201" s="43"/>
      <c r="F201" s="26"/>
      <c r="G201" s="43"/>
      <c r="H201" s="43"/>
      <c r="I201" s="35"/>
      <c r="J201" s="179">
        <f>SUM(J199:J200)</f>
        <v>3708.0450000000005</v>
      </c>
      <c r="L201" s="25"/>
    </row>
    <row r="202" spans="1:12" ht="15">
      <c r="A202" s="27"/>
      <c r="B202" s="60"/>
      <c r="C202" s="43"/>
      <c r="D202" s="42"/>
      <c r="E202" s="43"/>
      <c r="F202" s="26"/>
      <c r="G202" s="43"/>
      <c r="H202" s="43"/>
      <c r="I202" s="35"/>
      <c r="J202" s="36"/>
      <c r="L202" s="25"/>
    </row>
    <row r="203" spans="1:12" ht="15">
      <c r="A203" s="686" t="s">
        <v>106</v>
      </c>
      <c r="B203" s="687"/>
      <c r="C203" s="687"/>
      <c r="D203" s="687"/>
      <c r="E203" s="687"/>
      <c r="F203" s="688"/>
      <c r="G203" s="18"/>
      <c r="H203" s="19"/>
      <c r="I203" s="18"/>
      <c r="J203" s="18"/>
      <c r="L203" s="25"/>
    </row>
    <row r="204" spans="1:12" ht="15">
      <c r="A204" s="184">
        <f>'3Sheet1'!R6</f>
        <v>0</v>
      </c>
      <c r="B204" s="32">
        <f>'3Sheet1'!R6</f>
        <v>0</v>
      </c>
      <c r="C204" s="33"/>
      <c r="D204" s="75"/>
      <c r="E204" s="45">
        <f>'3Sheet1'!S6</f>
        <v>0</v>
      </c>
      <c r="F204" s="21">
        <f>B204*E204</f>
        <v>0</v>
      </c>
      <c r="G204" s="24">
        <f>F204</f>
        <v>0</v>
      </c>
      <c r="H204" s="43" t="s">
        <v>2</v>
      </c>
      <c r="I204" s="35"/>
      <c r="J204" s="209">
        <f>F204</f>
        <v>0</v>
      </c>
      <c r="L204" s="25"/>
    </row>
    <row r="205" spans="1:12" ht="15">
      <c r="A205" s="184">
        <f>'3Sheet1'!R7</f>
        <v>10</v>
      </c>
      <c r="B205" s="32">
        <f>'3Sheet1'!R7</f>
        <v>10</v>
      </c>
      <c r="C205" s="33"/>
      <c r="D205" s="75"/>
      <c r="E205" s="45">
        <f>'3Sheet1'!S7</f>
        <v>11</v>
      </c>
      <c r="F205" s="21">
        <f>B205*E205</f>
        <v>110</v>
      </c>
      <c r="G205" s="24">
        <f>F205</f>
        <v>110</v>
      </c>
      <c r="H205" s="43" t="s">
        <v>2</v>
      </c>
      <c r="I205" s="35"/>
      <c r="J205" s="209">
        <f>F205</f>
        <v>110</v>
      </c>
    </row>
    <row r="206" spans="1:12" ht="15">
      <c r="A206" s="74"/>
      <c r="B206" s="32"/>
      <c r="C206" s="33"/>
      <c r="D206" s="75"/>
      <c r="E206" s="34"/>
      <c r="F206" s="31"/>
      <c r="G206" s="45"/>
      <c r="H206" s="34"/>
      <c r="I206" s="45"/>
      <c r="J206" s="182">
        <f>SUM(J204:J205)</f>
        <v>110</v>
      </c>
    </row>
    <row r="207" spans="1:12" ht="15">
      <c r="A207" s="30"/>
      <c r="B207" s="32"/>
      <c r="C207" s="33"/>
      <c r="D207" s="75"/>
      <c r="E207" s="34"/>
      <c r="F207" s="31"/>
      <c r="G207" s="45"/>
      <c r="H207" s="34"/>
      <c r="I207" s="45"/>
      <c r="J207" s="45"/>
    </row>
    <row r="208" spans="1:12" ht="15">
      <c r="A208" s="76" t="s">
        <v>107</v>
      </c>
      <c r="B208" s="77"/>
      <c r="C208" s="77"/>
      <c r="D208" s="77"/>
      <c r="E208" s="77"/>
      <c r="F208" s="77"/>
      <c r="G208" s="77"/>
      <c r="H208" s="77"/>
      <c r="I208" s="77"/>
      <c r="J208" s="78"/>
    </row>
    <row r="209" spans="1:12" ht="15">
      <c r="A209" s="76"/>
      <c r="B209" s="77"/>
      <c r="C209" s="77"/>
      <c r="D209" s="77"/>
      <c r="E209" s="77"/>
      <c r="F209" s="77"/>
      <c r="G209" s="77"/>
      <c r="H209" s="77"/>
      <c r="I209" s="77"/>
      <c r="J209" s="78"/>
    </row>
    <row r="210" spans="1:12" ht="15">
      <c r="A210" s="79"/>
      <c r="B210" s="80">
        <f>'3Sheet1'!R14+'3Sheet1'!R15</f>
        <v>296.94499999999999</v>
      </c>
      <c r="C210" s="81"/>
      <c r="D210" s="82"/>
      <c r="E210" s="81"/>
      <c r="F210" s="83">
        <f>B210</f>
        <v>296.94499999999999</v>
      </c>
      <c r="G210" s="81"/>
      <c r="H210" s="81" t="s">
        <v>2</v>
      </c>
      <c r="I210" s="84">
        <f>F210*1.1</f>
        <v>326.6395</v>
      </c>
      <c r="J210" s="180">
        <f>I210</f>
        <v>326.6395</v>
      </c>
    </row>
    <row r="212" spans="1:12" ht="15">
      <c r="A212" s="76" t="s">
        <v>108</v>
      </c>
      <c r="B212" s="77"/>
      <c r="C212" s="77"/>
      <c r="D212" s="77"/>
      <c r="E212" s="77"/>
      <c r="F212" s="77"/>
      <c r="G212" s="77"/>
      <c r="H212" s="77"/>
      <c r="I212" s="77"/>
      <c r="J212" s="78"/>
    </row>
    <row r="213" spans="1:12" ht="15">
      <c r="A213" s="85"/>
      <c r="B213" s="26"/>
      <c r="C213" s="34"/>
      <c r="D213" s="26"/>
      <c r="E213" s="34"/>
      <c r="F213" s="26"/>
      <c r="G213" s="35"/>
      <c r="H213" s="43"/>
      <c r="I213" s="35"/>
      <c r="J213" s="35"/>
    </row>
    <row r="214" spans="1:12" ht="15">
      <c r="A214" s="30" t="s">
        <v>298</v>
      </c>
      <c r="B214" s="31"/>
      <c r="C214" s="34"/>
      <c r="D214" s="31"/>
      <c r="E214" s="34"/>
      <c r="F214" s="31">
        <f>PRODUCT(B214:E214)</f>
        <v>0</v>
      </c>
      <c r="G214" s="45">
        <f>F214</f>
        <v>0</v>
      </c>
      <c r="H214" s="22" t="s">
        <v>80</v>
      </c>
      <c r="I214" s="24">
        <f>G214*1.1</f>
        <v>0</v>
      </c>
      <c r="J214" s="24">
        <f>I214</f>
        <v>0</v>
      </c>
    </row>
    <row r="215" spans="1:12" ht="15">
      <c r="A215" s="30" t="s">
        <v>299</v>
      </c>
      <c r="B215" s="31"/>
      <c r="C215" s="34"/>
      <c r="D215" s="31"/>
      <c r="E215" s="34"/>
      <c r="F215" s="31">
        <f>PRODUCT(B215:E215)</f>
        <v>0</v>
      </c>
      <c r="G215" s="45">
        <f>F215</f>
        <v>0</v>
      </c>
      <c r="H215" s="22" t="s">
        <v>80</v>
      </c>
      <c r="I215" s="24">
        <f>G215*1.1</f>
        <v>0</v>
      </c>
      <c r="J215" s="24">
        <f>I215</f>
        <v>0</v>
      </c>
    </row>
    <row r="216" spans="1:12" ht="15">
      <c r="A216" s="30" t="s">
        <v>300</v>
      </c>
      <c r="B216" s="31"/>
      <c r="C216" s="34"/>
      <c r="D216" s="31"/>
      <c r="E216" s="34"/>
      <c r="F216" s="31">
        <f>PRODUCT(B216:E216)</f>
        <v>0</v>
      </c>
      <c r="G216" s="45">
        <f>F216</f>
        <v>0</v>
      </c>
      <c r="H216" s="22" t="s">
        <v>80</v>
      </c>
      <c r="I216" s="24">
        <f>G216*1.1</f>
        <v>0</v>
      </c>
      <c r="J216" s="24">
        <f>I216</f>
        <v>0</v>
      </c>
    </row>
    <row r="217" spans="1:12" ht="15">
      <c r="A217" s="20"/>
      <c r="B217" s="31"/>
      <c r="C217" s="34"/>
      <c r="D217" s="31"/>
      <c r="E217" s="34"/>
      <c r="F217" s="31"/>
      <c r="G217" s="45"/>
      <c r="H217" s="34"/>
      <c r="I217" s="45"/>
      <c r="J217" s="166">
        <f>SUM(J214:J216)</f>
        <v>0</v>
      </c>
    </row>
    <row r="218" spans="1:12" ht="15">
      <c r="A218" s="20"/>
      <c r="B218" s="31"/>
      <c r="C218" s="34"/>
      <c r="D218" s="31"/>
      <c r="E218" s="34"/>
      <c r="F218" s="31"/>
      <c r="G218" s="45"/>
      <c r="H218" s="34"/>
      <c r="I218" s="45"/>
      <c r="J218" s="45"/>
    </row>
    <row r="219" spans="1:12" ht="15">
      <c r="A219" s="154" t="s">
        <v>109</v>
      </c>
      <c r="B219" s="155"/>
      <c r="C219" s="155"/>
      <c r="D219" s="155"/>
      <c r="E219" s="155"/>
      <c r="F219" s="155"/>
      <c r="G219" s="155"/>
      <c r="H219" s="155"/>
      <c r="I219" s="155"/>
      <c r="J219" s="156"/>
    </row>
    <row r="220" spans="1:12" ht="15">
      <c r="A220" s="27"/>
      <c r="B220" s="26"/>
      <c r="C220" s="34"/>
      <c r="D220" s="26"/>
      <c r="E220" s="34"/>
      <c r="F220" s="26"/>
      <c r="G220" s="35"/>
      <c r="H220" s="43"/>
      <c r="I220" s="35"/>
      <c r="J220" s="35"/>
    </row>
    <row r="221" spans="1:12" ht="15">
      <c r="A221" s="27"/>
      <c r="B221" s="31"/>
      <c r="C221" s="34"/>
      <c r="D221" s="31"/>
      <c r="E221" s="34"/>
      <c r="F221" s="31"/>
      <c r="G221" s="45"/>
      <c r="H221" s="34"/>
      <c r="I221" s="45"/>
      <c r="J221" s="86"/>
      <c r="L221" s="13" t="s">
        <v>110</v>
      </c>
    </row>
  </sheetData>
  <mergeCells count="22">
    <mergeCell ref="A155:F155"/>
    <mergeCell ref="A159:F159"/>
    <mergeCell ref="A163:H163"/>
    <mergeCell ref="A203:F203"/>
    <mergeCell ref="A124:J124"/>
    <mergeCell ref="A125:F125"/>
    <mergeCell ref="A128:F128"/>
    <mergeCell ref="A129:J129"/>
    <mergeCell ref="A149:F149"/>
    <mergeCell ref="A152:F152"/>
    <mergeCell ref="A123:J123"/>
    <mergeCell ref="A1:J1"/>
    <mergeCell ref="A3:J3"/>
    <mergeCell ref="A4:F4"/>
    <mergeCell ref="A40:J40"/>
    <mergeCell ref="A41:F41"/>
    <mergeCell ref="A42:F42"/>
    <mergeCell ref="A43:F43"/>
    <mergeCell ref="A74:F74"/>
    <mergeCell ref="A75:F75"/>
    <mergeCell ref="A76:F76"/>
    <mergeCell ref="A100:J100"/>
  </mergeCells>
  <pageMargins left="0.7" right="0.7" top="0.75" bottom="0.75" header="0.3" footer="0.3"/>
  <pageSetup paperSize="9" scale="63" orientation="portrait" r:id="rId1"/>
  <rowBreaks count="1" manualBreakCount="1">
    <brk id="126" max="16383" man="1"/>
  </rowBreaks>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204BA-665E-4076-8493-5630AFBA4E9A}">
  <dimension ref="B3:W273"/>
  <sheetViews>
    <sheetView zoomScale="70" zoomScaleNormal="70" workbookViewId="0">
      <pane ySplit="1" topLeftCell="A100" activePane="bottomLeft" state="frozen"/>
      <selection activeCell="J65" sqref="J65"/>
      <selection pane="bottomLeft" activeCell="J65" sqref="J65"/>
    </sheetView>
  </sheetViews>
  <sheetFormatPr defaultColWidth="9.109375" defaultRowHeight="14.4"/>
  <cols>
    <col min="1" max="1" width="3.88671875" style="90" customWidth="1"/>
    <col min="2" max="2" width="20.44140625" style="90" customWidth="1"/>
    <col min="3" max="3" width="17.109375" style="90" customWidth="1"/>
    <col min="4" max="4" width="14.44140625" style="90" customWidth="1"/>
    <col min="5" max="5" width="15.109375" style="90" customWidth="1"/>
    <col min="6" max="10" width="14.44140625" style="90" customWidth="1"/>
    <col min="11" max="11" width="19.88671875" style="90" customWidth="1"/>
    <col min="12" max="12" width="12.109375" style="90" customWidth="1"/>
    <col min="13" max="13" width="14" style="90" customWidth="1"/>
    <col min="14" max="17" width="9.109375" style="90"/>
    <col min="18" max="18" width="11.88671875" style="90" customWidth="1"/>
    <col min="19" max="19" width="12.88671875" style="90" customWidth="1"/>
    <col min="20" max="20" width="9.109375" style="90"/>
    <col min="21" max="21" width="11.109375" style="90" bestFit="1" customWidth="1"/>
    <col min="22" max="16384" width="9.109375" style="90"/>
  </cols>
  <sheetData>
    <row r="3" spans="2:23">
      <c r="B3" s="87" t="s">
        <v>111</v>
      </c>
      <c r="C3" s="87" t="s">
        <v>112</v>
      </c>
      <c r="D3" s="87" t="s">
        <v>113</v>
      </c>
      <c r="E3" s="87" t="s">
        <v>114</v>
      </c>
      <c r="F3" s="87" t="s">
        <v>115</v>
      </c>
      <c r="G3" s="87"/>
      <c r="H3" s="700" t="s">
        <v>116</v>
      </c>
      <c r="I3" s="700"/>
      <c r="J3" s="700"/>
      <c r="K3" s="87" t="s">
        <v>117</v>
      </c>
      <c r="L3" s="88" t="s">
        <v>118</v>
      </c>
      <c r="M3" s="89"/>
    </row>
    <row r="4" spans="2:23" ht="19.5" customHeight="1">
      <c r="B4" s="91"/>
      <c r="C4" s="91"/>
      <c r="D4" s="91"/>
      <c r="E4" s="91"/>
      <c r="F4" s="92" t="s">
        <v>114</v>
      </c>
      <c r="G4" s="92" t="s">
        <v>119</v>
      </c>
      <c r="H4" s="92" t="s">
        <v>120</v>
      </c>
      <c r="I4" s="92" t="s">
        <v>119</v>
      </c>
      <c r="J4" s="92" t="s">
        <v>121</v>
      </c>
      <c r="K4" s="92" t="s">
        <v>122</v>
      </c>
      <c r="L4" s="93" t="s">
        <v>123</v>
      </c>
      <c r="M4" s="93" t="s">
        <v>124</v>
      </c>
    </row>
    <row r="5" spans="2:23">
      <c r="B5" s="94"/>
      <c r="C5" s="94"/>
      <c r="D5" s="94"/>
      <c r="E5" s="94"/>
      <c r="F5" s="95"/>
      <c r="G5" s="95"/>
      <c r="H5" s="95"/>
      <c r="I5" s="95"/>
      <c r="J5" s="95"/>
      <c r="K5" s="96"/>
      <c r="L5" s="96"/>
      <c r="M5" s="96"/>
    </row>
    <row r="6" spans="2:23" ht="18">
      <c r="B6" s="96" t="s">
        <v>125</v>
      </c>
      <c r="C6" s="97">
        <v>0.3</v>
      </c>
      <c r="D6" s="97">
        <v>0.3</v>
      </c>
      <c r="E6" s="97">
        <v>0.1</v>
      </c>
      <c r="F6" s="97">
        <v>0.05</v>
      </c>
      <c r="G6" s="97">
        <v>10</v>
      </c>
      <c r="H6" s="97">
        <v>0.2</v>
      </c>
      <c r="I6" s="97">
        <v>10</v>
      </c>
      <c r="J6" s="97">
        <v>0.25</v>
      </c>
      <c r="K6" s="97">
        <v>3</v>
      </c>
      <c r="L6" s="96"/>
      <c r="M6" s="96"/>
      <c r="T6" s="701" t="s">
        <v>126</v>
      </c>
      <c r="U6" s="701"/>
    </row>
    <row r="7" spans="2:23">
      <c r="B7" s="96"/>
      <c r="C7" s="97"/>
      <c r="D7" s="97"/>
      <c r="E7" s="97"/>
      <c r="F7" s="97"/>
      <c r="G7" s="97"/>
      <c r="H7" s="96"/>
      <c r="I7" s="96"/>
      <c r="J7" s="96"/>
      <c r="K7" s="97"/>
      <c r="L7" s="96"/>
      <c r="M7" s="96"/>
      <c r="S7" s="98"/>
      <c r="V7" s="98"/>
      <c r="W7" s="702" t="s">
        <v>4</v>
      </c>
    </row>
    <row r="8" spans="2:23">
      <c r="B8" s="96"/>
      <c r="C8" s="97"/>
      <c r="D8" s="97"/>
      <c r="E8" s="97"/>
      <c r="F8" s="97"/>
      <c r="G8" s="97"/>
      <c r="H8" s="96"/>
      <c r="I8" s="96"/>
      <c r="J8" s="96"/>
      <c r="K8" s="97"/>
      <c r="L8" s="96"/>
      <c r="M8" s="96"/>
      <c r="S8" s="98"/>
      <c r="V8" s="98"/>
      <c r="W8" s="702"/>
    </row>
    <row r="9" spans="2:23">
      <c r="B9" s="96" t="s">
        <v>127</v>
      </c>
      <c r="C9" s="97">
        <v>0.45</v>
      </c>
      <c r="D9" s="97">
        <v>0.45</v>
      </c>
      <c r="E9" s="97">
        <v>0.1</v>
      </c>
      <c r="F9" s="97">
        <v>0.05</v>
      </c>
      <c r="G9" s="97">
        <v>10</v>
      </c>
      <c r="H9" s="97">
        <v>0.2</v>
      </c>
      <c r="I9" s="97">
        <v>10</v>
      </c>
      <c r="J9" s="97">
        <v>0.25</v>
      </c>
      <c r="K9" s="97">
        <v>3</v>
      </c>
      <c r="L9" s="96"/>
      <c r="M9" s="96"/>
      <c r="S9" s="98"/>
      <c r="V9" s="98"/>
      <c r="W9" s="702"/>
    </row>
    <row r="10" spans="2:23">
      <c r="B10" s="96"/>
      <c r="C10" s="97"/>
      <c r="D10" s="97"/>
      <c r="E10" s="97"/>
      <c r="F10" s="97"/>
      <c r="G10" s="97"/>
      <c r="H10" s="97"/>
      <c r="I10" s="97"/>
      <c r="J10" s="97"/>
      <c r="K10" s="97"/>
      <c r="L10" s="96"/>
      <c r="M10" s="96"/>
      <c r="S10" s="98"/>
      <c r="V10" s="98"/>
      <c r="W10" s="702"/>
    </row>
    <row r="11" spans="2:23">
      <c r="B11" s="96"/>
      <c r="C11" s="97"/>
      <c r="D11" s="97"/>
      <c r="E11" s="97"/>
      <c r="F11" s="97"/>
      <c r="G11" s="97"/>
      <c r="H11" s="96"/>
      <c r="I11" s="96"/>
      <c r="J11" s="96"/>
      <c r="K11" s="97"/>
      <c r="L11" s="96"/>
      <c r="M11" s="96"/>
      <c r="S11" s="98"/>
      <c r="V11" s="98"/>
      <c r="W11" s="702"/>
    </row>
    <row r="12" spans="2:23">
      <c r="B12" s="96" t="s">
        <v>128</v>
      </c>
      <c r="C12" s="97">
        <v>0.6</v>
      </c>
      <c r="D12" s="97">
        <v>0.6</v>
      </c>
      <c r="E12" s="97">
        <v>0.1</v>
      </c>
      <c r="F12" s="97">
        <v>0.05</v>
      </c>
      <c r="G12" s="97">
        <v>10</v>
      </c>
      <c r="H12" s="96">
        <v>0.2</v>
      </c>
      <c r="I12" s="96">
        <v>10</v>
      </c>
      <c r="J12" s="96">
        <v>0.25</v>
      </c>
      <c r="K12" s="97">
        <v>3</v>
      </c>
      <c r="L12" s="96"/>
      <c r="M12" s="96"/>
      <c r="S12" s="98"/>
      <c r="V12" s="98"/>
      <c r="W12" s="702"/>
    </row>
    <row r="13" spans="2:23">
      <c r="B13" s="96"/>
      <c r="C13" s="97"/>
      <c r="D13" s="97"/>
      <c r="E13" s="97"/>
      <c r="F13" s="97"/>
      <c r="G13" s="97"/>
      <c r="H13" s="96"/>
      <c r="I13" s="96"/>
      <c r="J13" s="96"/>
      <c r="K13" s="97"/>
      <c r="L13" s="96"/>
      <c r="M13" s="96"/>
      <c r="S13" s="98"/>
      <c r="V13" s="98"/>
      <c r="W13" s="702"/>
    </row>
    <row r="14" spans="2:23">
      <c r="B14" s="96"/>
      <c r="C14" s="97"/>
      <c r="D14" s="97"/>
      <c r="E14" s="97"/>
      <c r="F14" s="97"/>
      <c r="G14" s="97"/>
      <c r="H14" s="96"/>
      <c r="I14" s="96"/>
      <c r="J14" s="96"/>
      <c r="K14" s="97"/>
      <c r="L14" s="96"/>
      <c r="M14" s="96"/>
      <c r="S14" s="98"/>
      <c r="V14" s="98"/>
      <c r="W14" s="702"/>
    </row>
    <row r="15" spans="2:23">
      <c r="B15" s="96" t="s">
        <v>129</v>
      </c>
      <c r="C15" s="97">
        <v>0.75</v>
      </c>
      <c r="D15" s="97">
        <v>0.75</v>
      </c>
      <c r="E15" s="99">
        <v>0.125</v>
      </c>
      <c r="F15" s="97">
        <v>0.05</v>
      </c>
      <c r="G15" s="97">
        <v>10</v>
      </c>
      <c r="H15" s="96">
        <v>0.2</v>
      </c>
      <c r="I15" s="96">
        <v>10</v>
      </c>
      <c r="J15" s="96">
        <v>0.25</v>
      </c>
      <c r="K15" s="97">
        <v>3</v>
      </c>
      <c r="L15" s="96"/>
      <c r="M15" s="96"/>
      <c r="S15" s="98"/>
      <c r="V15" s="98"/>
      <c r="W15" s="702"/>
    </row>
    <row r="16" spans="2:23">
      <c r="B16" s="96"/>
      <c r="C16" s="97"/>
      <c r="D16" s="97"/>
      <c r="E16" s="97"/>
      <c r="F16" s="97"/>
      <c r="G16" s="97"/>
      <c r="H16" s="96"/>
      <c r="I16" s="96"/>
      <c r="J16" s="96"/>
      <c r="K16" s="97"/>
      <c r="L16" s="96"/>
      <c r="M16" s="96"/>
      <c r="S16" s="98"/>
      <c r="V16" s="98"/>
      <c r="W16" s="702"/>
    </row>
    <row r="17" spans="2:23">
      <c r="B17" s="96"/>
      <c r="C17" s="97"/>
      <c r="D17" s="97"/>
      <c r="E17" s="97"/>
      <c r="F17" s="97"/>
      <c r="G17" s="97"/>
      <c r="H17" s="96"/>
      <c r="I17" s="96"/>
      <c r="J17" s="96"/>
      <c r="K17" s="97"/>
      <c r="L17" s="96"/>
      <c r="M17" s="96"/>
      <c r="S17" s="98"/>
      <c r="V17" s="98"/>
      <c r="W17" s="702"/>
    </row>
    <row r="18" spans="2:23">
      <c r="B18" s="100" t="s">
        <v>130</v>
      </c>
      <c r="C18" s="97">
        <v>0.9</v>
      </c>
      <c r="D18" s="97">
        <v>0.9</v>
      </c>
      <c r="E18" s="99">
        <v>0.15</v>
      </c>
      <c r="F18" s="97">
        <v>0.05</v>
      </c>
      <c r="G18" s="97">
        <v>10</v>
      </c>
      <c r="H18" s="96">
        <v>0.17499999999999999</v>
      </c>
      <c r="I18" s="96">
        <v>10</v>
      </c>
      <c r="J18" s="96">
        <v>0.25</v>
      </c>
      <c r="K18" s="97">
        <v>3</v>
      </c>
      <c r="L18" s="96"/>
      <c r="M18" s="96"/>
      <c r="S18" s="98"/>
      <c r="T18" s="98"/>
      <c r="U18" s="98"/>
      <c r="V18" s="98"/>
      <c r="W18" s="702" t="s">
        <v>131</v>
      </c>
    </row>
    <row r="19" spans="2:23">
      <c r="B19" s="96"/>
      <c r="C19" s="97"/>
      <c r="D19" s="97"/>
      <c r="E19" s="97"/>
      <c r="F19" s="97"/>
      <c r="G19" s="97"/>
      <c r="H19" s="96"/>
      <c r="I19" s="96"/>
      <c r="J19" s="96"/>
      <c r="K19" s="97"/>
      <c r="L19" s="96"/>
      <c r="M19" s="96"/>
      <c r="S19" s="98"/>
      <c r="T19" s="98"/>
      <c r="U19" s="98"/>
      <c r="V19" s="98"/>
      <c r="W19" s="702"/>
    </row>
    <row r="20" spans="2:23">
      <c r="B20" s="96"/>
      <c r="C20" s="97"/>
      <c r="D20" s="97"/>
      <c r="E20" s="97"/>
      <c r="F20" s="97"/>
      <c r="G20" s="97"/>
      <c r="H20" s="96"/>
      <c r="I20" s="96"/>
      <c r="J20" s="96"/>
      <c r="K20" s="97"/>
      <c r="L20" s="96"/>
      <c r="M20" s="96"/>
      <c r="S20" s="98"/>
      <c r="T20" s="98"/>
      <c r="U20" s="98"/>
      <c r="V20" s="98"/>
      <c r="W20" s="702"/>
    </row>
    <row r="21" spans="2:23">
      <c r="B21" s="96" t="s">
        <v>132</v>
      </c>
      <c r="C21" s="97">
        <v>1</v>
      </c>
      <c r="D21" s="97">
        <v>1</v>
      </c>
      <c r="E21" s="97">
        <v>0.15</v>
      </c>
      <c r="F21" s="97">
        <v>0.05</v>
      </c>
      <c r="G21" s="97">
        <v>10</v>
      </c>
      <c r="H21" s="96">
        <v>0.17499999999999999</v>
      </c>
      <c r="I21" s="96">
        <v>10</v>
      </c>
      <c r="J21" s="96">
        <v>0.25</v>
      </c>
      <c r="K21" s="97">
        <v>3</v>
      </c>
      <c r="L21" s="96"/>
      <c r="M21" s="96"/>
      <c r="S21" s="101"/>
      <c r="T21" s="101"/>
      <c r="U21" s="101"/>
      <c r="V21" s="101"/>
      <c r="W21" s="90" t="s">
        <v>133</v>
      </c>
    </row>
    <row r="22" spans="2:23">
      <c r="B22" s="96"/>
      <c r="C22" s="97"/>
      <c r="D22" s="97"/>
      <c r="E22" s="97"/>
      <c r="F22" s="97"/>
      <c r="G22" s="97"/>
      <c r="H22" s="96"/>
      <c r="I22" s="96"/>
      <c r="J22" s="96"/>
      <c r="K22" s="97"/>
      <c r="L22" s="96"/>
      <c r="M22" s="96"/>
      <c r="S22" s="101"/>
      <c r="T22" s="101"/>
      <c r="U22" s="101"/>
      <c r="V22" s="101"/>
    </row>
    <row r="23" spans="2:23">
      <c r="B23" s="96"/>
      <c r="C23" s="97"/>
      <c r="D23" s="97"/>
      <c r="E23" s="97"/>
      <c r="F23" s="97"/>
      <c r="G23" s="97"/>
      <c r="H23" s="96"/>
      <c r="I23" s="96"/>
      <c r="J23" s="96"/>
      <c r="K23" s="97"/>
      <c r="L23" s="96"/>
      <c r="M23" s="96"/>
    </row>
    <row r="24" spans="2:23">
      <c r="B24" s="96" t="s">
        <v>134</v>
      </c>
      <c r="C24" s="97">
        <v>0.3</v>
      </c>
      <c r="D24" s="97">
        <v>0.3</v>
      </c>
      <c r="E24" s="97">
        <v>0.1</v>
      </c>
      <c r="F24" s="97">
        <v>0.05</v>
      </c>
      <c r="G24" s="97">
        <v>10</v>
      </c>
      <c r="H24" s="96">
        <v>0.2</v>
      </c>
      <c r="I24" s="96">
        <v>10</v>
      </c>
      <c r="J24" s="96">
        <v>0.25</v>
      </c>
      <c r="K24" s="97">
        <v>3</v>
      </c>
      <c r="L24" s="96"/>
      <c r="M24" s="96"/>
    </row>
    <row r="25" spans="2:23">
      <c r="B25" s="96"/>
      <c r="C25" s="97"/>
      <c r="D25" s="97"/>
      <c r="E25" s="97"/>
      <c r="F25" s="97"/>
      <c r="G25" s="97"/>
      <c r="H25" s="96"/>
      <c r="I25" s="96"/>
      <c r="J25" s="96"/>
      <c r="K25" s="97"/>
      <c r="L25" s="96"/>
      <c r="M25" s="96"/>
    </row>
    <row r="26" spans="2:23">
      <c r="B26" s="96"/>
      <c r="C26" s="97"/>
      <c r="D26" s="97"/>
      <c r="E26" s="97"/>
      <c r="F26" s="97"/>
      <c r="G26" s="97"/>
      <c r="H26" s="96"/>
      <c r="I26" s="96"/>
      <c r="J26" s="96"/>
      <c r="K26" s="97"/>
      <c r="L26" s="96"/>
      <c r="M26" s="96"/>
    </row>
    <row r="27" spans="2:23">
      <c r="B27" s="96" t="s">
        <v>135</v>
      </c>
      <c r="C27" s="97">
        <v>0.6</v>
      </c>
      <c r="D27" s="97">
        <v>0.6</v>
      </c>
      <c r="E27" s="97">
        <v>0.1</v>
      </c>
      <c r="F27" s="97">
        <v>0.05</v>
      </c>
      <c r="G27" s="97">
        <v>10</v>
      </c>
      <c r="H27" s="96">
        <v>0.2</v>
      </c>
      <c r="I27" s="96">
        <v>10</v>
      </c>
      <c r="J27" s="96">
        <v>0.25</v>
      </c>
      <c r="K27" s="97">
        <v>3</v>
      </c>
      <c r="L27" s="96"/>
      <c r="M27" s="96"/>
    </row>
    <row r="28" spans="2:23">
      <c r="B28" s="102"/>
      <c r="C28" s="103"/>
      <c r="D28" s="103"/>
      <c r="E28" s="103"/>
      <c r="F28" s="103"/>
      <c r="G28" s="103"/>
      <c r="H28" s="102"/>
      <c r="I28" s="102"/>
      <c r="J28" s="102"/>
      <c r="K28" s="97"/>
      <c r="L28" s="96"/>
      <c r="M28" s="96"/>
    </row>
    <row r="29" spans="2:23">
      <c r="B29" s="102"/>
      <c r="C29" s="103"/>
      <c r="D29" s="103"/>
      <c r="E29" s="103"/>
      <c r="F29" s="103"/>
      <c r="G29" s="103"/>
      <c r="H29" s="102"/>
      <c r="I29" s="102"/>
      <c r="J29" s="102"/>
      <c r="K29" s="103"/>
      <c r="L29" s="96"/>
      <c r="M29" s="96"/>
    </row>
    <row r="30" spans="2:23">
      <c r="B30" s="104" t="s">
        <v>136</v>
      </c>
      <c r="C30" s="97">
        <v>0.3</v>
      </c>
      <c r="D30" s="97">
        <v>0.3</v>
      </c>
      <c r="E30" s="97">
        <v>0.1</v>
      </c>
      <c r="F30" s="97">
        <v>0.05</v>
      </c>
      <c r="G30" s="97">
        <v>10</v>
      </c>
      <c r="H30" s="96">
        <v>0.25</v>
      </c>
      <c r="I30" s="96">
        <v>10</v>
      </c>
      <c r="J30" s="96">
        <v>0.25</v>
      </c>
      <c r="K30" s="97">
        <v>0</v>
      </c>
      <c r="L30" s="96"/>
      <c r="M30" s="96"/>
    </row>
    <row r="31" spans="2:23">
      <c r="B31" s="102" t="s">
        <v>137</v>
      </c>
      <c r="C31" s="103">
        <v>1.5</v>
      </c>
      <c r="D31" s="103"/>
      <c r="E31" s="103">
        <v>0.1</v>
      </c>
      <c r="F31" s="103"/>
      <c r="G31" s="103">
        <v>10</v>
      </c>
      <c r="H31" s="102">
        <v>0.25</v>
      </c>
      <c r="I31" s="102">
        <v>10</v>
      </c>
      <c r="J31" s="102">
        <v>0.15</v>
      </c>
      <c r="K31" s="97"/>
      <c r="L31" s="96"/>
      <c r="M31" s="96"/>
    </row>
    <row r="32" spans="2:23">
      <c r="B32" s="102"/>
      <c r="C32" s="103"/>
      <c r="D32" s="103"/>
      <c r="E32" s="103"/>
      <c r="F32" s="103"/>
      <c r="G32" s="103"/>
      <c r="H32" s="102"/>
      <c r="I32" s="102"/>
      <c r="J32" s="102"/>
      <c r="K32" s="103"/>
      <c r="L32" s="96"/>
      <c r="M32" s="96"/>
    </row>
    <row r="33" spans="2:13">
      <c r="B33" s="105" t="s">
        <v>138</v>
      </c>
      <c r="C33" s="97">
        <v>0.45</v>
      </c>
      <c r="D33" s="97">
        <v>0.45</v>
      </c>
      <c r="E33" s="97">
        <v>0.1</v>
      </c>
      <c r="F33" s="97">
        <v>0.05</v>
      </c>
      <c r="G33" s="97">
        <v>10</v>
      </c>
      <c r="H33" s="96">
        <v>0.25</v>
      </c>
      <c r="I33" s="96">
        <v>10</v>
      </c>
      <c r="J33" s="96">
        <v>0.25</v>
      </c>
      <c r="K33" s="97">
        <v>0</v>
      </c>
      <c r="L33" s="96"/>
      <c r="M33" s="96"/>
    </row>
    <row r="34" spans="2:13">
      <c r="B34" s="102" t="s">
        <v>137</v>
      </c>
      <c r="C34" s="103">
        <v>1.5</v>
      </c>
      <c r="D34" s="103"/>
      <c r="E34" s="103">
        <v>0.1</v>
      </c>
      <c r="F34" s="103"/>
      <c r="G34" s="103">
        <v>10</v>
      </c>
      <c r="H34" s="102">
        <v>0.25</v>
      </c>
      <c r="I34" s="102">
        <v>10</v>
      </c>
      <c r="J34" s="102">
        <v>0.15</v>
      </c>
      <c r="K34" s="97"/>
      <c r="L34" s="96"/>
      <c r="M34" s="96"/>
    </row>
    <row r="35" spans="2:13">
      <c r="B35" s="102"/>
      <c r="C35" s="103"/>
      <c r="D35" s="103"/>
      <c r="E35" s="103"/>
      <c r="F35" s="103"/>
      <c r="G35" s="103"/>
      <c r="H35" s="102"/>
      <c r="I35" s="102"/>
      <c r="J35" s="102"/>
      <c r="K35" s="103" t="s">
        <v>139</v>
      </c>
      <c r="L35" s="96"/>
      <c r="M35" s="96"/>
    </row>
    <row r="36" spans="2:13">
      <c r="B36" s="104" t="s">
        <v>140</v>
      </c>
      <c r="C36" s="97">
        <v>1</v>
      </c>
      <c r="D36" s="97">
        <v>0.15</v>
      </c>
      <c r="E36" s="97">
        <v>0.1</v>
      </c>
      <c r="F36" s="97">
        <v>0.05</v>
      </c>
      <c r="G36" s="97">
        <v>10</v>
      </c>
      <c r="H36" s="96">
        <v>0.25</v>
      </c>
      <c r="I36" s="96">
        <v>10</v>
      </c>
      <c r="J36" s="96">
        <v>0.25</v>
      </c>
      <c r="K36" s="97">
        <v>0</v>
      </c>
      <c r="L36" s="96"/>
      <c r="M36" s="96"/>
    </row>
    <row r="37" spans="2:13">
      <c r="B37" s="102" t="s">
        <v>137</v>
      </c>
      <c r="C37" s="103">
        <v>1.5</v>
      </c>
      <c r="D37" s="103"/>
      <c r="E37" s="103">
        <v>0.1</v>
      </c>
      <c r="F37" s="103"/>
      <c r="G37" s="103">
        <v>10</v>
      </c>
      <c r="H37" s="102">
        <v>0.25</v>
      </c>
      <c r="I37" s="102">
        <v>10</v>
      </c>
      <c r="J37" s="102">
        <v>0.15</v>
      </c>
      <c r="K37" s="97"/>
      <c r="L37" s="96"/>
      <c r="M37" s="96"/>
    </row>
    <row r="38" spans="2:13">
      <c r="B38" s="102"/>
      <c r="C38" s="103"/>
      <c r="D38" s="103"/>
      <c r="E38" s="103"/>
      <c r="F38" s="103"/>
      <c r="G38" s="103"/>
      <c r="H38" s="102"/>
      <c r="I38" s="102"/>
      <c r="J38" s="102"/>
      <c r="K38" s="103"/>
      <c r="L38" s="96"/>
      <c r="M38" s="96"/>
    </row>
    <row r="39" spans="2:13">
      <c r="B39" s="106" t="s">
        <v>141</v>
      </c>
      <c r="C39" s="97">
        <v>1</v>
      </c>
      <c r="D39" s="97">
        <v>0.2</v>
      </c>
      <c r="E39" s="97">
        <v>0.1</v>
      </c>
      <c r="F39" s="97">
        <v>0.05</v>
      </c>
      <c r="G39" s="97">
        <v>10</v>
      </c>
      <c r="H39" s="96">
        <v>0.25</v>
      </c>
      <c r="I39" s="96">
        <v>10</v>
      </c>
      <c r="J39" s="96">
        <v>0.25</v>
      </c>
      <c r="K39" s="97">
        <v>0</v>
      </c>
      <c r="L39" s="96"/>
      <c r="M39" s="96"/>
    </row>
    <row r="40" spans="2:13">
      <c r="B40" s="102"/>
      <c r="C40" s="103"/>
      <c r="D40" s="103"/>
      <c r="E40" s="103"/>
      <c r="F40" s="103"/>
      <c r="G40" s="103"/>
      <c r="H40" s="102"/>
      <c r="I40" s="102"/>
      <c r="J40" s="102"/>
      <c r="K40" s="103"/>
      <c r="L40" s="96"/>
      <c r="M40" s="96"/>
    </row>
    <row r="41" spans="2:13">
      <c r="B41" s="106" t="s">
        <v>142</v>
      </c>
      <c r="C41" s="97">
        <v>1</v>
      </c>
      <c r="D41" s="97">
        <v>0.3</v>
      </c>
      <c r="E41" s="97">
        <v>0.1</v>
      </c>
      <c r="F41" s="97">
        <v>0.05</v>
      </c>
      <c r="G41" s="97">
        <v>10</v>
      </c>
      <c r="H41" s="96">
        <v>0.25</v>
      </c>
      <c r="I41" s="96">
        <v>10</v>
      </c>
      <c r="J41" s="96">
        <v>0.25</v>
      </c>
      <c r="K41" s="97">
        <v>0</v>
      </c>
      <c r="L41" s="96"/>
      <c r="M41" s="96"/>
    </row>
    <row r="42" spans="2:13">
      <c r="B42" s="102"/>
      <c r="C42" s="103"/>
      <c r="D42" s="103"/>
      <c r="E42" s="103"/>
      <c r="F42" s="103"/>
      <c r="G42" s="103"/>
      <c r="H42" s="102"/>
      <c r="I42" s="102"/>
      <c r="J42" s="102"/>
      <c r="K42" s="103"/>
      <c r="L42" s="96"/>
      <c r="M42" s="96"/>
    </row>
    <row r="43" spans="2:13">
      <c r="B43" s="107" t="s">
        <v>143</v>
      </c>
      <c r="C43" s="97">
        <v>0.6</v>
      </c>
      <c r="D43" s="97">
        <v>0.6</v>
      </c>
      <c r="E43" s="97">
        <v>0.15</v>
      </c>
      <c r="F43" s="97">
        <v>0.05</v>
      </c>
      <c r="G43" s="97">
        <v>10</v>
      </c>
      <c r="H43" s="96">
        <v>0.25</v>
      </c>
      <c r="I43" s="96">
        <v>10</v>
      </c>
      <c r="J43" s="96">
        <v>0.25</v>
      </c>
      <c r="K43" s="97">
        <v>0</v>
      </c>
      <c r="L43" s="96"/>
      <c r="M43" s="96"/>
    </row>
    <row r="44" spans="2:13">
      <c r="B44" s="102"/>
      <c r="C44" s="103"/>
      <c r="D44" s="103"/>
      <c r="E44" s="103"/>
      <c r="F44" s="103"/>
      <c r="G44" s="103"/>
      <c r="H44" s="102"/>
      <c r="I44" s="102"/>
      <c r="J44" s="102"/>
      <c r="K44" s="103"/>
      <c r="L44" s="96"/>
      <c r="M44" s="96"/>
    </row>
    <row r="45" spans="2:13">
      <c r="B45" s="107" t="s">
        <v>144</v>
      </c>
      <c r="C45" s="97">
        <v>0.8</v>
      </c>
      <c r="D45" s="97">
        <v>0.8</v>
      </c>
      <c r="E45" s="97">
        <v>0.15</v>
      </c>
      <c r="F45" s="97">
        <v>0.05</v>
      </c>
      <c r="G45" s="97">
        <v>10</v>
      </c>
      <c r="H45" s="96">
        <v>0.25</v>
      </c>
      <c r="I45" s="96">
        <v>10</v>
      </c>
      <c r="J45" s="96">
        <v>0.25</v>
      </c>
      <c r="K45" s="97">
        <v>0</v>
      </c>
      <c r="L45" s="96"/>
      <c r="M45" s="96"/>
    </row>
    <row r="46" spans="2:13">
      <c r="B46" s="102"/>
      <c r="C46" s="103"/>
      <c r="D46" s="103"/>
      <c r="E46" s="103"/>
      <c r="F46" s="103"/>
      <c r="G46" s="103"/>
      <c r="H46" s="102"/>
      <c r="I46" s="102"/>
      <c r="J46" s="102"/>
      <c r="K46" s="103"/>
      <c r="L46" s="96"/>
      <c r="M46" s="96"/>
    </row>
    <row r="47" spans="2:13">
      <c r="B47" s="108" t="s">
        <v>145</v>
      </c>
      <c r="C47" s="97">
        <v>1</v>
      </c>
      <c r="D47" s="97">
        <v>0.6</v>
      </c>
      <c r="E47" s="97">
        <v>0.1</v>
      </c>
      <c r="F47" s="97">
        <v>0.05</v>
      </c>
      <c r="G47" s="97">
        <v>10</v>
      </c>
      <c r="H47" s="96">
        <v>0.25</v>
      </c>
      <c r="I47" s="96">
        <v>10</v>
      </c>
      <c r="J47" s="96">
        <v>0.25</v>
      </c>
      <c r="K47" s="97">
        <v>3</v>
      </c>
      <c r="L47" s="96"/>
      <c r="M47" s="96"/>
    </row>
    <row r="48" spans="2:13">
      <c r="B48" s="109"/>
      <c r="C48" s="103"/>
      <c r="D48" s="103"/>
      <c r="E48" s="103"/>
      <c r="F48" s="103"/>
      <c r="G48" s="103"/>
      <c r="H48" s="102"/>
      <c r="I48" s="102"/>
      <c r="J48" s="102"/>
      <c r="K48" s="103"/>
      <c r="L48" s="96"/>
      <c r="M48" s="96"/>
    </row>
    <row r="49" spans="2:13">
      <c r="B49" s="102"/>
      <c r="C49" s="103"/>
      <c r="D49" s="103"/>
      <c r="E49" s="103"/>
      <c r="F49" s="103"/>
      <c r="G49" s="103"/>
      <c r="H49" s="102"/>
      <c r="I49" s="102"/>
      <c r="J49" s="102"/>
      <c r="K49" s="103"/>
      <c r="L49" s="96"/>
      <c r="M49" s="96"/>
    </row>
    <row r="50" spans="2:13">
      <c r="B50" s="108" t="s">
        <v>146</v>
      </c>
      <c r="C50" s="97">
        <v>1</v>
      </c>
      <c r="D50" s="97">
        <v>0.8</v>
      </c>
      <c r="E50" s="97">
        <v>0.125</v>
      </c>
      <c r="F50" s="97">
        <v>0.05</v>
      </c>
      <c r="G50" s="97">
        <v>10</v>
      </c>
      <c r="H50" s="96">
        <v>0.25</v>
      </c>
      <c r="I50" s="96">
        <v>10</v>
      </c>
      <c r="J50" s="96">
        <v>0.25</v>
      </c>
      <c r="K50" s="97">
        <v>3</v>
      </c>
      <c r="L50" s="96"/>
      <c r="M50" s="96"/>
    </row>
    <row r="51" spans="2:13">
      <c r="B51" s="109"/>
      <c r="C51" s="103"/>
      <c r="D51" s="103"/>
      <c r="E51" s="103"/>
      <c r="F51" s="103"/>
      <c r="G51" s="103"/>
      <c r="H51" s="102"/>
      <c r="I51" s="102"/>
      <c r="J51" s="102"/>
      <c r="K51" s="103"/>
      <c r="L51" s="96"/>
      <c r="M51" s="96"/>
    </row>
    <row r="52" spans="2:13">
      <c r="B52" s="102"/>
      <c r="C52" s="103"/>
      <c r="D52" s="103"/>
      <c r="E52" s="103"/>
      <c r="F52" s="103"/>
      <c r="G52" s="103"/>
      <c r="H52" s="102"/>
      <c r="I52" s="102"/>
      <c r="J52" s="102"/>
      <c r="K52" s="103"/>
      <c r="L52" s="96"/>
      <c r="M52" s="96"/>
    </row>
    <row r="53" spans="2:13">
      <c r="B53" s="108" t="s">
        <v>147</v>
      </c>
      <c r="C53" s="97">
        <v>1</v>
      </c>
      <c r="D53" s="97">
        <v>1</v>
      </c>
      <c r="E53" s="97">
        <v>0.125</v>
      </c>
      <c r="F53" s="97">
        <v>0.05</v>
      </c>
      <c r="G53" s="97">
        <v>10</v>
      </c>
      <c r="H53" s="96">
        <v>0.25</v>
      </c>
      <c r="I53" s="96">
        <v>10</v>
      </c>
      <c r="J53" s="96">
        <v>0.25</v>
      </c>
      <c r="K53" s="97">
        <v>3</v>
      </c>
      <c r="L53" s="96"/>
      <c r="M53" s="96"/>
    </row>
    <row r="54" spans="2:13">
      <c r="B54" s="109"/>
      <c r="C54" s="103"/>
      <c r="D54" s="103"/>
      <c r="E54" s="103"/>
      <c r="F54" s="103"/>
      <c r="G54" s="103"/>
      <c r="H54" s="102"/>
      <c r="I54" s="102"/>
      <c r="J54" s="102"/>
      <c r="K54" s="103"/>
      <c r="L54" s="96"/>
      <c r="M54" s="96"/>
    </row>
    <row r="55" spans="2:13">
      <c r="B55" s="102"/>
      <c r="C55" s="103"/>
      <c r="D55" s="103"/>
      <c r="E55" s="103"/>
      <c r="F55" s="103"/>
      <c r="G55" s="103"/>
      <c r="H55" s="102"/>
      <c r="I55" s="102"/>
      <c r="J55" s="102"/>
      <c r="K55" s="103"/>
      <c r="L55" s="96"/>
      <c r="M55" s="96"/>
    </row>
    <row r="56" spans="2:13">
      <c r="B56" s="108" t="s">
        <v>148</v>
      </c>
      <c r="C56" s="97">
        <v>1</v>
      </c>
      <c r="D56" s="97">
        <v>1</v>
      </c>
      <c r="E56" s="97">
        <v>0.125</v>
      </c>
      <c r="F56" s="97">
        <v>0.05</v>
      </c>
      <c r="G56" s="97">
        <v>10</v>
      </c>
      <c r="H56" s="96">
        <v>0.25</v>
      </c>
      <c r="I56" s="96">
        <v>10</v>
      </c>
      <c r="J56" s="96">
        <v>0.25</v>
      </c>
      <c r="K56" s="97">
        <v>3</v>
      </c>
      <c r="L56" s="96"/>
      <c r="M56" s="96"/>
    </row>
    <row r="57" spans="2:13">
      <c r="B57" s="109"/>
      <c r="C57" s="103"/>
      <c r="D57" s="103"/>
      <c r="E57" s="103"/>
      <c r="F57" s="103"/>
      <c r="G57" s="103"/>
      <c r="H57" s="102"/>
      <c r="I57" s="102"/>
      <c r="J57" s="102"/>
      <c r="K57" s="103"/>
      <c r="L57" s="96"/>
      <c r="M57" s="96"/>
    </row>
    <row r="58" spans="2:13">
      <c r="B58" s="109"/>
      <c r="C58" s="103"/>
      <c r="D58" s="103"/>
      <c r="E58" s="103"/>
      <c r="F58" s="103"/>
      <c r="G58" s="103"/>
      <c r="H58" s="102"/>
      <c r="I58" s="102"/>
      <c r="J58" s="102"/>
      <c r="K58" s="103"/>
      <c r="L58" s="96"/>
      <c r="M58" s="96"/>
    </row>
    <row r="59" spans="2:13">
      <c r="B59" s="96" t="s">
        <v>149</v>
      </c>
      <c r="C59" s="97">
        <v>0.45</v>
      </c>
      <c r="D59" s="97">
        <v>0.45</v>
      </c>
      <c r="E59" s="97">
        <v>0.1</v>
      </c>
      <c r="F59" s="97">
        <v>0.05</v>
      </c>
      <c r="G59" s="97">
        <v>10</v>
      </c>
      <c r="H59" s="96">
        <v>0.25</v>
      </c>
      <c r="I59" s="96">
        <v>10</v>
      </c>
      <c r="J59" s="96">
        <v>0.25</v>
      </c>
      <c r="K59" s="97"/>
      <c r="L59" s="96">
        <v>0.27500000000000002</v>
      </c>
      <c r="M59" s="96">
        <v>0.27500000000000002</v>
      </c>
    </row>
    <row r="60" spans="2:13">
      <c r="B60" s="102"/>
      <c r="C60" s="103"/>
      <c r="D60" s="103"/>
      <c r="E60" s="103"/>
      <c r="F60" s="103"/>
      <c r="G60" s="103"/>
      <c r="H60" s="102"/>
      <c r="I60" s="102"/>
      <c r="J60" s="102"/>
      <c r="K60" s="103"/>
      <c r="L60" s="96"/>
      <c r="M60" s="96"/>
    </row>
    <row r="61" spans="2:13">
      <c r="B61" s="102"/>
      <c r="C61" s="103"/>
      <c r="D61" s="103"/>
      <c r="E61" s="103"/>
      <c r="F61" s="103"/>
      <c r="G61" s="103"/>
      <c r="H61" s="102"/>
      <c r="I61" s="102"/>
      <c r="J61" s="102"/>
      <c r="K61" s="103"/>
      <c r="L61" s="96"/>
      <c r="M61" s="96"/>
    </row>
    <row r="62" spans="2:13">
      <c r="B62" s="102"/>
      <c r="C62" s="103"/>
      <c r="D62" s="103"/>
      <c r="E62" s="103"/>
      <c r="F62" s="103"/>
      <c r="G62" s="103"/>
      <c r="H62" s="102"/>
      <c r="I62" s="102"/>
      <c r="J62" s="102"/>
      <c r="K62" s="103"/>
      <c r="L62" s="96"/>
      <c r="M62" s="96"/>
    </row>
    <row r="63" spans="2:13">
      <c r="B63" s="96" t="s">
        <v>150</v>
      </c>
      <c r="C63" s="97">
        <v>0.45</v>
      </c>
      <c r="D63" s="97">
        <v>0.6</v>
      </c>
      <c r="E63" s="97">
        <v>0.1</v>
      </c>
      <c r="F63" s="97">
        <v>0.05</v>
      </c>
      <c r="G63" s="97">
        <v>10</v>
      </c>
      <c r="H63" s="96">
        <v>0.25</v>
      </c>
      <c r="I63" s="96">
        <v>10</v>
      </c>
      <c r="J63" s="96">
        <v>0.25</v>
      </c>
      <c r="K63" s="97"/>
      <c r="L63" s="96">
        <v>0.27500000000000002</v>
      </c>
      <c r="M63" s="96">
        <v>0.27500000000000002</v>
      </c>
    </row>
    <row r="64" spans="2:13">
      <c r="B64" s="102"/>
      <c r="C64" s="103"/>
      <c r="D64" s="103"/>
      <c r="E64" s="103"/>
      <c r="F64" s="103"/>
      <c r="G64" s="103"/>
      <c r="H64" s="102"/>
      <c r="I64" s="102"/>
      <c r="J64" s="102"/>
      <c r="K64" s="103"/>
      <c r="L64" s="96"/>
      <c r="M64" s="96"/>
    </row>
    <row r="65" spans="2:13">
      <c r="B65" s="102"/>
      <c r="C65" s="103"/>
      <c r="D65" s="103"/>
      <c r="E65" s="103"/>
      <c r="F65" s="103"/>
      <c r="G65" s="103"/>
      <c r="H65" s="102"/>
      <c r="I65" s="102"/>
      <c r="J65" s="102"/>
      <c r="K65" s="103"/>
      <c r="L65" s="96"/>
      <c r="M65" s="96"/>
    </row>
    <row r="66" spans="2:13">
      <c r="B66" s="109"/>
      <c r="C66" s="103"/>
      <c r="D66" s="103"/>
      <c r="E66" s="103"/>
      <c r="F66" s="103"/>
      <c r="G66" s="103"/>
      <c r="H66" s="102"/>
      <c r="I66" s="102"/>
      <c r="J66" s="102"/>
      <c r="K66" s="103"/>
      <c r="L66" s="96"/>
      <c r="M66" s="96"/>
    </row>
    <row r="67" spans="2:13">
      <c r="B67" s="96" t="s">
        <v>151</v>
      </c>
      <c r="C67" s="97">
        <v>0.6</v>
      </c>
      <c r="D67" s="97">
        <v>0.6</v>
      </c>
      <c r="E67" s="97">
        <v>0.1</v>
      </c>
      <c r="F67" s="97">
        <v>0.05</v>
      </c>
      <c r="G67" s="97">
        <v>10</v>
      </c>
      <c r="H67" s="96">
        <v>0.25</v>
      </c>
      <c r="I67" s="96">
        <v>10</v>
      </c>
      <c r="J67" s="96">
        <v>0.25</v>
      </c>
      <c r="K67" s="97"/>
      <c r="L67" s="96">
        <v>0.27500000000000002</v>
      </c>
      <c r="M67" s="96">
        <v>0.27500000000000002</v>
      </c>
    </row>
    <row r="68" spans="2:13">
      <c r="B68" s="102"/>
      <c r="C68" s="103"/>
      <c r="D68" s="103"/>
      <c r="E68" s="103"/>
      <c r="F68" s="103"/>
      <c r="G68" s="103"/>
      <c r="H68" s="102"/>
      <c r="I68" s="102"/>
      <c r="J68" s="102"/>
      <c r="K68" s="103"/>
      <c r="L68" s="96"/>
      <c r="M68" s="96"/>
    </row>
    <row r="69" spans="2:13">
      <c r="B69" s="102"/>
      <c r="C69" s="103"/>
      <c r="D69" s="103"/>
      <c r="E69" s="103"/>
      <c r="F69" s="103"/>
      <c r="G69" s="103"/>
      <c r="H69" s="102"/>
      <c r="I69" s="102"/>
      <c r="J69" s="102"/>
      <c r="K69" s="103"/>
      <c r="L69" s="96"/>
      <c r="M69" s="96"/>
    </row>
    <row r="70" spans="2:13">
      <c r="B70" s="102"/>
      <c r="C70" s="103"/>
      <c r="D70" s="103"/>
      <c r="E70" s="103"/>
      <c r="F70" s="103"/>
      <c r="G70" s="103"/>
      <c r="H70" s="102"/>
      <c r="I70" s="102"/>
      <c r="J70" s="102"/>
      <c r="K70" s="103"/>
      <c r="L70" s="96"/>
      <c r="M70" s="96"/>
    </row>
    <row r="71" spans="2:13">
      <c r="B71" s="96" t="s">
        <v>152</v>
      </c>
      <c r="C71" s="97">
        <v>0.8</v>
      </c>
      <c r="D71" s="97">
        <v>0.8</v>
      </c>
      <c r="E71" s="97">
        <v>0.1</v>
      </c>
      <c r="F71" s="97">
        <v>0.05</v>
      </c>
      <c r="G71" s="97">
        <v>10</v>
      </c>
      <c r="H71" s="96">
        <v>0.25</v>
      </c>
      <c r="I71" s="96">
        <v>10</v>
      </c>
      <c r="J71" s="96">
        <v>0.25</v>
      </c>
      <c r="K71" s="97"/>
      <c r="L71" s="96">
        <v>0.27500000000000002</v>
      </c>
      <c r="M71" s="96">
        <v>0.27500000000000002</v>
      </c>
    </row>
    <row r="72" spans="2:13">
      <c r="B72" s="102"/>
      <c r="C72" s="103"/>
      <c r="D72" s="103"/>
      <c r="E72" s="103"/>
      <c r="F72" s="103"/>
      <c r="G72" s="103"/>
      <c r="H72" s="102"/>
      <c r="I72" s="102"/>
      <c r="J72" s="102"/>
      <c r="K72" s="103"/>
      <c r="L72" s="96"/>
      <c r="M72" s="96"/>
    </row>
    <row r="73" spans="2:13">
      <c r="B73" s="102"/>
      <c r="C73" s="103"/>
      <c r="D73" s="103"/>
      <c r="E73" s="103"/>
      <c r="F73" s="103"/>
      <c r="G73" s="103"/>
      <c r="H73" s="102"/>
      <c r="I73" s="102"/>
      <c r="J73" s="102"/>
      <c r="K73" s="103"/>
      <c r="L73" s="96"/>
      <c r="M73" s="96"/>
    </row>
    <row r="74" spans="2:13">
      <c r="B74" s="102"/>
      <c r="C74" s="103"/>
      <c r="D74" s="103"/>
      <c r="E74" s="103"/>
      <c r="F74" s="103"/>
      <c r="G74" s="103"/>
      <c r="H74" s="102"/>
      <c r="I74" s="102"/>
      <c r="J74" s="102"/>
      <c r="K74" s="103"/>
      <c r="L74" s="96"/>
      <c r="M74" s="96"/>
    </row>
    <row r="75" spans="2:13">
      <c r="B75" s="96" t="s">
        <v>153</v>
      </c>
      <c r="C75" s="97">
        <v>1</v>
      </c>
      <c r="D75" s="97">
        <v>1</v>
      </c>
      <c r="E75" s="97">
        <v>0.125</v>
      </c>
      <c r="F75" s="97">
        <v>0.05</v>
      </c>
      <c r="G75" s="97">
        <v>10</v>
      </c>
      <c r="H75" s="96">
        <v>0.25</v>
      </c>
      <c r="I75" s="96">
        <v>10</v>
      </c>
      <c r="J75" s="96">
        <v>0.25</v>
      </c>
      <c r="K75" s="97"/>
      <c r="L75" s="96">
        <v>0.27500000000000002</v>
      </c>
      <c r="M75" s="96">
        <v>0.27500000000000002</v>
      </c>
    </row>
    <row r="76" spans="2:13">
      <c r="B76" s="102"/>
      <c r="C76" s="103"/>
      <c r="D76" s="103"/>
      <c r="E76" s="103"/>
      <c r="F76" s="103"/>
      <c r="G76" s="103"/>
      <c r="H76" s="102"/>
      <c r="I76" s="102"/>
      <c r="J76" s="102"/>
      <c r="K76" s="103"/>
      <c r="L76" s="96"/>
      <c r="M76" s="96"/>
    </row>
    <row r="77" spans="2:13">
      <c r="B77" s="102"/>
      <c r="C77" s="103"/>
      <c r="D77" s="103"/>
      <c r="E77" s="103"/>
      <c r="F77" s="103"/>
      <c r="G77" s="103"/>
      <c r="H77" s="102"/>
      <c r="I77" s="102"/>
      <c r="J77" s="102"/>
      <c r="K77" s="103"/>
      <c r="L77" s="96"/>
      <c r="M77" s="96"/>
    </row>
    <row r="78" spans="2:13">
      <c r="B78" s="102"/>
      <c r="C78" s="103"/>
      <c r="D78" s="103"/>
      <c r="E78" s="103"/>
      <c r="F78" s="103"/>
      <c r="G78" s="103"/>
      <c r="H78" s="102"/>
      <c r="I78" s="102"/>
      <c r="J78" s="102"/>
      <c r="K78" s="103"/>
      <c r="L78" s="96"/>
      <c r="M78" s="96"/>
    </row>
    <row r="79" spans="2:13">
      <c r="B79" s="110" t="s">
        <v>154</v>
      </c>
      <c r="C79" s="97">
        <v>0.45</v>
      </c>
      <c r="D79" s="97">
        <v>0.45</v>
      </c>
      <c r="E79" s="97">
        <v>0.1</v>
      </c>
      <c r="F79" s="97">
        <v>0.05</v>
      </c>
      <c r="G79" s="97">
        <v>10</v>
      </c>
      <c r="H79" s="96">
        <v>0.25</v>
      </c>
      <c r="I79" s="96">
        <v>10</v>
      </c>
      <c r="J79" s="96">
        <v>0.25</v>
      </c>
      <c r="K79" s="97"/>
      <c r="L79" s="96">
        <v>0.9</v>
      </c>
      <c r="M79" s="96">
        <v>0.45</v>
      </c>
    </row>
    <row r="80" spans="2:13">
      <c r="B80" s="111"/>
      <c r="C80" s="103"/>
      <c r="D80" s="103"/>
      <c r="E80" s="103"/>
      <c r="F80" s="103"/>
      <c r="G80" s="103"/>
      <c r="H80" s="102"/>
      <c r="I80" s="102"/>
      <c r="J80" s="102"/>
      <c r="K80" s="103"/>
      <c r="L80" s="96"/>
      <c r="M80" s="96"/>
    </row>
    <row r="81" spans="2:13">
      <c r="B81" s="111"/>
      <c r="C81" s="103"/>
      <c r="D81" s="103"/>
      <c r="E81" s="103"/>
      <c r="F81" s="103"/>
      <c r="G81" s="103"/>
      <c r="H81" s="102"/>
      <c r="I81" s="102"/>
      <c r="J81" s="102"/>
      <c r="K81" s="103"/>
      <c r="L81" s="96"/>
      <c r="M81" s="96"/>
    </row>
    <row r="82" spans="2:13">
      <c r="B82" s="111"/>
      <c r="C82" s="103"/>
      <c r="D82" s="103"/>
      <c r="E82" s="103"/>
      <c r="F82" s="103"/>
      <c r="G82" s="103"/>
      <c r="H82" s="102"/>
      <c r="I82" s="102"/>
      <c r="J82" s="102"/>
      <c r="K82" s="103"/>
      <c r="L82" s="96"/>
      <c r="M82" s="96"/>
    </row>
    <row r="83" spans="2:13">
      <c r="B83" s="110" t="s">
        <v>155</v>
      </c>
      <c r="C83" s="97">
        <v>0.45</v>
      </c>
      <c r="D83" s="97">
        <v>0.6</v>
      </c>
      <c r="E83" s="97">
        <v>0.1</v>
      </c>
      <c r="F83" s="97">
        <v>0.05</v>
      </c>
      <c r="G83" s="97">
        <v>10</v>
      </c>
      <c r="H83" s="96">
        <v>0.25</v>
      </c>
      <c r="I83" s="96">
        <v>10</v>
      </c>
      <c r="J83" s="96">
        <v>0.25</v>
      </c>
      <c r="K83" s="97"/>
      <c r="L83" s="96">
        <v>0.9</v>
      </c>
      <c r="M83" s="96">
        <v>0.45</v>
      </c>
    </row>
    <row r="84" spans="2:13">
      <c r="B84" s="111"/>
      <c r="C84" s="103"/>
      <c r="D84" s="103"/>
      <c r="E84" s="103"/>
      <c r="F84" s="103"/>
      <c r="G84" s="103"/>
      <c r="H84" s="102"/>
      <c r="I84" s="102"/>
      <c r="J84" s="102"/>
      <c r="K84" s="103"/>
      <c r="L84" s="96"/>
      <c r="M84" s="96"/>
    </row>
    <row r="85" spans="2:13">
      <c r="B85" s="111"/>
      <c r="C85" s="103"/>
      <c r="D85" s="103"/>
      <c r="E85" s="103"/>
      <c r="F85" s="103"/>
      <c r="G85" s="103"/>
      <c r="H85" s="102"/>
      <c r="I85" s="102"/>
      <c r="J85" s="102"/>
      <c r="K85" s="103"/>
      <c r="L85" s="96"/>
      <c r="M85" s="96"/>
    </row>
    <row r="86" spans="2:13">
      <c r="B86" s="111"/>
      <c r="C86" s="103"/>
      <c r="D86" s="103"/>
      <c r="E86" s="103"/>
      <c r="F86" s="103"/>
      <c r="G86" s="103"/>
      <c r="H86" s="102"/>
      <c r="I86" s="102"/>
      <c r="J86" s="102"/>
      <c r="K86" s="103"/>
      <c r="L86" s="96"/>
      <c r="M86" s="96"/>
    </row>
    <row r="87" spans="2:13">
      <c r="B87" s="110" t="s">
        <v>156</v>
      </c>
      <c r="C87" s="97">
        <v>0.6</v>
      </c>
      <c r="D87" s="97">
        <v>0.6</v>
      </c>
      <c r="E87" s="97">
        <v>0.1</v>
      </c>
      <c r="F87" s="97">
        <v>0.05</v>
      </c>
      <c r="G87" s="97">
        <v>10</v>
      </c>
      <c r="H87" s="96">
        <v>0.25</v>
      </c>
      <c r="I87" s="96">
        <v>10</v>
      </c>
      <c r="J87" s="96">
        <v>0.25</v>
      </c>
      <c r="K87" s="97"/>
      <c r="L87" s="96">
        <v>0.9</v>
      </c>
      <c r="M87" s="96">
        <v>0.45</v>
      </c>
    </row>
    <row r="88" spans="2:13">
      <c r="B88" s="111"/>
      <c r="C88" s="103"/>
      <c r="D88" s="103"/>
      <c r="E88" s="103"/>
      <c r="F88" s="103"/>
      <c r="G88" s="103"/>
      <c r="H88" s="102"/>
      <c r="I88" s="102"/>
      <c r="J88" s="102"/>
      <c r="K88" s="103"/>
      <c r="L88" s="96"/>
      <c r="M88" s="96"/>
    </row>
    <row r="89" spans="2:13">
      <c r="B89" s="111"/>
      <c r="C89" s="103"/>
      <c r="D89" s="103"/>
      <c r="E89" s="103"/>
      <c r="F89" s="103"/>
      <c r="G89" s="103"/>
      <c r="H89" s="102"/>
      <c r="I89" s="102"/>
      <c r="J89" s="102"/>
      <c r="K89" s="103"/>
      <c r="L89" s="96"/>
      <c r="M89" s="96"/>
    </row>
    <row r="90" spans="2:13">
      <c r="B90" s="111"/>
      <c r="C90" s="103"/>
      <c r="D90" s="103"/>
      <c r="E90" s="103"/>
      <c r="F90" s="103"/>
      <c r="G90" s="103"/>
      <c r="H90" s="102"/>
      <c r="I90" s="102"/>
      <c r="J90" s="102"/>
      <c r="K90" s="103"/>
      <c r="L90" s="96"/>
      <c r="M90" s="96"/>
    </row>
    <row r="91" spans="2:13">
      <c r="B91" s="110" t="s">
        <v>157</v>
      </c>
      <c r="C91" s="97">
        <v>0.8</v>
      </c>
      <c r="D91" s="97">
        <v>0.8</v>
      </c>
      <c r="E91" s="97">
        <v>0.1</v>
      </c>
      <c r="F91" s="97">
        <v>0.05</v>
      </c>
      <c r="G91" s="97">
        <v>10</v>
      </c>
      <c r="H91" s="96">
        <v>0.25</v>
      </c>
      <c r="I91" s="96">
        <v>10</v>
      </c>
      <c r="J91" s="96">
        <v>0.25</v>
      </c>
      <c r="K91" s="97"/>
      <c r="L91" s="96">
        <v>0.9</v>
      </c>
      <c r="M91" s="96">
        <v>0.45</v>
      </c>
    </row>
    <row r="92" spans="2:13">
      <c r="B92" s="111"/>
      <c r="C92" s="103"/>
      <c r="D92" s="103"/>
      <c r="E92" s="103"/>
      <c r="F92" s="103"/>
      <c r="G92" s="103"/>
      <c r="H92" s="102"/>
      <c r="I92" s="102"/>
      <c r="J92" s="102"/>
      <c r="K92" s="103"/>
      <c r="L92" s="96"/>
      <c r="M92" s="96"/>
    </row>
    <row r="93" spans="2:13">
      <c r="B93" s="111"/>
      <c r="C93" s="103"/>
      <c r="D93" s="103"/>
      <c r="E93" s="103"/>
      <c r="F93" s="103"/>
      <c r="G93" s="103"/>
      <c r="H93" s="102"/>
      <c r="I93" s="102"/>
      <c r="J93" s="102"/>
      <c r="K93" s="103"/>
      <c r="L93" s="96"/>
      <c r="M93" s="96"/>
    </row>
    <row r="94" spans="2:13">
      <c r="B94" s="111"/>
      <c r="C94" s="103"/>
      <c r="D94" s="103"/>
      <c r="E94" s="103"/>
      <c r="F94" s="103"/>
      <c r="G94" s="103"/>
      <c r="H94" s="102"/>
      <c r="I94" s="102"/>
      <c r="J94" s="102"/>
      <c r="K94" s="103"/>
      <c r="L94" s="96"/>
      <c r="M94" s="96"/>
    </row>
    <row r="95" spans="2:13">
      <c r="B95" s="110" t="s">
        <v>158</v>
      </c>
      <c r="C95" s="97">
        <v>1</v>
      </c>
      <c r="D95" s="97">
        <v>0.75</v>
      </c>
      <c r="E95" s="97">
        <v>0.125</v>
      </c>
      <c r="F95" s="97">
        <v>0.05</v>
      </c>
      <c r="G95" s="97">
        <v>10</v>
      </c>
      <c r="H95" s="96">
        <v>0.25</v>
      </c>
      <c r="I95" s="96">
        <v>10</v>
      </c>
      <c r="J95" s="96">
        <v>0.25</v>
      </c>
      <c r="K95" s="97"/>
      <c r="L95" s="96">
        <v>0.9</v>
      </c>
      <c r="M95" s="96">
        <v>0.45</v>
      </c>
    </row>
    <row r="96" spans="2:13">
      <c r="B96" s="111"/>
      <c r="C96" s="103"/>
      <c r="D96" s="103"/>
      <c r="E96" s="103"/>
      <c r="F96" s="103"/>
      <c r="G96" s="103"/>
      <c r="H96" s="102"/>
      <c r="I96" s="102"/>
      <c r="J96" s="102"/>
      <c r="K96" s="103"/>
      <c r="L96" s="96"/>
      <c r="M96" s="96"/>
    </row>
    <row r="97" spans="2:21">
      <c r="B97" s="111"/>
      <c r="C97" s="103"/>
      <c r="D97" s="103"/>
      <c r="E97" s="103"/>
      <c r="F97" s="103"/>
      <c r="G97" s="103"/>
      <c r="H97" s="102"/>
      <c r="I97" s="102"/>
      <c r="J97" s="102"/>
      <c r="K97" s="103"/>
      <c r="L97" s="96"/>
      <c r="M97" s="96"/>
    </row>
    <row r="98" spans="2:21">
      <c r="B98" s="111"/>
      <c r="C98" s="103"/>
      <c r="D98" s="103"/>
      <c r="E98" s="103"/>
      <c r="F98" s="103"/>
      <c r="G98" s="103"/>
      <c r="H98" s="102"/>
      <c r="I98" s="102"/>
      <c r="J98" s="102"/>
      <c r="K98" s="103"/>
      <c r="L98" s="96"/>
      <c r="M98" s="96"/>
    </row>
    <row r="99" spans="2:21">
      <c r="B99" s="102"/>
      <c r="C99" s="103"/>
      <c r="D99" s="103"/>
      <c r="E99" s="103"/>
      <c r="F99" s="103"/>
      <c r="G99" s="103"/>
      <c r="H99" s="102"/>
      <c r="I99" s="102"/>
      <c r="J99" s="102"/>
      <c r="K99" s="103"/>
      <c r="L99" s="96"/>
      <c r="M99" s="96"/>
    </row>
    <row r="100" spans="2:21">
      <c r="B100" s="112"/>
      <c r="C100" s="112"/>
      <c r="D100" s="112"/>
      <c r="E100" s="112"/>
      <c r="F100" s="112"/>
      <c r="G100" s="112"/>
      <c r="H100" s="112"/>
      <c r="I100" s="112"/>
      <c r="J100" s="112"/>
      <c r="K100" s="113"/>
      <c r="L100" s="112"/>
      <c r="M100" s="112"/>
    </row>
    <row r="103" spans="2:21">
      <c r="K103" s="114" t="s">
        <v>159</v>
      </c>
      <c r="L103" s="703" t="s">
        <v>160</v>
      </c>
      <c r="M103" s="704"/>
      <c r="N103" s="704"/>
      <c r="O103" s="704"/>
      <c r="P103" s="704"/>
      <c r="Q103" s="704"/>
      <c r="R103" s="704"/>
      <c r="S103" s="705"/>
    </row>
    <row r="104" spans="2:21">
      <c r="B104" s="114" t="s">
        <v>161</v>
      </c>
      <c r="K104" s="115">
        <v>1</v>
      </c>
      <c r="L104" s="698" t="s">
        <v>5</v>
      </c>
      <c r="M104" s="706"/>
      <c r="N104" s="699"/>
      <c r="O104" s="698" t="s">
        <v>4</v>
      </c>
      <c r="P104" s="706"/>
      <c r="Q104" s="699"/>
      <c r="R104" s="698" t="s">
        <v>162</v>
      </c>
      <c r="S104" s="699"/>
    </row>
    <row r="105" spans="2:21">
      <c r="D105" s="116" t="s">
        <v>163</v>
      </c>
      <c r="E105" s="117" t="s">
        <v>1</v>
      </c>
      <c r="G105" s="118" t="s">
        <v>164</v>
      </c>
      <c r="H105" s="118" t="s">
        <v>165</v>
      </c>
      <c r="I105" s="118" t="s">
        <v>166</v>
      </c>
      <c r="J105" s="118" t="s">
        <v>167</v>
      </c>
      <c r="K105" s="118" t="s">
        <v>168</v>
      </c>
      <c r="L105" s="698" t="s">
        <v>169</v>
      </c>
      <c r="M105" s="699"/>
      <c r="N105" s="119" t="s">
        <v>1</v>
      </c>
      <c r="O105" s="698" t="s">
        <v>169</v>
      </c>
      <c r="P105" s="699"/>
      <c r="Q105" s="119" t="s">
        <v>1</v>
      </c>
      <c r="R105" s="119" t="s">
        <v>1</v>
      </c>
      <c r="S105" s="119" t="s">
        <v>94</v>
      </c>
    </row>
    <row r="106" spans="2:21">
      <c r="D106" s="116"/>
      <c r="E106" s="117"/>
      <c r="G106" s="163"/>
      <c r="H106" s="163"/>
      <c r="I106" s="163"/>
      <c r="J106" s="163"/>
      <c r="K106" s="163"/>
      <c r="L106" s="164"/>
      <c r="M106" s="165"/>
      <c r="N106" s="165"/>
      <c r="O106" s="164"/>
      <c r="P106" s="165"/>
      <c r="Q106" s="119"/>
      <c r="R106" s="119"/>
      <c r="S106" s="119"/>
    </row>
    <row r="107" spans="2:21" ht="18" hidden="1" customHeight="1">
      <c r="B107" s="90" t="s">
        <v>170</v>
      </c>
      <c r="C107" s="114" t="s">
        <v>171</v>
      </c>
      <c r="E107" s="120">
        <f>'3Sheet1'!C5</f>
        <v>261.62400000000002</v>
      </c>
      <c r="G107" s="121">
        <f>+E107*(C6+E6*2+1.5)</f>
        <v>523.24800000000005</v>
      </c>
      <c r="H107" s="121">
        <f>+E107*(C6+E6*2)*(D6+E6+F6)</f>
        <v>58.865400000000008</v>
      </c>
      <c r="I107" s="122">
        <f>+(C6+E6*2)*E107*F6</f>
        <v>6.5406000000000013</v>
      </c>
      <c r="J107" s="122">
        <f>+E107*((C6+E6*2)*E6+(D6*E6*2))</f>
        <v>28.778640000000003</v>
      </c>
      <c r="K107" s="122">
        <f>+(D6+$K$104*(D6+E6))*E107*2</f>
        <v>366.27359999999999</v>
      </c>
      <c r="L107" s="123">
        <f>+(E107)/H6+ IF(E107&gt;0,1,0)</f>
        <v>1309.1200000000001</v>
      </c>
      <c r="M107" s="124">
        <f>+ROUNDUP(L107,0)</f>
        <v>1310</v>
      </c>
      <c r="N107" s="125">
        <f>+(D6+E6-0.08)*2+(C6+E6*2-0.08)</f>
        <v>1.06</v>
      </c>
      <c r="O107" s="123">
        <f>+N107/J6+1</f>
        <v>5.24</v>
      </c>
      <c r="P107" s="124">
        <f>+ROUNDUP(O107,0)</f>
        <v>6</v>
      </c>
      <c r="Q107" s="124">
        <f>+E107+E107/6*50*(G6/1000)</f>
        <v>283.42600000000004</v>
      </c>
      <c r="R107" s="126">
        <f>+N107*M107+P107*Q107</f>
        <v>3089.1560000000004</v>
      </c>
      <c r="S107" s="122">
        <f>((I6*I6)/162)*R107</f>
        <v>1906.8864197530866</v>
      </c>
      <c r="T107" s="90" t="s">
        <v>172</v>
      </c>
    </row>
    <row r="108" spans="2:21" hidden="1">
      <c r="C108" s="90" t="s">
        <v>117</v>
      </c>
      <c r="D108" s="127">
        <f>ROUNDUP(+E107/K6,0)</f>
        <v>88</v>
      </c>
      <c r="E108" s="120"/>
      <c r="G108" s="128"/>
      <c r="H108" s="128"/>
      <c r="I108" s="127"/>
      <c r="J108" s="127">
        <f>0.5*(0.075+0.05)*0.075*C6*D108</f>
        <v>0.12375</v>
      </c>
      <c r="K108" s="127">
        <f>+(0.075+0.08)*C6*D108</f>
        <v>4.0919999999999996</v>
      </c>
      <c r="L108" s="129">
        <f>+D108</f>
        <v>88</v>
      </c>
      <c r="M108" s="124">
        <f>+ROUNDUP(L108,0)</f>
        <v>88</v>
      </c>
      <c r="N108" s="130">
        <f>+(C6-0.08)+((0.075+0.05-0.04)*2)</f>
        <v>0.38999999999999996</v>
      </c>
      <c r="O108" s="129"/>
      <c r="P108" s="131"/>
      <c r="Q108" s="131"/>
      <c r="R108" s="126">
        <f>+N108*M108+P108*Q108</f>
        <v>34.319999999999993</v>
      </c>
      <c r="S108" s="122">
        <f>((I6*I6)/162)*R108</f>
        <v>21.18518518518518</v>
      </c>
      <c r="T108" s="90" t="s">
        <v>172</v>
      </c>
      <c r="U108" s="127">
        <f>S107+S108</f>
        <v>1928.0716049382718</v>
      </c>
    </row>
    <row r="109" spans="2:21">
      <c r="E109" s="120"/>
    </row>
    <row r="110" spans="2:21">
      <c r="B110" s="90" t="s">
        <v>170</v>
      </c>
      <c r="C110" s="114" t="s">
        <v>173</v>
      </c>
      <c r="E110" s="120">
        <f>'3Sheet1'!C6</f>
        <v>125.91700000000002</v>
      </c>
      <c r="G110" s="121">
        <f>+E110*(C9+E9*2+3)</f>
        <v>459.59705000000002</v>
      </c>
      <c r="H110" s="121">
        <f>+E110*(C9+E9*2)*(D9+E9+F9)</f>
        <v>49.107630000000022</v>
      </c>
      <c r="I110" s="122">
        <f>+(C9+E9*2)*E110*F9</f>
        <v>4.0923025000000015</v>
      </c>
      <c r="J110" s="122">
        <f>+E110*((C9+E9*2)*E9+(D9*E9*2))</f>
        <v>19.517135000000007</v>
      </c>
      <c r="K110" s="122">
        <f>+(D9+$K$104*(D9+E9))*E110*2</f>
        <v>251.83400000000003</v>
      </c>
      <c r="L110" s="123">
        <f>+(E110)/H9+ IF(E110&gt;0,1,0)</f>
        <v>630.58500000000004</v>
      </c>
      <c r="M110" s="124">
        <f>+ROUNDUP(L110,0)</f>
        <v>631</v>
      </c>
      <c r="N110" s="125">
        <f>+(D9+E9-0.08)*2+(C9+E9*2-0.08)</f>
        <v>1.5100000000000002</v>
      </c>
      <c r="O110" s="123">
        <f>+N110/J9+1</f>
        <v>7.0400000000000009</v>
      </c>
      <c r="P110" s="124">
        <f>+ROUNDUP(O110,0)</f>
        <v>8</v>
      </c>
      <c r="Q110" s="124">
        <f>+E110+E110/6*50*(G9/1000)</f>
        <v>136.41008333333335</v>
      </c>
      <c r="R110" s="126">
        <f>+N110*M110+P110*Q110</f>
        <v>2044.0906666666669</v>
      </c>
      <c r="S110" s="122">
        <f>((I9*I9)/162)*R110</f>
        <v>1261.7843621399179</v>
      </c>
      <c r="T110" s="90" t="s">
        <v>172</v>
      </c>
    </row>
    <row r="111" spans="2:21">
      <c r="C111" s="90" t="s">
        <v>117</v>
      </c>
      <c r="D111" s="127">
        <f>ROUNDUP(+E110/K9,0)</f>
        <v>42</v>
      </c>
      <c r="E111" s="120"/>
      <c r="G111" s="128"/>
      <c r="H111" s="128"/>
      <c r="I111" s="127"/>
      <c r="J111" s="127">
        <f>0.5*(0.075+0.05)*0.075*C9*D111</f>
        <v>8.8593749999999999E-2</v>
      </c>
      <c r="K111" s="127">
        <f>+(0.075+0.08)*C9*D111</f>
        <v>2.9295000000000004</v>
      </c>
      <c r="L111" s="129">
        <f>+D111</f>
        <v>42</v>
      </c>
      <c r="M111" s="124">
        <f>+ROUNDUP(L111,0)</f>
        <v>42</v>
      </c>
      <c r="N111" s="130">
        <f>+(C9-0.08)+((0.075+0.05-0.04)*2)</f>
        <v>0.54</v>
      </c>
      <c r="O111" s="129"/>
      <c r="P111" s="131"/>
      <c r="Q111" s="131"/>
      <c r="R111" s="126">
        <f>+N111*M111+P111*Q111</f>
        <v>22.68</v>
      </c>
      <c r="S111" s="122">
        <f>((I9*I9)/162)*R111</f>
        <v>13.999999999999998</v>
      </c>
      <c r="T111" s="90" t="s">
        <v>172</v>
      </c>
      <c r="U111" s="127">
        <f>S110+S111</f>
        <v>1275.7843621399179</v>
      </c>
    </row>
    <row r="112" spans="2:21" hidden="1">
      <c r="E112" s="120"/>
    </row>
    <row r="113" spans="2:21" hidden="1">
      <c r="B113" s="90" t="s">
        <v>170</v>
      </c>
      <c r="C113" s="114" t="s">
        <v>174</v>
      </c>
      <c r="E113" s="120">
        <f>'3Sheet1'!C7</f>
        <v>99.404117999999997</v>
      </c>
      <c r="G113" s="121">
        <f>+E113*(C12+E12*2+3)</f>
        <v>377.73564839999995</v>
      </c>
      <c r="H113" s="121">
        <f>+E113*(C12+E12*2)*(D12+E12+F12)</f>
        <v>59.642470799999998</v>
      </c>
      <c r="I113" s="122">
        <f>+(C12+E12*2)*E113*F12</f>
        <v>3.9761647199999999</v>
      </c>
      <c r="J113" s="122">
        <f>+E113*((C12+E12*2)*E12+(D12*E12*2))</f>
        <v>19.880823599999999</v>
      </c>
      <c r="K113" s="122">
        <f>+(D12+$K$104*(D12+E12))*E113*2</f>
        <v>258.45070679999998</v>
      </c>
      <c r="L113" s="123">
        <f>+(E113)/H12+ IF(E113&gt;0,1,0)</f>
        <v>498.02058999999997</v>
      </c>
      <c r="M113" s="124">
        <f>+ROUNDUP(L113,0)</f>
        <v>499</v>
      </c>
      <c r="N113" s="125">
        <f>+(D12+E12-0.08)*2+(C12+E12*2-0.08)</f>
        <v>1.96</v>
      </c>
      <c r="O113" s="123">
        <f>+N113/J12+1</f>
        <v>8.84</v>
      </c>
      <c r="P113" s="124">
        <f>+ROUNDUP(O113,0)</f>
        <v>9</v>
      </c>
      <c r="Q113" s="124">
        <f>+E113+E113/6*50*(G12/1000)</f>
        <v>107.6877945</v>
      </c>
      <c r="R113" s="126">
        <f>+N113*M113+P113*Q113</f>
        <v>1947.2301505</v>
      </c>
      <c r="S113" s="122">
        <f>((I12*I12)/162)*R113</f>
        <v>1201.9939200617284</v>
      </c>
      <c r="T113" s="90" t="s">
        <v>172</v>
      </c>
    </row>
    <row r="114" spans="2:21" hidden="1">
      <c r="C114" s="90" t="s">
        <v>117</v>
      </c>
      <c r="D114" s="127">
        <f>ROUNDUP(+E113/K12,0)</f>
        <v>34</v>
      </c>
      <c r="E114" s="120"/>
      <c r="G114" s="128"/>
      <c r="H114" s="128"/>
      <c r="I114" s="127"/>
      <c r="J114" s="127">
        <f>0.5*(0.075+0.05)*0.075*C12*D114</f>
        <v>9.5625000000000002E-2</v>
      </c>
      <c r="K114" s="127">
        <f>+(0.075+0.08)*C12*D114</f>
        <v>3.1619999999999999</v>
      </c>
      <c r="L114" s="129">
        <f>+D114</f>
        <v>34</v>
      </c>
      <c r="M114" s="124">
        <f>+ROUNDUP(L114,0)</f>
        <v>34</v>
      </c>
      <c r="N114" s="130">
        <f>+(C12-0.08)+((0.075+0.05-0.04)*2)</f>
        <v>0.69</v>
      </c>
      <c r="O114" s="129"/>
      <c r="P114" s="131"/>
      <c r="Q114" s="131"/>
      <c r="R114" s="126">
        <f>+N114*M114+P114*Q114</f>
        <v>23.459999999999997</v>
      </c>
      <c r="S114" s="122">
        <f>((I12*I12)/162)*R114</f>
        <v>14.481481481481479</v>
      </c>
      <c r="T114" s="90" t="s">
        <v>172</v>
      </c>
      <c r="U114" s="127">
        <f>S113+S114</f>
        <v>1216.47540154321</v>
      </c>
    </row>
    <row r="115" spans="2:21" hidden="1">
      <c r="E115" s="120"/>
    </row>
    <row r="116" spans="2:21" hidden="1">
      <c r="B116" s="90" t="s">
        <v>170</v>
      </c>
      <c r="C116" s="114" t="s">
        <v>175</v>
      </c>
      <c r="E116" s="120"/>
      <c r="G116" s="121">
        <f>+E116*(C15+E15*2+1.5)</f>
        <v>0</v>
      </c>
      <c r="H116" s="121">
        <f>+E116*(C15+E15*2)*(D15+E15+F15)</f>
        <v>0</v>
      </c>
      <c r="I116" s="122">
        <f>+(C15+E15*2)*E116*F15</f>
        <v>0</v>
      </c>
      <c r="J116" s="122">
        <f>+E116*((C15+E15*2)*E15+(D15*E15*2))</f>
        <v>0</v>
      </c>
      <c r="K116" s="122">
        <f>+(D15+$K$104*(D15+E15))*E116*2</f>
        <v>0</v>
      </c>
      <c r="L116" s="123">
        <f>+(E116)/H15+ IF(E116&gt;0,1,0)</f>
        <v>0</v>
      </c>
      <c r="M116" s="124">
        <f>+ROUNDUP(L116,0)</f>
        <v>0</v>
      </c>
      <c r="N116" s="125">
        <f>+(D15+E15-0.08)*2+(C15+E15*2-0.08)</f>
        <v>2.5100000000000002</v>
      </c>
      <c r="O116" s="123">
        <f>+N116/J15+1</f>
        <v>11.040000000000001</v>
      </c>
      <c r="P116" s="124">
        <f>+ROUNDUP(O116,0)</f>
        <v>12</v>
      </c>
      <c r="Q116" s="124">
        <f>+E116+E116/6*50*(G15/1000)</f>
        <v>0</v>
      </c>
      <c r="R116" s="126">
        <f>+N116*M116+P116*Q116</f>
        <v>0</v>
      </c>
      <c r="S116" s="122">
        <f>((I15*I15)/162)*R116</f>
        <v>0</v>
      </c>
      <c r="T116" s="90" t="s">
        <v>172</v>
      </c>
    </row>
    <row r="117" spans="2:21" hidden="1">
      <c r="C117" s="90" t="s">
        <v>117</v>
      </c>
      <c r="D117" s="127">
        <f>ROUNDUP(+E116/K15,0)</f>
        <v>0</v>
      </c>
      <c r="E117" s="120"/>
      <c r="G117" s="128"/>
      <c r="H117" s="128"/>
      <c r="I117" s="127"/>
      <c r="J117" s="127">
        <f>0.5*(0.075+0.05)*0.075*C15*D117</f>
        <v>0</v>
      </c>
      <c r="K117" s="127">
        <f>+(0.075+0.08)*C15*D117</f>
        <v>0</v>
      </c>
      <c r="L117" s="129">
        <f>+D117</f>
        <v>0</v>
      </c>
      <c r="M117" s="124">
        <f>+ROUNDUP(L117,0)</f>
        <v>0</v>
      </c>
      <c r="N117" s="130">
        <f>+(C15-0.08)+((0.075+0.05-0.04)*2)</f>
        <v>0.84000000000000008</v>
      </c>
      <c r="O117" s="129"/>
      <c r="P117" s="131"/>
      <c r="Q117" s="131"/>
      <c r="R117" s="126">
        <f>+N117*M117+P117*Q117</f>
        <v>0</v>
      </c>
      <c r="S117" s="122">
        <f>((I15*I15)/162)*R117</f>
        <v>0</v>
      </c>
      <c r="T117" s="90" t="s">
        <v>172</v>
      </c>
      <c r="U117" s="127">
        <f>S116+S117</f>
        <v>0</v>
      </c>
    </row>
    <row r="118" spans="2:21" hidden="1">
      <c r="B118" s="90" t="s">
        <v>170</v>
      </c>
      <c r="C118" s="114" t="s">
        <v>176</v>
      </c>
      <c r="E118" s="120"/>
      <c r="G118" s="134">
        <f>+E118*(C15+E15*2+1.5)</f>
        <v>0</v>
      </c>
      <c r="H118" s="134">
        <f>+E118*(C15+E15*2)*(D15+E15+F15)</f>
        <v>0</v>
      </c>
      <c r="I118" s="135">
        <f>+(C15+E15*2)*E118*F15</f>
        <v>0</v>
      </c>
      <c r="J118" s="135">
        <f>+E118*((C15+E15*2)*E15+(D15*E15*2))</f>
        <v>0</v>
      </c>
      <c r="K118" s="135">
        <f>+(D15+$K$104*(D15+E15))*E118*2</f>
        <v>0</v>
      </c>
      <c r="L118" s="123">
        <f>+(E118)/H15+ IF(E118&gt;0,1,0)</f>
        <v>0</v>
      </c>
      <c r="M118" s="136">
        <f>+ROUNDUP(L118,0)</f>
        <v>0</v>
      </c>
      <c r="N118" s="125">
        <f>+(D15+E15-0.08)*2+(C15+E15*2-0.08)</f>
        <v>2.5100000000000002</v>
      </c>
      <c r="O118" s="123">
        <f>+N118/J15+1</f>
        <v>11.040000000000001</v>
      </c>
      <c r="P118" s="136">
        <f>+ROUNDUP(O118,0)</f>
        <v>12</v>
      </c>
      <c r="Q118" s="124">
        <f>+E118+E118/6*50*(G15/1000)</f>
        <v>0</v>
      </c>
      <c r="R118" s="126">
        <f>+N118*M118+P118*Q118</f>
        <v>0</v>
      </c>
      <c r="S118" s="135">
        <f>((I15*I15)/162)*R118</f>
        <v>0</v>
      </c>
      <c r="T118" s="90" t="s">
        <v>172</v>
      </c>
    </row>
    <row r="119" spans="2:21" hidden="1">
      <c r="C119" s="90" t="s">
        <v>117</v>
      </c>
      <c r="D119" s="127">
        <f>ROUNDUP(+E118/K15,0)</f>
        <v>0</v>
      </c>
      <c r="E119" s="120"/>
      <c r="G119" s="137"/>
      <c r="H119" s="137"/>
      <c r="I119" s="138"/>
      <c r="J119" s="138">
        <f>0.5*(0.075+0.05)*0.075*C15*D119</f>
        <v>0</v>
      </c>
      <c r="K119" s="138">
        <f>+(0.075+0.08)*C15*D119</f>
        <v>0</v>
      </c>
      <c r="L119" s="129">
        <f>+D119</f>
        <v>0</v>
      </c>
      <c r="M119" s="136">
        <f>+ROUNDUP(L119,0)</f>
        <v>0</v>
      </c>
      <c r="N119" s="130">
        <f>+(C15-0.08)+((0.075+0.05-0.04)*2)</f>
        <v>0.84000000000000008</v>
      </c>
      <c r="O119" s="129"/>
      <c r="P119" s="139"/>
      <c r="Q119" s="131"/>
      <c r="R119" s="126">
        <f>+N119*M119+P119*Q119</f>
        <v>0</v>
      </c>
      <c r="S119" s="135">
        <f>((I15*I15)/162)*R119</f>
        <v>0</v>
      </c>
      <c r="T119" s="90" t="s">
        <v>172</v>
      </c>
    </row>
    <row r="120" spans="2:21" hidden="1">
      <c r="B120" s="140" t="s">
        <v>177</v>
      </c>
      <c r="D120" s="127"/>
      <c r="E120" s="120"/>
      <c r="G120" s="128"/>
      <c r="H120" s="128"/>
      <c r="I120" s="127"/>
      <c r="J120" s="127"/>
      <c r="K120" s="127"/>
      <c r="L120" s="129"/>
      <c r="M120" s="131"/>
      <c r="N120" s="130"/>
      <c r="O120" s="129"/>
      <c r="P120" s="131"/>
      <c r="Q120" s="131"/>
      <c r="R120" s="141"/>
      <c r="S120" s="127"/>
    </row>
    <row r="121" spans="2:21" hidden="1">
      <c r="C121" s="140" t="s">
        <v>178</v>
      </c>
      <c r="D121" s="127"/>
      <c r="E121" s="120"/>
      <c r="G121" s="128"/>
      <c r="H121" s="128"/>
      <c r="I121" s="127"/>
      <c r="J121" s="127"/>
      <c r="K121" s="127"/>
      <c r="L121" s="129"/>
      <c r="M121" s="131"/>
      <c r="N121" s="130"/>
      <c r="O121" s="129"/>
      <c r="P121" s="131"/>
      <c r="Q121" s="131"/>
      <c r="R121" s="141"/>
      <c r="S121" s="127"/>
    </row>
    <row r="122" spans="2:21" hidden="1">
      <c r="C122" s="140" t="s">
        <v>179</v>
      </c>
      <c r="D122" s="127"/>
      <c r="E122" s="120"/>
      <c r="G122" s="128"/>
      <c r="H122" s="128"/>
      <c r="I122" s="127"/>
      <c r="J122" s="127"/>
      <c r="K122" s="127"/>
      <c r="L122" s="129"/>
      <c r="M122" s="131"/>
      <c r="N122" s="130"/>
      <c r="O122" s="129"/>
      <c r="P122" s="131"/>
      <c r="Q122" s="131"/>
      <c r="R122" s="141"/>
      <c r="S122" s="127"/>
    </row>
    <row r="123" spans="2:21" hidden="1"/>
    <row r="124" spans="2:21" hidden="1">
      <c r="B124" s="90" t="s">
        <v>170</v>
      </c>
      <c r="C124" s="114" t="s">
        <v>180</v>
      </c>
      <c r="E124" s="120"/>
      <c r="G124" s="134">
        <f>+E124*(C18+E18*2+1.5)</f>
        <v>0</v>
      </c>
      <c r="H124" s="134">
        <f>+E124*(C18+E18*2)*(D18+E18+F18)</f>
        <v>0</v>
      </c>
      <c r="I124" s="135">
        <f>+(C18+E18*2)*E124*F18</f>
        <v>0</v>
      </c>
      <c r="J124" s="135">
        <f>+E124*((C18+E18*2)*E18+(D18*E18*2))</f>
        <v>0</v>
      </c>
      <c r="K124" s="135">
        <f>+(D18+$K$104*(D18+E18))*E124*2</f>
        <v>0</v>
      </c>
      <c r="L124" s="123">
        <f>+(E124)/H18+ IF(E124&gt;0,1,0)</f>
        <v>0</v>
      </c>
      <c r="M124" s="136">
        <f>+ROUNDUP(L124,0)</f>
        <v>0</v>
      </c>
      <c r="N124" s="125">
        <f>+(D18+E18-0.08)*2+(C18+E18*2-0.08)</f>
        <v>3.06</v>
      </c>
      <c r="O124" s="123">
        <f>+N124/J18+1</f>
        <v>13.24</v>
      </c>
      <c r="P124" s="136">
        <f>+ROUNDUP(O124,0)</f>
        <v>14</v>
      </c>
      <c r="Q124" s="124">
        <f>+E124+E124/6*50*(G18/1000)</f>
        <v>0</v>
      </c>
      <c r="R124" s="126">
        <f>+N124*M124+P124*Q124</f>
        <v>0</v>
      </c>
      <c r="S124" s="135">
        <f>((I18*I18)/162)*R124</f>
        <v>0</v>
      </c>
      <c r="T124" s="90" t="s">
        <v>172</v>
      </c>
    </row>
    <row r="125" spans="2:21" hidden="1">
      <c r="C125" s="90" t="s">
        <v>117</v>
      </c>
      <c r="D125" s="127">
        <f>ROUNDUP(+E124/K18,0)</f>
        <v>0</v>
      </c>
      <c r="E125" s="120"/>
      <c r="G125" s="137"/>
      <c r="H125" s="137"/>
      <c r="I125" s="138"/>
      <c r="J125" s="138">
        <f>0.5*(0.075+0.05)*0.075*C18*D125</f>
        <v>0</v>
      </c>
      <c r="K125" s="138">
        <f>+(0.075+0.08)*C18*D125</f>
        <v>0</v>
      </c>
      <c r="L125" s="129">
        <f>+D125</f>
        <v>0</v>
      </c>
      <c r="M125" s="136">
        <f>+ROUNDUP(L125,0)</f>
        <v>0</v>
      </c>
      <c r="N125" s="130">
        <f>+(C18-0.08)+((0.075+0.05-0.04)*2)</f>
        <v>0.99</v>
      </c>
      <c r="O125" s="129"/>
      <c r="P125" s="139"/>
      <c r="Q125" s="131"/>
      <c r="R125" s="126">
        <f>+N125*M125+P125*Q125</f>
        <v>0</v>
      </c>
      <c r="S125" s="135">
        <f>((I18*I18)/162)*R125</f>
        <v>0</v>
      </c>
      <c r="T125" s="90" t="s">
        <v>172</v>
      </c>
    </row>
    <row r="126" spans="2:21" hidden="1"/>
    <row r="127" spans="2:21" hidden="1">
      <c r="B127" s="90" t="s">
        <v>170</v>
      </c>
      <c r="C127" s="114" t="s">
        <v>181</v>
      </c>
      <c r="E127" s="120"/>
      <c r="G127" s="121">
        <f>+E127*(C21+E21*2+3)</f>
        <v>0</v>
      </c>
      <c r="H127" s="121">
        <f>+E127*(C21+E21*2)*(D21+E21+F21)</f>
        <v>0</v>
      </c>
      <c r="I127" s="122">
        <f>+(C21+E21*2)*E127*F21</f>
        <v>0</v>
      </c>
      <c r="J127" s="122">
        <f>+E127*((C21+E21*2)*E21+(D21*E21*2))</f>
        <v>0</v>
      </c>
      <c r="K127" s="122">
        <f>+(D21+$K$104*(D21+E21))*E127*2</f>
        <v>0</v>
      </c>
      <c r="L127" s="123">
        <f>+(E127)/H21+ IF(E127&gt;0,1,0)</f>
        <v>0</v>
      </c>
      <c r="M127" s="124">
        <f>+ROUNDUP(L127,0)</f>
        <v>0</v>
      </c>
      <c r="N127" s="125">
        <f>+(D21+E21-0.08)*2+(C21+E21*2-0.08)</f>
        <v>3.3599999999999994</v>
      </c>
      <c r="O127" s="123">
        <f>+N127/J21+1</f>
        <v>14.439999999999998</v>
      </c>
      <c r="P127" s="124">
        <f>+ROUNDUP(O127,0)</f>
        <v>15</v>
      </c>
      <c r="Q127" s="124">
        <f>+E127+E127/6*50*(G21/1000)</f>
        <v>0</v>
      </c>
      <c r="R127" s="126">
        <f>+N127*M127+P127*Q127</f>
        <v>0</v>
      </c>
      <c r="S127" s="122">
        <f>((I21*I21)/162)*R127</f>
        <v>0</v>
      </c>
      <c r="T127" s="90" t="s">
        <v>172</v>
      </c>
    </row>
    <row r="128" spans="2:21" hidden="1">
      <c r="C128" s="90" t="s">
        <v>117</v>
      </c>
      <c r="D128" s="127">
        <f>ROUNDUP(+E127/K21,0)</f>
        <v>0</v>
      </c>
      <c r="E128" s="120"/>
      <c r="G128" s="128"/>
      <c r="H128" s="128"/>
      <c r="I128" s="127"/>
      <c r="J128" s="127">
        <f>0.5*(0.075+0.05)*0.075*C21*D128</f>
        <v>0</v>
      </c>
      <c r="K128" s="127">
        <f>+(0.075+0.08)*C21*D128</f>
        <v>0</v>
      </c>
      <c r="L128" s="129">
        <f>+D128</f>
        <v>0</v>
      </c>
      <c r="M128" s="124">
        <f>+ROUNDUP(L128,0)</f>
        <v>0</v>
      </c>
      <c r="N128" s="130">
        <f>+(C21-0.08)+((0.075+0.05-0.04)*2)</f>
        <v>1.0900000000000001</v>
      </c>
      <c r="O128" s="129"/>
      <c r="P128" s="131"/>
      <c r="Q128" s="131"/>
      <c r="R128" s="126">
        <f>+N128*M128+P128*Q128</f>
        <v>0</v>
      </c>
      <c r="S128" s="122">
        <f>((I21*I21)/162)*R128</f>
        <v>0</v>
      </c>
      <c r="T128" s="90" t="s">
        <v>172</v>
      </c>
    </row>
    <row r="129" spans="2:21" hidden="1"/>
    <row r="130" spans="2:21" hidden="1">
      <c r="B130" s="132" t="s">
        <v>170</v>
      </c>
      <c r="C130" s="133" t="s">
        <v>182</v>
      </c>
      <c r="E130" s="120">
        <v>47.3</v>
      </c>
      <c r="G130" s="134">
        <f>+E130*(C24+E24*2+1.5)</f>
        <v>94.6</v>
      </c>
      <c r="H130" s="134">
        <f>+E130*(C24+E24*2)*(((D24+E24+F24)*2+0.1)/2)</f>
        <v>11.824999999999999</v>
      </c>
      <c r="I130" s="135">
        <f>+(C24+E24*2)*E130*F24</f>
        <v>1.1824999999999999</v>
      </c>
      <c r="J130" s="135">
        <f>+E130*((C24+E24*2)*E24+(D24*E24)+((D24+0.1)*E24))</f>
        <v>5.6760000000000002</v>
      </c>
      <c r="K130" s="135">
        <f>+((D24*2)+$K$104*((D24+E24)+(D24+E24+0.1)))*E130</f>
        <v>70.949999999999989</v>
      </c>
      <c r="L130" s="123">
        <f>+(E130)/H24+ IF(E130&gt;0,1,0)</f>
        <v>237.49999999999997</v>
      </c>
      <c r="M130" s="136">
        <f>+ROUNDUP(L130,0)</f>
        <v>238</v>
      </c>
      <c r="N130" s="125">
        <f>+(D24+E24-0.08)+(D24+E24+0.1-0.08)+(C24+E24*2-0.08)</f>
        <v>1.1599999999999999</v>
      </c>
      <c r="O130" s="123">
        <f>+N130/J24+1</f>
        <v>5.64</v>
      </c>
      <c r="P130" s="136">
        <f>+ROUNDUP(O130,0)</f>
        <v>6</v>
      </c>
      <c r="Q130" s="124">
        <f>+E130+E130/6*50*(G24/1000)</f>
        <v>51.24166666666666</v>
      </c>
      <c r="R130" s="126">
        <f>+N130*M130+P130*Q130</f>
        <v>583.53</v>
      </c>
      <c r="S130" s="135">
        <f>((I24*I24)/162)*R130</f>
        <v>360.2037037037037</v>
      </c>
      <c r="T130" s="90" t="s">
        <v>172</v>
      </c>
    </row>
    <row r="131" spans="2:21" hidden="1">
      <c r="C131" s="90" t="s">
        <v>117</v>
      </c>
      <c r="D131" s="127">
        <f>ROUNDUP(+E130/K24,0)</f>
        <v>16</v>
      </c>
      <c r="E131" s="120"/>
      <c r="G131" s="137"/>
      <c r="H131" s="137"/>
      <c r="I131" s="138"/>
      <c r="J131" s="138">
        <f>0.5*(0.075+0.05)*0.075*C24*D131</f>
        <v>2.2499999999999999E-2</v>
      </c>
      <c r="K131" s="138">
        <f>+(0.075+0.08)*C24*D131</f>
        <v>0.74399999999999999</v>
      </c>
      <c r="L131" s="129">
        <f>+D131</f>
        <v>16</v>
      </c>
      <c r="M131" s="136">
        <f>+ROUNDUP(L131,0)</f>
        <v>16</v>
      </c>
      <c r="N131" s="130">
        <f>+(C24-0.08)+((0.075+0.05-0.04)*2)</f>
        <v>0.38999999999999996</v>
      </c>
      <c r="O131" s="129"/>
      <c r="P131" s="139"/>
      <c r="Q131" s="131"/>
      <c r="R131" s="126">
        <f>+N131*M131+P131*Q131</f>
        <v>6.2399999999999993</v>
      </c>
      <c r="S131" s="135">
        <f>((I24*I24)/162)*R131</f>
        <v>3.8518518518518512</v>
      </c>
      <c r="T131" s="90" t="s">
        <v>172</v>
      </c>
      <c r="U131" s="127">
        <f>S130+S131</f>
        <v>364.05555555555554</v>
      </c>
    </row>
    <row r="132" spans="2:21" hidden="1"/>
    <row r="133" spans="2:21" hidden="1">
      <c r="B133" s="90" t="s">
        <v>170</v>
      </c>
      <c r="C133" s="114" t="s">
        <v>183</v>
      </c>
      <c r="E133" s="120"/>
      <c r="G133" s="121">
        <f>+E133*(C27+E27*2+1.5)</f>
        <v>0</v>
      </c>
      <c r="H133" s="121">
        <f>+E133*(C27+E27*2)*(((D27+E27+F27)*2+0.1)/2)</f>
        <v>0</v>
      </c>
      <c r="I133" s="122">
        <f>+(C27+E27*2)*E133*F27</f>
        <v>0</v>
      </c>
      <c r="J133" s="122">
        <f>+E133*((C27+E27*2)*E27+(D27*E27)+((D27+0.1)*E27))</f>
        <v>0</v>
      </c>
      <c r="K133" s="122">
        <f>+((D27*2)+$K$104*((D27+E27)+(D27+E27+0.1)))*E133</f>
        <v>0</v>
      </c>
      <c r="L133" s="123">
        <f>+(E133)/H27+ IF(E133&gt;0,1,0)</f>
        <v>0</v>
      </c>
      <c r="M133" s="124">
        <f>+ROUNDUP(L133,0)</f>
        <v>0</v>
      </c>
      <c r="N133" s="125">
        <f>+(D27+E27-0.08)+(D27+E27+0.1-0.08)+(C27+E27*2-0.08)</f>
        <v>2.06</v>
      </c>
      <c r="O133" s="123">
        <f>+N133/J27+1</f>
        <v>9.24</v>
      </c>
      <c r="P133" s="124">
        <f>+ROUNDUP(O133,0)</f>
        <v>10</v>
      </c>
      <c r="Q133" s="124">
        <f>+E133+E133/6*50*(G27/1000)</f>
        <v>0</v>
      </c>
      <c r="R133" s="126">
        <f>+N133*M133+P133*Q133</f>
        <v>0</v>
      </c>
      <c r="S133" s="122">
        <f>((I27*I27)/162)*R133</f>
        <v>0</v>
      </c>
      <c r="T133" s="90" t="s">
        <v>172</v>
      </c>
    </row>
    <row r="134" spans="2:21" hidden="1">
      <c r="C134" s="90" t="s">
        <v>117</v>
      </c>
      <c r="D134" s="127">
        <f>ROUNDUP(+E133/K27,0)</f>
        <v>0</v>
      </c>
      <c r="E134" s="120"/>
      <c r="G134" s="128"/>
      <c r="H134" s="128"/>
      <c r="I134" s="127"/>
      <c r="J134" s="127">
        <f>0.5*(0.075+0.05)*0.075*C27*D134</f>
        <v>0</v>
      </c>
      <c r="K134" s="127">
        <f>+(0.075+0.08)*C27*D134</f>
        <v>0</v>
      </c>
      <c r="L134" s="129">
        <f>+D134</f>
        <v>0</v>
      </c>
      <c r="M134" s="124">
        <f>+ROUNDUP(L134,0)</f>
        <v>0</v>
      </c>
      <c r="N134" s="130">
        <f>+(C27-0.08)+((0.075+0.05-0.04)*2)</f>
        <v>0.69</v>
      </c>
      <c r="O134" s="129"/>
      <c r="P134" s="131"/>
      <c r="Q134" s="131"/>
      <c r="R134" s="126">
        <f>+N134*M134+P134*Q134</f>
        <v>0</v>
      </c>
      <c r="S134" s="122">
        <f>((I27*I27)/162)*R134</f>
        <v>0</v>
      </c>
      <c r="T134" s="90" t="s">
        <v>172</v>
      </c>
    </row>
    <row r="135" spans="2:21" hidden="1"/>
    <row r="136" spans="2:21" hidden="1">
      <c r="B136" s="132" t="s">
        <v>170</v>
      </c>
      <c r="C136" s="133" t="s">
        <v>184</v>
      </c>
      <c r="E136" s="120">
        <v>72.709999999999994</v>
      </c>
      <c r="G136" s="121">
        <f>+E136*(C30+E30*2+0.5)</f>
        <v>72.709999999999994</v>
      </c>
      <c r="H136" s="121">
        <f>+E136*(C30+E30*2)*(((D30+E30+F30)*2+0.1)/2)</f>
        <v>18.177499999999998</v>
      </c>
      <c r="I136" s="122">
        <f>+(C30+E30*2)*E136*F30</f>
        <v>1.81775</v>
      </c>
      <c r="J136" s="122">
        <f>+E136*((C30+E30*2)*E30+(D30*E30)+((D30+0.1)*E30))</f>
        <v>8.7251999999999992</v>
      </c>
      <c r="K136" s="122">
        <f>+((D30*2)+$K$104*((D30+E30)+(D30+E30+0.1)))*E136</f>
        <v>109.065</v>
      </c>
      <c r="L136" s="123">
        <f>+(E136)/H30+ IF(E136&gt;0,1,0)</f>
        <v>291.83999999999997</v>
      </c>
      <c r="M136" s="124">
        <f>+ROUNDUP(L136,0)</f>
        <v>292</v>
      </c>
      <c r="N136" s="125">
        <f>+(D30+E30-0.08)+(D30+E30+0.1-0.08)+(C30+E30*2-0.08)</f>
        <v>1.1599999999999999</v>
      </c>
      <c r="O136" s="123">
        <f>+N136/J30+1</f>
        <v>5.64</v>
      </c>
      <c r="P136" s="124">
        <f>+ROUNDUP(O136,0)</f>
        <v>6</v>
      </c>
      <c r="Q136" s="124">
        <f>+E136+E136/6*50*(G30/1000)</f>
        <v>78.769166666666663</v>
      </c>
      <c r="R136" s="126">
        <f>+N136*M136+P136*Q136</f>
        <v>811.33500000000004</v>
      </c>
      <c r="S136" s="122">
        <f>((I30*I30)/162)*R136</f>
        <v>500.82407407407408</v>
      </c>
      <c r="T136" s="90" t="s">
        <v>172</v>
      </c>
    </row>
    <row r="137" spans="2:21" hidden="1">
      <c r="C137" s="90" t="s">
        <v>137</v>
      </c>
      <c r="D137" s="127"/>
      <c r="E137" s="120"/>
      <c r="G137" s="121">
        <f>+E137*(C31+0.5)</f>
        <v>0</v>
      </c>
      <c r="H137" s="128">
        <f>+E137*C31*E31</f>
        <v>0</v>
      </c>
      <c r="I137" s="127"/>
      <c r="J137" s="127">
        <f>+E137*C31*E31</f>
        <v>0</v>
      </c>
      <c r="K137" s="127">
        <f>+E137*E31</f>
        <v>0</v>
      </c>
      <c r="L137" s="123">
        <f>+(E137)/H31+ IF(E137&gt;0,1,0)</f>
        <v>0</v>
      </c>
      <c r="M137" s="124">
        <f>+ROUNDUP(L137,0)</f>
        <v>0</v>
      </c>
      <c r="N137" s="125">
        <f>+C31-0.04</f>
        <v>1.46</v>
      </c>
      <c r="O137" s="123">
        <f>+N137/J31+1</f>
        <v>10.733333333333334</v>
      </c>
      <c r="P137" s="124">
        <f>+ROUNDUP(O137,0)</f>
        <v>11</v>
      </c>
      <c r="Q137" s="124">
        <f>+E137+E137/6*50*(G31/1000)</f>
        <v>0</v>
      </c>
      <c r="R137" s="126">
        <f>+N137*M137+P137*Q137</f>
        <v>0</v>
      </c>
      <c r="S137" s="122">
        <f>((I31*I31)/162)*R137</f>
        <v>0</v>
      </c>
      <c r="T137" s="90" t="s">
        <v>172</v>
      </c>
      <c r="U137" s="127">
        <f>S136+S137</f>
        <v>500.82407407407408</v>
      </c>
    </row>
    <row r="138" spans="2:21" hidden="1">
      <c r="N138" s="125"/>
    </row>
    <row r="139" spans="2:21" hidden="1">
      <c r="B139" s="90" t="s">
        <v>170</v>
      </c>
      <c r="C139" s="114" t="s">
        <v>185</v>
      </c>
      <c r="E139" s="120"/>
      <c r="G139" s="134">
        <f>+E139*(C33+E33*2+0.5)</f>
        <v>0</v>
      </c>
      <c r="H139" s="134">
        <f>+E139*(C33+E33*2)*(((D33+E33+F33)*2+0.1)/2)</f>
        <v>0</v>
      </c>
      <c r="I139" s="135">
        <f>+(C33+E33*2)*E139*F33</f>
        <v>0</v>
      </c>
      <c r="J139" s="135">
        <f>+E139*((C33+E33*2)*E33+(D33*E33)+((D33+0.1)*E33))</f>
        <v>0</v>
      </c>
      <c r="K139" s="135">
        <f>+((D33*2)+$K$104*((D33+E33)+(D33+E33+0.1)))*E139</f>
        <v>0</v>
      </c>
      <c r="L139" s="123">
        <f>+(E139)/H33+ IF(E139&gt;0,1,0)</f>
        <v>0</v>
      </c>
      <c r="M139" s="136">
        <f>+ROUNDUP(L139,0)</f>
        <v>0</v>
      </c>
      <c r="N139" s="125">
        <f>+(D33+E33-0.08)+(D33+E33+0.1-0.08)+(C33+E33*2-0.08)</f>
        <v>1.61</v>
      </c>
      <c r="O139" s="123">
        <f>+N139/J33+1</f>
        <v>7.44</v>
      </c>
      <c r="P139" s="136">
        <f>+ROUNDUP(O139,0)</f>
        <v>8</v>
      </c>
      <c r="Q139" s="124">
        <f>+E139+E139/6*50*(G33/1000)</f>
        <v>0</v>
      </c>
      <c r="R139" s="126">
        <f>+N139*M139+P139*Q139</f>
        <v>0</v>
      </c>
      <c r="S139" s="135">
        <f>((I33*I33)/162)*R139</f>
        <v>0</v>
      </c>
      <c r="T139" s="90" t="s">
        <v>172</v>
      </c>
    </row>
    <row r="140" spans="2:21" hidden="1">
      <c r="C140" s="90" t="s">
        <v>137</v>
      </c>
      <c r="D140" s="127"/>
      <c r="E140" s="120"/>
      <c r="G140" s="134">
        <f>+E140*(C34+0.5)</f>
        <v>0</v>
      </c>
      <c r="H140" s="137">
        <f>+E140*C34*E34</f>
        <v>0</v>
      </c>
      <c r="I140" s="138"/>
      <c r="J140" s="138">
        <f>+E140*C34*E34</f>
        <v>0</v>
      </c>
      <c r="K140" s="138">
        <f>+E140*E34</f>
        <v>0</v>
      </c>
      <c r="L140" s="123">
        <f>+(E140)/H34+ IF(E140&gt;0,1,0)</f>
        <v>0</v>
      </c>
      <c r="M140" s="136">
        <f>+ROUNDUP(L140,0)</f>
        <v>0</v>
      </c>
      <c r="N140" s="125">
        <f>+C34-0.04</f>
        <v>1.46</v>
      </c>
      <c r="O140" s="123">
        <f>+N140/J34+1</f>
        <v>10.733333333333334</v>
      </c>
      <c r="P140" s="136">
        <f>+ROUNDUP(O140,0)</f>
        <v>11</v>
      </c>
      <c r="Q140" s="124">
        <f>+E140+E140/6*50*(G34/1000)</f>
        <v>0</v>
      </c>
      <c r="R140" s="126">
        <f>+N140*M140+P140*Q140</f>
        <v>0</v>
      </c>
      <c r="S140" s="135">
        <f>((I34*I34)/162)*R140</f>
        <v>0</v>
      </c>
      <c r="T140" s="90" t="s">
        <v>172</v>
      </c>
    </row>
    <row r="141" spans="2:21">
      <c r="N141" s="125"/>
    </row>
    <row r="142" spans="2:21">
      <c r="B142" s="90" t="s">
        <v>170</v>
      </c>
      <c r="C142" s="114" t="s">
        <v>186</v>
      </c>
      <c r="E142" s="120">
        <f>'3Sheet1'!C5</f>
        <v>261.62400000000002</v>
      </c>
      <c r="G142" s="134">
        <f>+E142*(C36+E36*2+0.5)</f>
        <v>444.76080000000002</v>
      </c>
      <c r="H142" s="134">
        <f>+E142*(C36+E36*2)*(((D36+E36+F36)*2+0.1)/2)</f>
        <v>109.88208</v>
      </c>
      <c r="I142" s="135">
        <f>+(C36+E36*2)*E142*F36</f>
        <v>15.69744</v>
      </c>
      <c r="J142" s="135">
        <f>+E142*((C36+E36*2)*E36+(D36*E36)+((D36+0.1)*E36))</f>
        <v>41.859840000000005</v>
      </c>
      <c r="K142" s="135">
        <f>+((D36*2)+$K$104*((D36+E36)+(D36+E36+0.1)))*E142</f>
        <v>235.4616</v>
      </c>
      <c r="L142" s="123">
        <f>+(E142)/H36+ IF(E142&gt;0,1,0)</f>
        <v>1047.4960000000001</v>
      </c>
      <c r="M142" s="136">
        <f>+ROUNDUP(L142,0)</f>
        <v>1048</v>
      </c>
      <c r="N142" s="125">
        <f>+(D36+E36-0.08)+(D36+E36+0.1-0.08)+(C36+E36*2-0.08)</f>
        <v>1.5599999999999998</v>
      </c>
      <c r="O142" s="123">
        <f>+N142/J36+1</f>
        <v>7.2399999999999993</v>
      </c>
      <c r="P142" s="136">
        <f>+ROUNDUP(O142,0)</f>
        <v>8</v>
      </c>
      <c r="Q142" s="124">
        <f>+E142+E142/6*50*(G36/1000)</f>
        <v>283.42600000000004</v>
      </c>
      <c r="R142" s="126">
        <f>+N142*M142+P142*Q142</f>
        <v>3902.2880000000005</v>
      </c>
      <c r="S142" s="135">
        <f>((I36*I36)/162)*R142</f>
        <v>2408.81975308642</v>
      </c>
      <c r="T142" s="90" t="s">
        <v>172</v>
      </c>
    </row>
    <row r="143" spans="2:21">
      <c r="C143" s="90" t="s">
        <v>137</v>
      </c>
      <c r="D143" s="127"/>
      <c r="E143" s="120"/>
      <c r="G143" s="134">
        <f>+E143*(C37+0.5)</f>
        <v>0</v>
      </c>
      <c r="H143" s="137">
        <f>+E143*C37*E37</f>
        <v>0</v>
      </c>
      <c r="I143" s="138"/>
      <c r="J143" s="138">
        <f>+E143*C37*E37</f>
        <v>0</v>
      </c>
      <c r="K143" s="138">
        <f>+E143*E37</f>
        <v>0</v>
      </c>
      <c r="L143" s="123">
        <f>+(E143)/H37+ IF(E143&gt;0,1,0)</f>
        <v>0</v>
      </c>
      <c r="M143" s="136">
        <f>+ROUNDUP(L143,0)</f>
        <v>0</v>
      </c>
      <c r="N143" s="125">
        <f>+C37-0.04</f>
        <v>1.46</v>
      </c>
      <c r="O143" s="123">
        <f>+N143/J37+1</f>
        <v>10.733333333333334</v>
      </c>
      <c r="P143" s="136">
        <f>+ROUNDUP(O143,0)</f>
        <v>11</v>
      </c>
      <c r="Q143" s="124">
        <f>+E143+E143/6*50*(G37/1000)</f>
        <v>0</v>
      </c>
      <c r="R143" s="126">
        <f>+N143*M143+P143*Q143</f>
        <v>0</v>
      </c>
      <c r="S143" s="135">
        <f>((I37*I37)/162)*R143</f>
        <v>0</v>
      </c>
      <c r="T143" s="90" t="s">
        <v>172</v>
      </c>
    </row>
    <row r="144" spans="2:21">
      <c r="N144" s="125"/>
    </row>
    <row r="145" spans="2:20" hidden="1">
      <c r="B145" s="142" t="s">
        <v>170</v>
      </c>
      <c r="C145" s="143" t="s">
        <v>187</v>
      </c>
      <c r="E145" s="120"/>
      <c r="G145" s="121">
        <f>+E145*(C39+E39)</f>
        <v>0</v>
      </c>
      <c r="H145" s="121">
        <f>+E145*(C39+E39)*E39</f>
        <v>0</v>
      </c>
      <c r="I145" s="122">
        <f>+E145*(C39+E39)*F39</f>
        <v>0</v>
      </c>
      <c r="J145" s="122">
        <f>+E145*((C39+E39)*E39+(E39*D39))</f>
        <v>0</v>
      </c>
      <c r="K145" s="122">
        <f>+E145*(E39*2+D39*2)</f>
        <v>0</v>
      </c>
      <c r="L145" s="123">
        <f>+(E145)/H39+ IF(E145&gt;0,1,0)</f>
        <v>0</v>
      </c>
      <c r="M145" s="124">
        <f>+ROUNDUP(L145,0)</f>
        <v>0</v>
      </c>
      <c r="N145" s="125">
        <f>+(C39+E39-0.08)+(D39+E39-0.08)</f>
        <v>1.24</v>
      </c>
      <c r="O145" s="123">
        <f>+N145/J39+1</f>
        <v>5.96</v>
      </c>
      <c r="P145" s="124">
        <f>+ROUNDUP(O145,0)</f>
        <v>6</v>
      </c>
      <c r="Q145" s="124">
        <f>+E145+E145/6*50*(G39/1000)</f>
        <v>0</v>
      </c>
      <c r="R145" s="126">
        <f>+N145*M145+P145*Q145</f>
        <v>0</v>
      </c>
      <c r="S145" s="122">
        <f>((I39*I39)/162)*R145</f>
        <v>0</v>
      </c>
      <c r="T145" s="90" t="s">
        <v>172</v>
      </c>
    </row>
    <row r="146" spans="2:20" hidden="1">
      <c r="N146" s="125"/>
    </row>
    <row r="147" spans="2:20" hidden="1">
      <c r="B147" s="90" t="s">
        <v>170</v>
      </c>
      <c r="C147" s="114" t="s">
        <v>188</v>
      </c>
      <c r="E147" s="120"/>
      <c r="G147" s="134">
        <f>+E147*(C41+E41)</f>
        <v>0</v>
      </c>
      <c r="H147" s="134">
        <f>+E147*(C41+E41)*E41</f>
        <v>0</v>
      </c>
      <c r="I147" s="135">
        <f>+E147*(C41+E41)*F41</f>
        <v>0</v>
      </c>
      <c r="J147" s="135">
        <f>+E147*((C41+E41)*E41+(E41*D41))</f>
        <v>0</v>
      </c>
      <c r="K147" s="135">
        <f>+E147*(E41*2+D41*2)</f>
        <v>0</v>
      </c>
      <c r="L147" s="123">
        <f>+(E147)/H41+ IF(E147&gt;0,1,0)</f>
        <v>0</v>
      </c>
      <c r="M147" s="136">
        <f>+ROUNDUP(L147,0)</f>
        <v>0</v>
      </c>
      <c r="N147" s="125">
        <f>+(C41+E41-0.08)+(D41+E41-0.08)</f>
        <v>1.34</v>
      </c>
      <c r="O147" s="123">
        <f>+N147/J41+1</f>
        <v>6.36</v>
      </c>
      <c r="P147" s="136">
        <f>+ROUNDUP(O147,0)</f>
        <v>7</v>
      </c>
      <c r="Q147" s="124">
        <f>+E147+E147/6*50*(G41/1000)</f>
        <v>0</v>
      </c>
      <c r="R147" s="126">
        <f>+N147*M147+P147*Q147</f>
        <v>0</v>
      </c>
      <c r="S147" s="135">
        <f>((I41*I41)/162)*R147</f>
        <v>0</v>
      </c>
      <c r="T147" s="90" t="s">
        <v>172</v>
      </c>
    </row>
    <row r="148" spans="2:20" hidden="1">
      <c r="N148" s="125"/>
    </row>
    <row r="149" spans="2:20" hidden="1">
      <c r="B149" s="90" t="s">
        <v>170</v>
      </c>
      <c r="C149" s="114" t="s">
        <v>189</v>
      </c>
      <c r="E149" s="120"/>
      <c r="G149" s="134">
        <f>+E149*(C43+E43*2+1.5)</f>
        <v>0</v>
      </c>
      <c r="H149" s="134">
        <f>+E149*(C43+E43*2)*(((D43+E43+F43)*2+0.6)/2)</f>
        <v>0</v>
      </c>
      <c r="I149" s="135">
        <f>+(C43+E43*2)*E149*F43</f>
        <v>0</v>
      </c>
      <c r="J149" s="135">
        <f>+E149*((C43+E43*2)*E43+(D43*E43)+((D43+0.6)*E43))</f>
        <v>0</v>
      </c>
      <c r="K149" s="135">
        <f>+((D43*2)+$K$104*((D43+E43)+(D43+E43+0.6)))*E149</f>
        <v>0</v>
      </c>
      <c r="L149" s="123">
        <f>+(E149)/H43+ IF(E149&gt;0,1,0)</f>
        <v>0</v>
      </c>
      <c r="M149" s="136">
        <f>+ROUNDUP(L149,0)</f>
        <v>0</v>
      </c>
      <c r="N149" s="125">
        <f>+(E43+D43+E43+C43+2*E43+E43+D43+0.6+E43-9*0.04)+(E43+D43+2*E43-5*0.04)+(E43+0.6+D43+2*E43-5*0.04)+(C43+4*E43-6*0.04)</f>
        <v>6.2</v>
      </c>
      <c r="O149" s="123">
        <f>2*(D43/J43+1)+2*((D43+0.6)/J43+1)+((C43+2*E43)/J43+1)</f>
        <v>23</v>
      </c>
      <c r="P149" s="136">
        <f>+ROUNDUP(O149,0)</f>
        <v>23</v>
      </c>
      <c r="Q149" s="124">
        <f>+E149+E149/6*50*(G43/1000)</f>
        <v>0</v>
      </c>
      <c r="R149" s="126">
        <f>+N149*M149+P149*Q149</f>
        <v>0</v>
      </c>
      <c r="S149" s="135">
        <f>((I43*I43)/162)*R149</f>
        <v>0</v>
      </c>
      <c r="T149" s="90" t="s">
        <v>172</v>
      </c>
    </row>
    <row r="150" spans="2:20" hidden="1"/>
    <row r="151" spans="2:20" hidden="1">
      <c r="B151" s="90" t="s">
        <v>170</v>
      </c>
      <c r="C151" s="114" t="s">
        <v>190</v>
      </c>
      <c r="E151" s="120"/>
      <c r="G151" s="134">
        <f>+E151*(C45+E45*2+1.5)</f>
        <v>0</v>
      </c>
      <c r="H151" s="134">
        <f>+E151*(C45+E45*2)*(((D45+E45+F45)*2+0.6)/2)</f>
        <v>0</v>
      </c>
      <c r="I151" s="135">
        <f>+(C45+E45*2)*E151*F45</f>
        <v>0</v>
      </c>
      <c r="J151" s="135">
        <f>+E151*((C45+E45*2)*E45+(D45*E45)+((D45+0.6)*E45))</f>
        <v>0</v>
      </c>
      <c r="K151" s="135">
        <f>+((D45*2)+$K$104*((D45+E45)+(D45+E45+0.6)))*E151</f>
        <v>0</v>
      </c>
      <c r="L151" s="123">
        <f>+(E151)/H45+ IF(E151&gt;0,1,0)</f>
        <v>0</v>
      </c>
      <c r="M151" s="136">
        <f>+ROUNDUP(L151,0)</f>
        <v>0</v>
      </c>
      <c r="N151" s="125">
        <f>+(E45+D45+E45+C45+2*E45+E45+D45+0.6+E45-9*0.04)+(E45+D45+2*E45-5*0.04)+(E45+0.6+D45+2*E45-5*0.04)+(C45+4*E45-6*0.04)</f>
        <v>7.4000000000000012</v>
      </c>
      <c r="O151" s="123">
        <f>2*(D45/J45+1)+2*((D45+0.6)/J45+1)+((C45+2*E45)/J45+1)</f>
        <v>27</v>
      </c>
      <c r="P151" s="136">
        <f>+ROUNDUP(O151,0)</f>
        <v>27</v>
      </c>
      <c r="Q151" s="124">
        <f>+E151+E151/6*50*(G45/1000)</f>
        <v>0</v>
      </c>
      <c r="R151" s="126">
        <f>+N151*M151+P151*Q151</f>
        <v>0</v>
      </c>
      <c r="S151" s="135">
        <f>((I45*I45)/162)*R151</f>
        <v>0</v>
      </c>
      <c r="T151" s="90" t="s">
        <v>172</v>
      </c>
    </row>
    <row r="152" spans="2:20" hidden="1"/>
    <row r="153" spans="2:20" hidden="1">
      <c r="B153" s="90" t="s">
        <v>170</v>
      </c>
      <c r="C153" s="114" t="s">
        <v>191</v>
      </c>
      <c r="E153" s="120"/>
      <c r="G153" s="134">
        <f>+E153*(C47+E47*2+1.5)</f>
        <v>0</v>
      </c>
      <c r="H153" s="134">
        <f>+E153*(C47+E47*2)*(D47+F47+F47)</f>
        <v>0</v>
      </c>
      <c r="I153" s="135">
        <f>+(C47+E47*2)*E153*F47</f>
        <v>0</v>
      </c>
      <c r="J153" s="135">
        <f>+E153*((C47+E47*2)*E47+(D47*E47*2))</f>
        <v>0</v>
      </c>
      <c r="K153" s="135">
        <f>+(D47+$K$104*(D47+E47))*E153*2</f>
        <v>0</v>
      </c>
      <c r="L153" s="123">
        <f>+(E153)/H47+ IF(E153&gt;0,1,0)</f>
        <v>0</v>
      </c>
      <c r="M153" s="136">
        <f>+ROUNDUP(L153,0)</f>
        <v>0</v>
      </c>
      <c r="N153" s="125">
        <f>+(D47+E47-0.08)*2+(C47+E47*2-0.08)</f>
        <v>2.36</v>
      </c>
      <c r="O153" s="123">
        <f>+N153/J47+1</f>
        <v>10.44</v>
      </c>
      <c r="P153" s="136">
        <f>+ROUNDUP(O153,0)</f>
        <v>11</v>
      </c>
      <c r="Q153" s="124">
        <f>+E153+E153/6*50*(G47/1000)</f>
        <v>0</v>
      </c>
      <c r="R153" s="126">
        <f>+N153*M153+P153*Q153</f>
        <v>0</v>
      </c>
      <c r="S153" s="135">
        <f>((I47*I47)/162)*R153</f>
        <v>0</v>
      </c>
      <c r="T153" s="90" t="s">
        <v>172</v>
      </c>
    </row>
    <row r="154" spans="2:20" hidden="1">
      <c r="C154" s="90" t="s">
        <v>117</v>
      </c>
      <c r="D154" s="127">
        <f>ROUNDUP(+E153/K47,0)</f>
        <v>0</v>
      </c>
      <c r="E154" s="120"/>
      <c r="G154" s="137"/>
      <c r="H154" s="137"/>
      <c r="I154" s="138"/>
      <c r="J154" s="138">
        <f>0.5*(0.075+0.05)*0.075*C47*D154</f>
        <v>0</v>
      </c>
      <c r="K154" s="138">
        <f>+(0.075+0.08)*C47*D154</f>
        <v>0</v>
      </c>
      <c r="L154" s="129">
        <f>+D154</f>
        <v>0</v>
      </c>
      <c r="M154" s="136">
        <f>+ROUNDUP(L154,0)</f>
        <v>0</v>
      </c>
      <c r="N154" s="130">
        <f>+(C47-0.08)+((0.075+0.05-2*0.04)*2)</f>
        <v>1.01</v>
      </c>
      <c r="O154" s="129"/>
      <c r="P154" s="139"/>
      <c r="Q154" s="131"/>
      <c r="R154" s="126">
        <f>+N154*M154+P154*Q154</f>
        <v>0</v>
      </c>
      <c r="S154" s="135">
        <f>((I47*I47)/162)*R154</f>
        <v>0</v>
      </c>
      <c r="T154" s="90" t="s">
        <v>172</v>
      </c>
    </row>
    <row r="155" spans="2:20" hidden="1">
      <c r="E155" s="120"/>
      <c r="M155" s="144"/>
    </row>
    <row r="156" spans="2:20" hidden="1">
      <c r="B156" s="90" t="s">
        <v>170</v>
      </c>
      <c r="C156" s="114" t="s">
        <v>192</v>
      </c>
      <c r="E156" s="120"/>
      <c r="G156" s="134">
        <f>+E156*(C50+E50*2+1.5)</f>
        <v>0</v>
      </c>
      <c r="H156" s="134">
        <f>+E156*(C50+E50*2)*(D50+F50+F50)</f>
        <v>0</v>
      </c>
      <c r="I156" s="135">
        <f>+(C50+E50*2)*E156*F50</f>
        <v>0</v>
      </c>
      <c r="J156" s="135">
        <f>+E156*((C50+E50*2)*E50+(D50*E50*2))</f>
        <v>0</v>
      </c>
      <c r="K156" s="135">
        <f>+(D50+$K$104*(D50+E50))*E156*2</f>
        <v>0</v>
      </c>
      <c r="L156" s="123">
        <f>+(E156)/H50+ IF(E156&gt;0,1,0)</f>
        <v>0</v>
      </c>
      <c r="M156" s="136">
        <f>+ROUNDUP(L156,0)</f>
        <v>0</v>
      </c>
      <c r="N156" s="125">
        <f>+(D50+E50-0.08)*2+(C50+E50*2-0.08)</f>
        <v>2.8600000000000003</v>
      </c>
      <c r="O156" s="123">
        <f>+N156/J50+1</f>
        <v>12.440000000000001</v>
      </c>
      <c r="P156" s="136">
        <f>+ROUNDUP(O156,0)</f>
        <v>13</v>
      </c>
      <c r="Q156" s="124">
        <f>+E156+E156/6*50*(G50/1000)</f>
        <v>0</v>
      </c>
      <c r="R156" s="126">
        <f>+N156*M156+P156*Q156</f>
        <v>0</v>
      </c>
      <c r="S156" s="135">
        <f>((I50*I50)/162)*R156</f>
        <v>0</v>
      </c>
      <c r="T156" s="90" t="s">
        <v>172</v>
      </c>
    </row>
    <row r="157" spans="2:20" hidden="1">
      <c r="C157" s="90" t="s">
        <v>117</v>
      </c>
      <c r="D157" s="127">
        <f>ROUNDUP(+E156/K50,0)</f>
        <v>0</v>
      </c>
      <c r="E157" s="120"/>
      <c r="G157" s="137"/>
      <c r="H157" s="137"/>
      <c r="I157" s="138"/>
      <c r="J157" s="138">
        <f>0.5*(0.075+0.05)*0.075*C50*D157</f>
        <v>0</v>
      </c>
      <c r="K157" s="138">
        <f>+(0.075+0.08)*C50*D157</f>
        <v>0</v>
      </c>
      <c r="L157" s="129">
        <f>+D157</f>
        <v>0</v>
      </c>
      <c r="M157" s="136">
        <f>+ROUNDUP(L157,0)</f>
        <v>0</v>
      </c>
      <c r="N157" s="130">
        <f>+(C50-0.08)+((0.075+0.05-2*0.04)*2)</f>
        <v>1.01</v>
      </c>
      <c r="O157" s="129"/>
      <c r="P157" s="139"/>
      <c r="Q157" s="131"/>
      <c r="R157" s="126">
        <f>+N157*M157+P157*Q157</f>
        <v>0</v>
      </c>
      <c r="S157" s="135">
        <f>((I50*I50)/162)*R157</f>
        <v>0</v>
      </c>
      <c r="T157" s="90" t="s">
        <v>172</v>
      </c>
    </row>
    <row r="158" spans="2:20" hidden="1"/>
    <row r="159" spans="2:20" hidden="1">
      <c r="B159" s="90" t="s">
        <v>170</v>
      </c>
      <c r="C159" s="114" t="s">
        <v>193</v>
      </c>
      <c r="E159" s="120"/>
      <c r="G159" s="134">
        <f>+E159*(C53+E53*2+1.5)</f>
        <v>0</v>
      </c>
      <c r="H159" s="134">
        <f>+E159*(C53+E53*2)*(D53+F53+F53)</f>
        <v>0</v>
      </c>
      <c r="I159" s="135">
        <f>+(C53+E53*2)*E159*F53</f>
        <v>0</v>
      </c>
      <c r="J159" s="135">
        <f>+E159*((C53+E53*2)*E53+(D53*E53*2))</f>
        <v>0</v>
      </c>
      <c r="K159" s="135">
        <f>+(D53+$K$104*(D53+E53))*E159*2</f>
        <v>0</v>
      </c>
      <c r="L159" s="123">
        <f>+(E159)/H53+ IF(E159&gt;0,1,0)</f>
        <v>0</v>
      </c>
      <c r="M159" s="136">
        <f>+ROUNDUP(L159,0)</f>
        <v>0</v>
      </c>
      <c r="N159" s="125">
        <f>+(E53+D53+E53+C53+2*E53+D53+2*E53-0.04*10)+(E53+D53+2*E53-5*0.04)*2+(C53+4*E53-6*0.04)</f>
        <v>6.96</v>
      </c>
      <c r="O159" s="123">
        <f>(2*(D53+E53)+(C53+2*E53)-6*0.04)/J53*2</f>
        <v>26.08</v>
      </c>
      <c r="P159" s="136">
        <f>+ROUNDUP(O159,0)</f>
        <v>27</v>
      </c>
      <c r="Q159" s="124">
        <f>+E159+E159/6*50*(G53/1000)</f>
        <v>0</v>
      </c>
      <c r="R159" s="126">
        <f>+N159*M159+P159*Q159</f>
        <v>0</v>
      </c>
      <c r="S159" s="135">
        <f>((I53*I53)/162)*R159</f>
        <v>0</v>
      </c>
      <c r="T159" s="90" t="s">
        <v>172</v>
      </c>
    </row>
    <row r="160" spans="2:20" hidden="1">
      <c r="C160" s="90" t="s">
        <v>117</v>
      </c>
      <c r="D160" s="127">
        <f>ROUNDUP(+E159/K53,0)</f>
        <v>0</v>
      </c>
      <c r="E160" s="120"/>
      <c r="G160" s="137"/>
      <c r="H160" s="137"/>
      <c r="I160" s="138"/>
      <c r="J160" s="138">
        <f>0.5*(0.075+0.05)*0.075*C53*D160</f>
        <v>0</v>
      </c>
      <c r="K160" s="138">
        <f>+(0.075+0.08)*C53*D160</f>
        <v>0</v>
      </c>
      <c r="L160" s="129">
        <f>+D160</f>
        <v>0</v>
      </c>
      <c r="M160" s="136">
        <f>+ROUNDUP(L160,0)</f>
        <v>0</v>
      </c>
      <c r="N160" s="130">
        <f>+(C53-0.08)+((0.075+0.05-2*0.04)*2)</f>
        <v>1.01</v>
      </c>
      <c r="O160" s="129"/>
      <c r="P160" s="139"/>
      <c r="Q160" s="131"/>
      <c r="R160" s="126">
        <f>+N160*M160+P160*Q160</f>
        <v>0</v>
      </c>
      <c r="S160" s="135">
        <f>((I53*I53)/162)*R160</f>
        <v>0</v>
      </c>
      <c r="T160" s="90" t="s">
        <v>172</v>
      </c>
    </row>
    <row r="161" spans="2:21" hidden="1"/>
    <row r="162" spans="2:21" hidden="1">
      <c r="B162" s="90" t="s">
        <v>170</v>
      </c>
      <c r="C162" s="114" t="s">
        <v>194</v>
      </c>
      <c r="E162" s="120"/>
      <c r="G162" s="134">
        <f>+E162*(C56+E56*2+1.5)</f>
        <v>0</v>
      </c>
      <c r="H162" s="134">
        <f>+E162*(C56+E56*2)*(D56+F56+F56)</f>
        <v>0</v>
      </c>
      <c r="I162" s="135">
        <f>+(C56+E56*2)*E162*F56</f>
        <v>0</v>
      </c>
      <c r="J162" s="135">
        <f>+E162*((C56+E56*2)*E56+(D56*E56*2))</f>
        <v>0</v>
      </c>
      <c r="K162" s="135">
        <f>+(D56+$K$104*(D56+E56))*E162*2</f>
        <v>0</v>
      </c>
      <c r="L162" s="123">
        <f>+(E162)/H56+ IF(E162&gt;0,1,0)</f>
        <v>0</v>
      </c>
      <c r="M162" s="136">
        <f>+ROUNDUP(L162,0)</f>
        <v>0</v>
      </c>
      <c r="N162" s="125">
        <f>+(E56+D56+E56+C56+2*E56+D56+2*E56-0.04*10)+(E56+D56+2*E56-5*0.04)*2+(C56+4*E56-6*0.04)</f>
        <v>6.96</v>
      </c>
      <c r="O162" s="123">
        <f>(2*(D56+E56)+(C56+2*E56)-6*0.04)/J56*2</f>
        <v>26.08</v>
      </c>
      <c r="P162" s="136">
        <f>+ROUNDUP(O162,0)</f>
        <v>27</v>
      </c>
      <c r="Q162" s="124">
        <f>+E162+E162/6*50*(G56/1000)</f>
        <v>0</v>
      </c>
      <c r="R162" s="126">
        <f>+N162*M162+P162*Q162</f>
        <v>0</v>
      </c>
      <c r="S162" s="135">
        <f>((I56*I56)/162)*R162</f>
        <v>0</v>
      </c>
      <c r="T162" s="90" t="s">
        <v>172</v>
      </c>
    </row>
    <row r="163" spans="2:21" hidden="1">
      <c r="C163" s="90" t="s">
        <v>117</v>
      </c>
      <c r="D163" s="127">
        <f>ROUNDUP(+E162/K56,0)</f>
        <v>0</v>
      </c>
      <c r="E163" s="120"/>
      <c r="G163" s="137"/>
      <c r="H163" s="137"/>
      <c r="I163" s="138"/>
      <c r="J163" s="138">
        <f>0.5*(0.075+0.05)*0.075*C56*D163</f>
        <v>0</v>
      </c>
      <c r="K163" s="138">
        <f>+(0.075+0.08)*C56*D163</f>
        <v>0</v>
      </c>
      <c r="L163" s="129">
        <f>+D163</f>
        <v>0</v>
      </c>
      <c r="M163" s="136">
        <f>+ROUNDUP(L163,0)</f>
        <v>0</v>
      </c>
      <c r="N163" s="130">
        <f>+(C56-0.08)+((0.075+0.05-2*0.04)*2)</f>
        <v>1.01</v>
      </c>
      <c r="O163" s="129"/>
      <c r="P163" s="139"/>
      <c r="Q163" s="131"/>
      <c r="R163" s="126">
        <f>+N163*M163+P163*Q163</f>
        <v>0</v>
      </c>
      <c r="S163" s="135">
        <f>((I56*I56)/162)*R163</f>
        <v>0</v>
      </c>
      <c r="T163" s="90" t="s">
        <v>172</v>
      </c>
    </row>
    <row r="164" spans="2:21" hidden="1"/>
    <row r="165" spans="2:21" hidden="1">
      <c r="B165" s="150" t="s">
        <v>195</v>
      </c>
      <c r="C165" s="133" t="s">
        <v>196</v>
      </c>
      <c r="E165" s="120"/>
      <c r="G165" s="134">
        <f>+E165*(C59+E59*2+1)</f>
        <v>0</v>
      </c>
      <c r="H165" s="134">
        <f>(+E165*(C59+E59*2)*(D59+F59+F59))*50%</f>
        <v>0</v>
      </c>
      <c r="I165" s="135">
        <f>+(C59+E59*2)*E165*F59</f>
        <v>0</v>
      </c>
      <c r="J165" s="135">
        <f>+E165*((C59+E59*2+0.06)*E59+(D59*E59*2))</f>
        <v>0</v>
      </c>
      <c r="K165" s="135">
        <f>+(D59+(D59+E59))*E165*2</f>
        <v>0</v>
      </c>
      <c r="L165" s="123">
        <f>+(E165)/H59+ IF(E165&gt;0,1,0)</f>
        <v>0</v>
      </c>
      <c r="M165" s="136">
        <f>+ROUNDUP(L165,0)</f>
        <v>0</v>
      </c>
      <c r="N165" s="125">
        <f>+(D59+E59-0.08)*2+(C59+E59*2-0.08)</f>
        <v>1.5100000000000002</v>
      </c>
      <c r="O165" s="123">
        <f>+N165/J59+1</f>
        <v>7.0400000000000009</v>
      </c>
      <c r="P165" s="136">
        <f>+ROUNDUP(O165,0)</f>
        <v>8</v>
      </c>
      <c r="Q165" s="124">
        <f>+E165+E165/6*50*(G59/1000)</f>
        <v>0</v>
      </c>
      <c r="R165" s="126">
        <f>+N165*M165+P165*Q165</f>
        <v>0</v>
      </c>
      <c r="S165" s="135">
        <f>((I59*I59)/162)*R165</f>
        <v>0</v>
      </c>
      <c r="T165" s="90" t="s">
        <v>172</v>
      </c>
    </row>
    <row r="166" spans="2:21" hidden="1">
      <c r="C166" s="90" t="s">
        <v>197</v>
      </c>
      <c r="D166" s="127">
        <f>ROUNDUP(+(E165/SQRT(L59^2+M59^2)),0)</f>
        <v>0</v>
      </c>
      <c r="E166" s="120"/>
      <c r="G166" s="137"/>
      <c r="H166" s="137"/>
      <c r="I166" s="138"/>
      <c r="J166" s="138">
        <f>0.5*(0.075+0.05)*0.075*C59*D166</f>
        <v>0</v>
      </c>
      <c r="K166" s="138">
        <f>+M59*C59*D166</f>
        <v>0</v>
      </c>
      <c r="L166" s="129"/>
      <c r="M166" s="136">
        <f>+ROUNDUP(L166,0)</f>
        <v>0</v>
      </c>
      <c r="N166" s="130"/>
      <c r="O166" s="129"/>
      <c r="P166" s="139"/>
      <c r="Q166" s="131"/>
      <c r="R166" s="126">
        <f>+N166*M166+P166*Q166</f>
        <v>0</v>
      </c>
      <c r="S166" s="135">
        <f>((I59*I59)/162)*R166</f>
        <v>0</v>
      </c>
    </row>
    <row r="167" spans="2:21" hidden="1">
      <c r="C167" s="90" t="s">
        <v>198</v>
      </c>
      <c r="D167" s="90">
        <f>ROUNDUP(+E165/1,0)</f>
        <v>0</v>
      </c>
    </row>
    <row r="168" spans="2:21" hidden="1"/>
    <row r="169" spans="2:21">
      <c r="B169" s="145" t="s">
        <v>195</v>
      </c>
      <c r="C169" s="114" t="s">
        <v>199</v>
      </c>
      <c r="E169" s="120">
        <f>'3Sheet1'!C7</f>
        <v>99.404117999999997</v>
      </c>
      <c r="G169" s="121">
        <f>+E169*(C63+E63*2+1)</f>
        <v>164.01679469999999</v>
      </c>
      <c r="H169" s="121">
        <f>(+E169*(C63+E63*2)*(D63+F63+F63))*50%</f>
        <v>22.614436845</v>
      </c>
      <c r="I169" s="122">
        <f>+(C63+E63*2)*E169*F63</f>
        <v>3.2306338349999999</v>
      </c>
      <c r="J169" s="122">
        <f>+E169*((C63+E63*2+0.06)*E63+(D63*E63*2))</f>
        <v>18.986186537999998</v>
      </c>
      <c r="K169" s="122">
        <f>+(D63+(D63+E63))*E169*2</f>
        <v>258.45070679999998</v>
      </c>
      <c r="L169" s="123">
        <f>+(E169)/H63+ IF(E169&gt;0,1,0)</f>
        <v>398.61647199999999</v>
      </c>
      <c r="M169" s="124">
        <f>+ROUNDUP(L169,0)</f>
        <v>399</v>
      </c>
      <c r="N169" s="125">
        <f>+(D63+E63-0.08)*2+(C63+E63*2-0.08)</f>
        <v>1.81</v>
      </c>
      <c r="O169" s="123">
        <f>+N169/J63+1</f>
        <v>8.24</v>
      </c>
      <c r="P169" s="124">
        <f>+ROUNDUP(O169,0)</f>
        <v>9</v>
      </c>
      <c r="Q169" s="124">
        <f>+E169+E169/6*50*(G63/1000)</f>
        <v>107.6877945</v>
      </c>
      <c r="R169" s="126">
        <f>+N169*M169+P169*Q169</f>
        <v>1691.3801505000001</v>
      </c>
      <c r="S169" s="122">
        <f>((I63*I63)/162)*R169</f>
        <v>1044.0618212962963</v>
      </c>
      <c r="T169" s="90" t="s">
        <v>172</v>
      </c>
    </row>
    <row r="170" spans="2:21">
      <c r="C170" s="90" t="s">
        <v>197</v>
      </c>
      <c r="D170" s="127">
        <f>ROUNDUP(+(E169/SQRT(L63^2+M63^2)),0)</f>
        <v>256</v>
      </c>
      <c r="E170" s="120"/>
      <c r="G170" s="128"/>
      <c r="H170" s="128"/>
      <c r="I170" s="127"/>
      <c r="J170" s="127">
        <f>0.5*(0.075+0.05)*0.075*C63*D170</f>
        <v>0.54</v>
      </c>
      <c r="K170" s="127">
        <f>+M63*C63*D170</f>
        <v>31.680000000000003</v>
      </c>
      <c r="L170" s="129"/>
      <c r="M170" s="124">
        <f>+ROUNDUP(L170,0)</f>
        <v>0</v>
      </c>
      <c r="N170" s="130"/>
      <c r="O170" s="129"/>
      <c r="P170" s="131"/>
      <c r="Q170" s="131"/>
      <c r="R170" s="126">
        <f>+N170*M170+P170*Q170</f>
        <v>0</v>
      </c>
      <c r="S170" s="122">
        <f>((I63*I63)/162)*R170</f>
        <v>0</v>
      </c>
      <c r="U170" s="127">
        <f>S169+S170</f>
        <v>1044.0618212962963</v>
      </c>
    </row>
    <row r="171" spans="2:21">
      <c r="C171" s="90" t="s">
        <v>198</v>
      </c>
      <c r="D171" s="90">
        <f>ROUNDUP(+E169/1,0)</f>
        <v>100</v>
      </c>
    </row>
    <row r="172" spans="2:21">
      <c r="K172" s="122"/>
    </row>
    <row r="173" spans="2:21" hidden="1">
      <c r="B173" s="150" t="s">
        <v>195</v>
      </c>
      <c r="C173" s="133" t="s">
        <v>200</v>
      </c>
      <c r="E173" s="120">
        <v>73.25</v>
      </c>
      <c r="G173" s="121">
        <f>+E173*(C67+E67*2+1)</f>
        <v>131.85</v>
      </c>
      <c r="H173" s="121">
        <f>(+E173*(C67+E67*2)*(D67+F67+F67))*50%</f>
        <v>20.51</v>
      </c>
      <c r="I173" s="122">
        <f>+(C67+E67*2)*E173*F67</f>
        <v>2.93</v>
      </c>
      <c r="J173" s="122">
        <f>+E173*((C67+E67*2+0.06)*E67+(D67*E67*2))</f>
        <v>15.089500000000001</v>
      </c>
      <c r="K173" s="122">
        <f>+(D67+(D67+E67))*E173*2</f>
        <v>190.44999999999996</v>
      </c>
      <c r="L173" s="123">
        <f>+(E173)/H67+ IF(E173&gt;0,1,0)</f>
        <v>294</v>
      </c>
      <c r="M173" s="124">
        <f>+ROUNDUP(L173,0)</f>
        <v>294</v>
      </c>
      <c r="N173" s="125">
        <f>+(D67+E67-0.08)*2+(C67+E67*2-0.08)</f>
        <v>1.96</v>
      </c>
      <c r="O173" s="123">
        <f>+N173/J67+1</f>
        <v>8.84</v>
      </c>
      <c r="P173" s="124">
        <f>+ROUNDUP(O173,0)</f>
        <v>9</v>
      </c>
      <c r="Q173" s="124">
        <f>+E173+E173/6*50*(G67/1000)</f>
        <v>79.354166666666671</v>
      </c>
      <c r="R173" s="126">
        <f>+N173*M173+P173*Q173</f>
        <v>1290.4275</v>
      </c>
      <c r="S173" s="122">
        <f>((I67*I67)/162)*R173</f>
        <v>796.56018518518511</v>
      </c>
      <c r="T173" s="90" t="s">
        <v>172</v>
      </c>
    </row>
    <row r="174" spans="2:21" hidden="1">
      <c r="C174" s="90" t="s">
        <v>197</v>
      </c>
      <c r="D174" s="127">
        <f>ROUNDUP(+(E173/SQRT(L67^2+M67^2)),0)</f>
        <v>189</v>
      </c>
      <c r="E174" s="120"/>
      <c r="G174" s="128"/>
      <c r="H174" s="128"/>
      <c r="I174" s="127"/>
      <c r="J174" s="127">
        <f>0.5*(0.075+0.05)*0.075*C67*D174</f>
        <v>0.53156249999999994</v>
      </c>
      <c r="K174" s="127">
        <f>+M67*C67*D174</f>
        <v>31.185000000000002</v>
      </c>
      <c r="L174" s="129"/>
      <c r="M174" s="124">
        <f>+ROUNDUP(L174,0)</f>
        <v>0</v>
      </c>
      <c r="N174" s="130"/>
      <c r="O174" s="129"/>
      <c r="P174" s="131"/>
      <c r="Q174" s="131"/>
      <c r="R174" s="126">
        <f>+N174*M174+P174*Q174</f>
        <v>0</v>
      </c>
      <c r="S174" s="122">
        <f>((I67*I67)/162)*R174</f>
        <v>0</v>
      </c>
    </row>
    <row r="175" spans="2:21" hidden="1">
      <c r="C175" s="90" t="s">
        <v>198</v>
      </c>
      <c r="D175" s="90">
        <f>ROUNDUP(+E173/1,0)</f>
        <v>74</v>
      </c>
    </row>
    <row r="176" spans="2:21" hidden="1"/>
    <row r="177" spans="2:20" hidden="1">
      <c r="B177" s="145" t="s">
        <v>195</v>
      </c>
      <c r="C177" s="114" t="s">
        <v>201</v>
      </c>
      <c r="E177" s="120">
        <v>8.6</v>
      </c>
      <c r="G177" s="134">
        <f>+E177*(C71+E71*2+1)</f>
        <v>17.2</v>
      </c>
      <c r="H177" s="134">
        <f>(+E177*(C71+E71*2)*(D71+F71+F71))*50%</f>
        <v>3.8700000000000006</v>
      </c>
      <c r="I177" s="135">
        <f>+(C71+E71*2)*E177*F71</f>
        <v>0.43</v>
      </c>
      <c r="J177" s="135">
        <f>+E177*((C71+E71*2+0.06)*E71+(D71*E71*2))</f>
        <v>2.2875999999999999</v>
      </c>
      <c r="K177" s="135">
        <f>+(D71+(D71+E71))*E177*2</f>
        <v>29.240000000000002</v>
      </c>
      <c r="L177" s="123">
        <f>+(E177)/H71+ IF(E177&gt;0,1,0)</f>
        <v>35.4</v>
      </c>
      <c r="M177" s="136">
        <f>+ROUNDUP(L177,0)</f>
        <v>36</v>
      </c>
      <c r="N177" s="125">
        <f>+(D71+E71-0.08)*2+(C71+E71*2-0.08)</f>
        <v>2.56</v>
      </c>
      <c r="O177" s="123">
        <f>+N177/J71+1</f>
        <v>11.24</v>
      </c>
      <c r="P177" s="136">
        <f>+ROUNDUP(O177,0)</f>
        <v>12</v>
      </c>
      <c r="Q177" s="124">
        <f>+E177+E177/6*50*(G71/1000)</f>
        <v>9.3166666666666664</v>
      </c>
      <c r="R177" s="126">
        <f>+N177*M177+P177*Q177</f>
        <v>203.95999999999998</v>
      </c>
      <c r="S177" s="135">
        <f>((I71*I71)/162)*R177</f>
        <v>125.90123456790121</v>
      </c>
      <c r="T177" s="90" t="s">
        <v>172</v>
      </c>
    </row>
    <row r="178" spans="2:20" hidden="1">
      <c r="C178" s="90" t="s">
        <v>197</v>
      </c>
      <c r="D178" s="127">
        <f>ROUNDUP(+(E177/SQRT(L71^2+M71^2)),0)</f>
        <v>23</v>
      </c>
      <c r="E178" s="120"/>
      <c r="G178" s="137"/>
      <c r="H178" s="137"/>
      <c r="I178" s="138"/>
      <c r="J178" s="138">
        <f>0.5*(0.075+0.05)*0.075*C71*D178</f>
        <v>8.6249999999999993E-2</v>
      </c>
      <c r="K178" s="138">
        <f>+M71*C71*D178</f>
        <v>5.0600000000000005</v>
      </c>
      <c r="L178" s="129"/>
      <c r="M178" s="136">
        <f>+ROUNDUP(L178,0)</f>
        <v>0</v>
      </c>
      <c r="N178" s="130"/>
      <c r="O178" s="129"/>
      <c r="P178" s="139"/>
      <c r="Q178" s="131"/>
      <c r="R178" s="126">
        <f>+N178*M178+P178*Q178</f>
        <v>0</v>
      </c>
      <c r="S178" s="135">
        <f>((I71*I71)/162)*R178</f>
        <v>0</v>
      </c>
    </row>
    <row r="179" spans="2:20" hidden="1">
      <c r="C179" s="90" t="s">
        <v>198</v>
      </c>
      <c r="D179" s="90">
        <f>ROUNDUP(+E177/1,0)</f>
        <v>9</v>
      </c>
      <c r="H179" s="127"/>
    </row>
    <row r="180" spans="2:20" hidden="1"/>
    <row r="181" spans="2:20" hidden="1">
      <c r="B181" s="147" t="s">
        <v>195</v>
      </c>
      <c r="C181" s="114" t="s">
        <v>202</v>
      </c>
      <c r="E181" s="120">
        <v>13.83</v>
      </c>
      <c r="G181" s="134">
        <f>+E181*(C75+E75*2+1)</f>
        <v>31.1175</v>
      </c>
      <c r="H181" s="134">
        <f>(+E181*(C75+E75*2)*(D75+F75+F75))*50%</f>
        <v>9.5081250000000015</v>
      </c>
      <c r="I181" s="135">
        <f>+(C75+E75*2)*E181*F75</f>
        <v>0.86437500000000012</v>
      </c>
      <c r="J181" s="135">
        <f>+E181*((C75+E75*2+0.06)*E75+(D75*E75*2))</f>
        <v>5.7221625000000005</v>
      </c>
      <c r="K181" s="135">
        <f>+(D75+(D75+E75))*E181*2</f>
        <v>58.777500000000003</v>
      </c>
      <c r="L181" s="123">
        <f>+(E181)/H75+ IF(E181&gt;0,1,0)</f>
        <v>56.32</v>
      </c>
      <c r="M181" s="136">
        <f>+ROUNDUP(L181,0)</f>
        <v>57</v>
      </c>
      <c r="N181" s="125">
        <f>+(D75+E75-0.08)*2+(C75+E75*2-0.08)</f>
        <v>3.26</v>
      </c>
      <c r="O181" s="123">
        <f>+N181/J75+1</f>
        <v>14.04</v>
      </c>
      <c r="P181" s="136">
        <f>+ROUNDUP(O181,0)</f>
        <v>15</v>
      </c>
      <c r="Q181" s="124">
        <f>+E181+E181/6*50*(G75/1000)</f>
        <v>14.9825</v>
      </c>
      <c r="R181" s="126">
        <f>+N181*M181+P181*Q181</f>
        <v>410.5575</v>
      </c>
      <c r="S181" s="135">
        <f>((I75*I75)/162)*R181</f>
        <v>253.43055555555554</v>
      </c>
      <c r="T181" s="90" t="s">
        <v>172</v>
      </c>
    </row>
    <row r="182" spans="2:20" hidden="1">
      <c r="C182" s="90" t="s">
        <v>197</v>
      </c>
      <c r="D182" s="127">
        <f>ROUNDUP(+(E181/SQRT(L75^2+M75^2)),0)</f>
        <v>36</v>
      </c>
      <c r="E182" s="120"/>
      <c r="G182" s="137"/>
      <c r="H182" s="137"/>
      <c r="I182" s="138"/>
      <c r="J182" s="138">
        <f>0.5*(0.075+0.05)*0.075*C75*D182</f>
        <v>0.16874999999999998</v>
      </c>
      <c r="K182" s="138">
        <f>+M75*C75*D182</f>
        <v>9.9</v>
      </c>
      <c r="L182" s="129"/>
      <c r="M182" s="136">
        <f>+ROUNDUP(L182,0)</f>
        <v>0</v>
      </c>
      <c r="N182" s="130"/>
      <c r="O182" s="129"/>
      <c r="P182" s="139"/>
      <c r="Q182" s="131"/>
      <c r="R182" s="126">
        <f>+N182*M182+P182*Q182</f>
        <v>0</v>
      </c>
      <c r="S182" s="135">
        <f>((I75*I75)/162)*R182</f>
        <v>0</v>
      </c>
    </row>
    <row r="183" spans="2:20" hidden="1">
      <c r="C183" s="90" t="s">
        <v>198</v>
      </c>
      <c r="D183" s="90">
        <f>ROUNDUP(+E181/1,0)</f>
        <v>14</v>
      </c>
    </row>
    <row r="184" spans="2:20" hidden="1"/>
    <row r="185" spans="2:20" hidden="1">
      <c r="B185" s="145" t="s">
        <v>203</v>
      </c>
      <c r="C185" s="114" t="s">
        <v>196</v>
      </c>
      <c r="E185" s="120">
        <v>100</v>
      </c>
      <c r="G185" s="134">
        <f>+E185*(C79+E79*2+1)</f>
        <v>165</v>
      </c>
      <c r="H185" s="134">
        <f>0.5*L79*M79*D186</f>
        <v>20.25</v>
      </c>
      <c r="I185" s="135">
        <f>+(L79*(C79+2*E79)*D186*E79)</f>
        <v>5.8500000000000014</v>
      </c>
      <c r="J185" s="135">
        <f>+D186*(L79+M79)*E79*(C79+2*E79)+D186*((L79+M79)*E79*D79)*2</f>
        <v>20.925000000000001</v>
      </c>
      <c r="K185" s="135">
        <f>+(D79+(D79+E79))*E185*2</f>
        <v>200</v>
      </c>
      <c r="L185" s="123">
        <f>+(D186*(L79+M79))/H79+ IF(E185&gt;0,1,0)</f>
        <v>541</v>
      </c>
      <c r="M185" s="136">
        <f>+ROUNDUP(L185,0)</f>
        <v>541</v>
      </c>
      <c r="N185" s="125">
        <f>+(D79+E79-0.08)*2+(C79+E79*2-0.08)</f>
        <v>1.5100000000000002</v>
      </c>
      <c r="O185" s="123">
        <f>+N185/J79+1</f>
        <v>7.0400000000000009</v>
      </c>
      <c r="P185" s="136">
        <f>+ROUNDUP(O185,0)</f>
        <v>8</v>
      </c>
      <c r="Q185" s="124">
        <f>+(L79+M79-2*0.04)*D186+(((L79+M79-2*0.04)*D186)/6*50*(I79/1000))</f>
        <v>137.58333333333334</v>
      </c>
      <c r="R185" s="126">
        <f>+N185*M185+P185*Q185</f>
        <v>1917.5766666666668</v>
      </c>
      <c r="S185" s="135">
        <f>((I79*I79)/162)*R185</f>
        <v>1183.6893004115227</v>
      </c>
      <c r="T185" s="90" t="s">
        <v>172</v>
      </c>
    </row>
    <row r="186" spans="2:20" hidden="1">
      <c r="C186" s="90" t="s">
        <v>197</v>
      </c>
      <c r="D186" s="127">
        <f>ROUNDUP(+(E185/SQRT(L79^2+M79^2)),0)</f>
        <v>100</v>
      </c>
      <c r="E186" s="120"/>
      <c r="G186" s="137"/>
      <c r="H186" s="137"/>
      <c r="I186" s="138"/>
      <c r="J186" s="138"/>
      <c r="K186" s="138"/>
      <c r="L186" s="129"/>
      <c r="M186" s="136"/>
      <c r="N186" s="130"/>
      <c r="O186" s="129"/>
      <c r="P186" s="139"/>
      <c r="Q186" s="131"/>
      <c r="R186" s="126"/>
      <c r="S186" s="135"/>
    </row>
    <row r="187" spans="2:20" hidden="1">
      <c r="C187" s="90" t="s">
        <v>198</v>
      </c>
      <c r="D187" s="90">
        <f>ROUNDUP(+E185/1,0)</f>
        <v>100</v>
      </c>
    </row>
    <row r="188" spans="2:20" hidden="1"/>
    <row r="189" spans="2:20" hidden="1">
      <c r="B189" s="145" t="s">
        <v>203</v>
      </c>
      <c r="C189" s="114" t="s">
        <v>199</v>
      </c>
      <c r="E189" s="120">
        <v>28.19</v>
      </c>
      <c r="G189" s="134">
        <f>+E189*(C83+E83*2+1)</f>
        <v>46.513500000000001</v>
      </c>
      <c r="H189" s="134">
        <f>0.5*L83*M83*D190</f>
        <v>5.8725000000000005</v>
      </c>
      <c r="I189" s="135">
        <f>+(L83*(C83+2*E83)*D190*E83)</f>
        <v>1.6965000000000003</v>
      </c>
      <c r="J189" s="135">
        <f>+D190*(L83+M83)*E83*(C83+2*E83)+D190*((L83+M83)*E83*D83)*2</f>
        <v>7.2427500000000009</v>
      </c>
      <c r="K189" s="135">
        <f>+(D83+(D83+E83))*E189*2</f>
        <v>73.293999999999997</v>
      </c>
      <c r="L189" s="123">
        <f>+(D190*(L83+M83))/H83+ IF(E189&gt;0,1,0)</f>
        <v>157.60000000000002</v>
      </c>
      <c r="M189" s="136">
        <f>+ROUNDUP(L189,0)</f>
        <v>158</v>
      </c>
      <c r="N189" s="125">
        <f>+(D83+E83-0.08)*2+(C83+E83*2-0.08)</f>
        <v>1.81</v>
      </c>
      <c r="O189" s="123">
        <f>+N189/J83+1</f>
        <v>8.24</v>
      </c>
      <c r="P189" s="136">
        <f>+ROUNDUP(O189,0)</f>
        <v>9</v>
      </c>
      <c r="Q189" s="124">
        <f>+(L83+M83-2*0.04)*D190+(((L83+M83-2*0.04)*D190)/6*50*(I83/1000))</f>
        <v>39.899166666666666</v>
      </c>
      <c r="R189" s="126">
        <f>+N189*M189+P189*Q189</f>
        <v>645.07249999999999</v>
      </c>
      <c r="S189" s="135">
        <f>((I83*I83)/162)*R189</f>
        <v>398.1929012345679</v>
      </c>
      <c r="T189" s="90" t="s">
        <v>172</v>
      </c>
    </row>
    <row r="190" spans="2:20" hidden="1">
      <c r="C190" s="90" t="s">
        <v>197</v>
      </c>
      <c r="D190" s="127">
        <f>ROUNDUP(+(E189/SQRT(L83^2+M83^2)),0)</f>
        <v>29</v>
      </c>
      <c r="E190" s="120"/>
      <c r="G190" s="137"/>
      <c r="H190" s="137"/>
      <c r="I190" s="138"/>
      <c r="J190" s="138"/>
      <c r="K190" s="138"/>
      <c r="L190" s="129"/>
      <c r="M190" s="136"/>
      <c r="N190" s="130"/>
      <c r="O190" s="129"/>
      <c r="P190" s="139"/>
      <c r="Q190" s="131"/>
      <c r="R190" s="126"/>
      <c r="S190" s="135"/>
    </row>
    <row r="191" spans="2:20" hidden="1">
      <c r="C191" s="90" t="s">
        <v>198</v>
      </c>
      <c r="D191" s="90">
        <f>ROUNDUP(+E189/1,0)</f>
        <v>29</v>
      </c>
    </row>
    <row r="192" spans="2:20" hidden="1"/>
    <row r="193" spans="2:20" hidden="1">
      <c r="B193" s="145" t="s">
        <v>203</v>
      </c>
      <c r="C193" s="114" t="s">
        <v>200</v>
      </c>
      <c r="E193" s="120">
        <v>100</v>
      </c>
      <c r="G193" s="134">
        <f>+E193*(C87+E87*2+1)</f>
        <v>180</v>
      </c>
      <c r="H193" s="134">
        <f>0.5*L87*M87*D194</f>
        <v>20.25</v>
      </c>
      <c r="I193" s="135">
        <f>+(L87*(C87+2*E87)*D194*E87)</f>
        <v>7.200000000000002</v>
      </c>
      <c r="J193" s="135">
        <f>+D194*(L87+M87)*E87*(C87+2*E87)+D194*((L87+M87)*E87*D87)*2</f>
        <v>27</v>
      </c>
      <c r="K193" s="135">
        <f>+(D87+(D87+E87))*E193*2</f>
        <v>259.99999999999994</v>
      </c>
      <c r="L193" s="123">
        <f>+(D194*(L87+M87))/H87+ IF(E193&gt;0,1,0)</f>
        <v>541</v>
      </c>
      <c r="M193" s="136">
        <f>+ROUNDUP(L193,0)</f>
        <v>541</v>
      </c>
      <c r="N193" s="125">
        <f>+(D87+E87-0.08)*2+(C87+E87*2-0.08)</f>
        <v>1.96</v>
      </c>
      <c r="O193" s="123">
        <f>+N193/J87+1</f>
        <v>8.84</v>
      </c>
      <c r="P193" s="136">
        <f>+ROUNDUP(O193,0)</f>
        <v>9</v>
      </c>
      <c r="Q193" s="124">
        <f>+(L87+M87-2*0.04)*D194+(((L87+M87-2*0.04)*D194)/6*50*(I87/1000))</f>
        <v>137.58333333333334</v>
      </c>
      <c r="R193" s="126">
        <f>+N193*M193+P193*Q193</f>
        <v>2298.6099999999997</v>
      </c>
      <c r="S193" s="135">
        <f>((I87*I87)/162)*R193</f>
        <v>1418.8950617283947</v>
      </c>
      <c r="T193" s="90" t="s">
        <v>172</v>
      </c>
    </row>
    <row r="194" spans="2:20" hidden="1">
      <c r="C194" s="90" t="s">
        <v>197</v>
      </c>
      <c r="D194" s="127">
        <f>ROUNDUP(+(E193/SQRT(L87^2+M87^2)),0)</f>
        <v>100</v>
      </c>
      <c r="E194" s="120"/>
      <c r="G194" s="137"/>
      <c r="H194" s="137"/>
      <c r="I194" s="138"/>
      <c r="J194" s="138"/>
      <c r="K194" s="138"/>
      <c r="L194" s="129"/>
      <c r="M194" s="136"/>
      <c r="N194" s="130"/>
      <c r="O194" s="129"/>
      <c r="P194" s="139"/>
      <c r="Q194" s="131"/>
      <c r="R194" s="126"/>
      <c r="S194" s="135"/>
    </row>
    <row r="195" spans="2:20" hidden="1">
      <c r="C195" s="90" t="s">
        <v>198</v>
      </c>
      <c r="D195" s="90">
        <f>ROUNDUP(+E193/1,0)</f>
        <v>100</v>
      </c>
    </row>
    <row r="196" spans="2:20" hidden="1"/>
    <row r="197" spans="2:20" hidden="1">
      <c r="B197" s="145" t="s">
        <v>203</v>
      </c>
      <c r="C197" s="114" t="s">
        <v>201</v>
      </c>
      <c r="E197" s="120">
        <v>100</v>
      </c>
      <c r="G197" s="134">
        <f>+E197*(C91+E91*2+1)</f>
        <v>200</v>
      </c>
      <c r="H197" s="134">
        <f>0.5*L91*M91*D198</f>
        <v>20.25</v>
      </c>
      <c r="I197" s="135">
        <f>+(L91*(C91+2*E91)*D198*E91)</f>
        <v>9</v>
      </c>
      <c r="J197" s="135">
        <f>+D198*(L91+M91)*E91*(C91+2*E91)+D198*((L91+M91)*E91*D91)*2</f>
        <v>35.1</v>
      </c>
      <c r="K197" s="135">
        <f>+(D91+(D91+E91))*E197*2</f>
        <v>340.00000000000006</v>
      </c>
      <c r="L197" s="123">
        <f>+(D198*(L91+M91))/H91+ IF(E197&gt;0,1,0)</f>
        <v>541</v>
      </c>
      <c r="M197" s="136">
        <f>+ROUNDUP(L197,0)</f>
        <v>541</v>
      </c>
      <c r="N197" s="125">
        <f>+(D91+E91-0.08)*2+(C91+E91*2-0.08)</f>
        <v>2.56</v>
      </c>
      <c r="O197" s="123">
        <f>+N197/J91+1</f>
        <v>11.24</v>
      </c>
      <c r="P197" s="136">
        <f>+ROUNDUP(O197,0)</f>
        <v>12</v>
      </c>
      <c r="Q197" s="124">
        <f>+(L91+M91-2*0.04)*D198+(((L91+M91-2*0.04)*D198)/6*50*(I91/1000))</f>
        <v>137.58333333333334</v>
      </c>
      <c r="R197" s="126">
        <f>+N197*M197+P197*Q197</f>
        <v>3035.96</v>
      </c>
      <c r="S197" s="135">
        <f>((I91*I91)/162)*R197</f>
        <v>1874.0493827160492</v>
      </c>
      <c r="T197" s="90" t="s">
        <v>172</v>
      </c>
    </row>
    <row r="198" spans="2:20" hidden="1">
      <c r="C198" s="90" t="s">
        <v>197</v>
      </c>
      <c r="D198" s="127">
        <f>ROUNDUP(+(E197/SQRT(L91^2+M91^2)),0)</f>
        <v>100</v>
      </c>
      <c r="E198" s="120"/>
      <c r="G198" s="137"/>
      <c r="H198" s="137"/>
      <c r="I198" s="138"/>
      <c r="J198" s="138"/>
      <c r="K198" s="138"/>
      <c r="L198" s="129"/>
      <c r="M198" s="136"/>
      <c r="N198" s="130"/>
      <c r="O198" s="129"/>
      <c r="P198" s="139"/>
      <c r="Q198" s="131"/>
      <c r="R198" s="126"/>
      <c r="S198" s="135"/>
    </row>
    <row r="199" spans="2:20" hidden="1">
      <c r="C199" s="90" t="s">
        <v>198</v>
      </c>
      <c r="D199" s="90">
        <f>ROUNDUP(+E197/1,0)</f>
        <v>100</v>
      </c>
    </row>
    <row r="200" spans="2:20" hidden="1"/>
    <row r="201" spans="2:20" hidden="1">
      <c r="B201" s="145" t="s">
        <v>203</v>
      </c>
      <c r="C201" s="114" t="s">
        <v>204</v>
      </c>
      <c r="E201" s="120">
        <f>(22.38+21.09+22.47+16.84)*1.06418</f>
        <v>88.092820399999994</v>
      </c>
      <c r="G201" s="134">
        <f>+E201*(C95+E95*2+1)</f>
        <v>198.20884589999997</v>
      </c>
      <c r="H201" s="134">
        <f>0.5*L95*M95*D202</f>
        <v>17.82</v>
      </c>
      <c r="I201" s="135">
        <f>+(L95*(C95+2*E95)*D202*E95)</f>
        <v>12.375</v>
      </c>
      <c r="J201" s="135">
        <f>+D202*(L95+M95)*E95*(C95+2*E95)+D202*((L95+M95)*E95*D95)*2</f>
        <v>40.837500000000006</v>
      </c>
      <c r="K201" s="135">
        <f>+(D95+(D95+E95))*E201*2</f>
        <v>286.30166629999997</v>
      </c>
      <c r="L201" s="123">
        <f>+(D202*(L95+M95))/H95+ IF(E201&gt;0,1,0)</f>
        <v>476.20000000000005</v>
      </c>
      <c r="M201" s="136">
        <f>+ROUNDUP(L201,0)</f>
        <v>477</v>
      </c>
      <c r="N201" s="125">
        <f>+(D95+E95-0.08)*2+(C95+E95*2-0.08)</f>
        <v>2.76</v>
      </c>
      <c r="O201" s="123">
        <f>+N201/J95+1</f>
        <v>12.04</v>
      </c>
      <c r="P201" s="136">
        <f>+ROUNDUP(O201,0)</f>
        <v>13</v>
      </c>
      <c r="Q201" s="124">
        <f>+(L95+M95-2*0.04)*D202+(((L95+M95-2*0.04)*D202)/6*50*(I95/1000))</f>
        <v>121.07333333333334</v>
      </c>
      <c r="R201" s="126">
        <f>+N201*M201+P201*Q201</f>
        <v>2890.4733333333334</v>
      </c>
      <c r="S201" s="135">
        <f>((I95*I95)/162)*R201</f>
        <v>1784.2427983539094</v>
      </c>
      <c r="T201" s="90" t="s">
        <v>172</v>
      </c>
    </row>
    <row r="202" spans="2:20" hidden="1">
      <c r="C202" s="90" t="s">
        <v>197</v>
      </c>
      <c r="D202" s="127">
        <f>ROUNDUP(+(E201/SQRT(L95^2+M95^2)),0)</f>
        <v>88</v>
      </c>
      <c r="E202" s="120"/>
      <c r="G202" s="137"/>
      <c r="H202" s="137"/>
      <c r="I202" s="138"/>
      <c r="J202" s="138">
        <f>0.5*(0.075+0.05)*0.075*C95*D202</f>
        <v>0.41249999999999998</v>
      </c>
      <c r="K202" s="138">
        <f>D202*C95*M95</f>
        <v>39.6</v>
      </c>
      <c r="L202" s="129"/>
      <c r="M202" s="136"/>
      <c r="N202" s="130"/>
      <c r="O202" s="129"/>
      <c r="P202" s="139"/>
      <c r="Q202" s="131"/>
      <c r="R202" s="126"/>
      <c r="S202" s="135"/>
    </row>
    <row r="203" spans="2:20" hidden="1">
      <c r="C203" s="90" t="s">
        <v>198</v>
      </c>
      <c r="D203" s="90">
        <f>ROUNDUP(+E201/1,0)</f>
        <v>89</v>
      </c>
    </row>
    <row r="204" spans="2:20" hidden="1">
      <c r="G204" s="146" t="s">
        <v>205</v>
      </c>
      <c r="H204" s="146" t="s">
        <v>206</v>
      </c>
      <c r="I204" s="146" t="s">
        <v>63</v>
      </c>
    </row>
    <row r="205" spans="2:20" hidden="1"/>
    <row r="206" spans="2:20" hidden="1">
      <c r="B206" s="140"/>
      <c r="E206" s="140"/>
    </row>
    <row r="207" spans="2:20" hidden="1"/>
    <row r="208" spans="2:20" hidden="1">
      <c r="E208" s="140"/>
    </row>
    <row r="209" spans="5:5" hidden="1"/>
    <row r="210" spans="5:5" hidden="1">
      <c r="E210" s="140"/>
    </row>
    <row r="211" spans="5:5" hidden="1"/>
    <row r="212" spans="5:5" hidden="1">
      <c r="E212" s="140"/>
    </row>
    <row r="213" spans="5:5" hidden="1"/>
    <row r="214" spans="5:5" hidden="1"/>
    <row r="215" spans="5:5" hidden="1"/>
    <row r="216" spans="5:5" hidden="1"/>
    <row r="217" spans="5:5" hidden="1"/>
    <row r="218" spans="5:5" hidden="1"/>
    <row r="219" spans="5:5" hidden="1"/>
    <row r="220" spans="5:5" hidden="1"/>
    <row r="221" spans="5:5" hidden="1"/>
    <row r="222" spans="5:5" hidden="1"/>
    <row r="223" spans="5:5" hidden="1"/>
    <row r="224" spans="5:5" hidden="1"/>
    <row r="225" spans="2:7" hidden="1"/>
    <row r="226" spans="2:7" hidden="1"/>
    <row r="227" spans="2:7" hidden="1">
      <c r="B227" s="140" t="s">
        <v>174</v>
      </c>
    </row>
    <row r="228" spans="2:7" ht="28.8" hidden="1">
      <c r="B228" s="147" t="s">
        <v>207</v>
      </c>
      <c r="C228" s="148">
        <v>10</v>
      </c>
    </row>
    <row r="229" spans="2:7" hidden="1"/>
    <row r="230" spans="2:7" hidden="1">
      <c r="B230" s="90" t="s">
        <v>208</v>
      </c>
      <c r="C230" s="127"/>
    </row>
    <row r="231" spans="2:7" hidden="1">
      <c r="B231" s="90" t="s">
        <v>209</v>
      </c>
      <c r="C231" s="90">
        <v>0.5</v>
      </c>
    </row>
    <row r="232" spans="2:7" hidden="1">
      <c r="C232" s="127"/>
    </row>
    <row r="233" spans="2:7" hidden="1">
      <c r="B233" s="90" t="s">
        <v>210</v>
      </c>
      <c r="C233" s="90">
        <f>ROUNDUP(C228/C231,0)</f>
        <v>20</v>
      </c>
    </row>
    <row r="234" spans="2:7" hidden="1"/>
    <row r="235" spans="2:7" hidden="1"/>
    <row r="236" spans="2:7" hidden="1">
      <c r="B236" s="90" t="s">
        <v>211</v>
      </c>
      <c r="C236" s="90">
        <f>C233*0.16*0.5</f>
        <v>1.6</v>
      </c>
      <c r="E236" s="140" t="s">
        <v>212</v>
      </c>
    </row>
    <row r="237" spans="2:7" hidden="1">
      <c r="B237" s="90" t="s">
        <v>96</v>
      </c>
      <c r="C237" s="90">
        <f>((0.16*2)+(0.15*0.5*2))*C233</f>
        <v>9.3999999999999986</v>
      </c>
    </row>
    <row r="238" spans="2:7" hidden="1"/>
    <row r="239" spans="2:7" hidden="1">
      <c r="B239" s="90" t="s">
        <v>213</v>
      </c>
      <c r="C239" s="129">
        <v>2.12</v>
      </c>
      <c r="D239" s="149">
        <f>ROUNDUP(0.5/0.125,0)+1</f>
        <v>5</v>
      </c>
      <c r="E239" s="90">
        <f>C233</f>
        <v>20</v>
      </c>
      <c r="F239" s="90">
        <v>1.1000000000000001</v>
      </c>
      <c r="G239" s="90">
        <f>PRODUCT(C239:F239)</f>
        <v>233.20000000000005</v>
      </c>
    </row>
    <row r="240" spans="2:7" hidden="1">
      <c r="C240" s="90">
        <v>0.5</v>
      </c>
      <c r="D240" s="149">
        <f>ROUNDUP(C239/0.2+1,0)</f>
        <v>12</v>
      </c>
      <c r="E240" s="90">
        <f>C233</f>
        <v>20</v>
      </c>
      <c r="F240" s="90">
        <v>1.1000000000000001</v>
      </c>
      <c r="G240" s="90">
        <f>PRODUCT(C240:F240)</f>
        <v>132</v>
      </c>
    </row>
    <row r="241" spans="2:10" hidden="1"/>
    <row r="242" spans="2:10" hidden="1">
      <c r="G242" s="90">
        <f>SUM(G239:G241)</f>
        <v>365.20000000000005</v>
      </c>
      <c r="H242" s="90">
        <f>ROUND(100/162,3)</f>
        <v>0.61699999999999999</v>
      </c>
      <c r="J242" s="129">
        <f>ROUNDUP(PRODUCT(G242:H242),0)</f>
        <v>226</v>
      </c>
    </row>
    <row r="243" spans="2:10" hidden="1"/>
    <row r="244" spans="2:10" hidden="1"/>
    <row r="245" spans="2:10" hidden="1"/>
    <row r="246" spans="2:10" hidden="1"/>
    <row r="247" spans="2:10" hidden="1"/>
    <row r="248" spans="2:10" hidden="1"/>
    <row r="249" spans="2:10" hidden="1">
      <c r="B249" s="140" t="s">
        <v>214</v>
      </c>
    </row>
    <row r="250" spans="2:10" hidden="1">
      <c r="C250" s="140" t="s">
        <v>205</v>
      </c>
      <c r="D250" s="140" t="s">
        <v>215</v>
      </c>
      <c r="F250" s="140" t="s">
        <v>59</v>
      </c>
    </row>
    <row r="251" spans="2:10" hidden="1">
      <c r="B251" s="140" t="s">
        <v>216</v>
      </c>
      <c r="C251" s="127">
        <f>E107</f>
        <v>261.62400000000002</v>
      </c>
      <c r="D251" s="127">
        <f>(C6+E6+E6)</f>
        <v>0.5</v>
      </c>
      <c r="F251" s="90">
        <f>C251*D251</f>
        <v>130.81200000000001</v>
      </c>
      <c r="G251" s="90">
        <v>1.1000000000000001</v>
      </c>
      <c r="H251" s="90">
        <f>F251*G251</f>
        <v>143.89320000000004</v>
      </c>
    </row>
    <row r="252" spans="2:10" hidden="1"/>
    <row r="253" spans="2:10" hidden="1"/>
    <row r="254" spans="2:10" hidden="1"/>
    <row r="255" spans="2:10" hidden="1"/>
    <row r="256" spans="2:10"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sheetData>
  <mergeCells count="10">
    <mergeCell ref="L105:M105"/>
    <mergeCell ref="O105:P105"/>
    <mergeCell ref="H3:J3"/>
    <mergeCell ref="T6:U6"/>
    <mergeCell ref="W7:W17"/>
    <mergeCell ref="W18:W20"/>
    <mergeCell ref="L103:S103"/>
    <mergeCell ref="L104:N104"/>
    <mergeCell ref="O104:Q104"/>
    <mergeCell ref="R104:S104"/>
  </mergeCells>
  <pageMargins left="0.7" right="0.7" top="0.75" bottom="0.75" header="0.3" footer="0.3"/>
  <pageSetup paperSize="9" orientation="portrait" r:id="rId1"/>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BAEE6-EF6A-4949-B941-C3652B6CED63}">
  <dimension ref="A1:T41"/>
  <sheetViews>
    <sheetView topLeftCell="C1" workbookViewId="0">
      <selection activeCell="J65" sqref="J65"/>
    </sheetView>
  </sheetViews>
  <sheetFormatPr defaultColWidth="9.109375" defaultRowHeight="14.4"/>
  <cols>
    <col min="1" max="1" width="19.5546875" style="1" bestFit="1" customWidth="1"/>
    <col min="2" max="2" width="9.109375" style="1"/>
    <col min="3" max="3" width="9.5546875" style="1" bestFit="1" customWidth="1"/>
    <col min="4" max="5" width="9.109375" style="1"/>
    <col min="6" max="6" width="13.44140625" style="1" bestFit="1" customWidth="1"/>
    <col min="7" max="8" width="9.109375" style="1"/>
    <col min="9" max="9" width="11.6640625" style="1" bestFit="1" customWidth="1"/>
    <col min="10" max="10" width="12.33203125" style="1" customWidth="1"/>
    <col min="11" max="11" width="12.33203125" style="1" bestFit="1" customWidth="1"/>
    <col min="12" max="12" width="11.33203125" style="1" customWidth="1"/>
    <col min="13" max="13" width="11.5546875" style="1" bestFit="1" customWidth="1"/>
    <col min="14" max="14" width="9.109375" style="1"/>
    <col min="15" max="15" width="11.5546875" style="1" bestFit="1" customWidth="1"/>
    <col min="16" max="17" width="9.109375" style="1"/>
    <col min="18" max="18" width="9.5546875" style="1" bestFit="1" customWidth="1"/>
    <col min="19" max="16384" width="9.109375" style="1"/>
  </cols>
  <sheetData>
    <row r="1" spans="1:20">
      <c r="A1" s="1" t="s">
        <v>301</v>
      </c>
      <c r="F1" s="707" t="s">
        <v>256</v>
      </c>
      <c r="G1" s="707"/>
      <c r="H1" s="2" t="s">
        <v>1</v>
      </c>
      <c r="I1" s="1" t="s">
        <v>217</v>
      </c>
      <c r="J1" s="183" t="s">
        <v>242</v>
      </c>
      <c r="K1" s="1" t="s">
        <v>236</v>
      </c>
      <c r="L1" s="1" t="s">
        <v>237</v>
      </c>
      <c r="M1" s="2" t="s">
        <v>240</v>
      </c>
      <c r="R1" s="183" t="s">
        <v>1</v>
      </c>
      <c r="S1" s="183" t="s">
        <v>257</v>
      </c>
    </row>
    <row r="2" spans="1:20">
      <c r="J2" s="183"/>
      <c r="P2" s="1" t="s">
        <v>243</v>
      </c>
      <c r="R2" s="1">
        <v>10</v>
      </c>
      <c r="S2" s="1">
        <v>362</v>
      </c>
      <c r="T2" s="168"/>
    </row>
    <row r="3" spans="1:20">
      <c r="A3" s="2" t="s">
        <v>0</v>
      </c>
      <c r="B3" s="2"/>
      <c r="C3" s="2" t="s">
        <v>1</v>
      </c>
      <c r="D3" s="2"/>
      <c r="E3" s="2"/>
      <c r="F3" s="1" t="s">
        <v>302</v>
      </c>
      <c r="H3" s="1">
        <v>17.829999999999998</v>
      </c>
      <c r="I3" s="1">
        <v>58.29</v>
      </c>
      <c r="J3" s="1">
        <v>53.4</v>
      </c>
      <c r="M3" s="1">
        <f>J3/2</f>
        <v>26.7</v>
      </c>
      <c r="N3" s="2"/>
      <c r="O3" s="2"/>
      <c r="R3" s="1">
        <v>8</v>
      </c>
      <c r="S3" s="1">
        <v>425</v>
      </c>
    </row>
    <row r="4" spans="1:20">
      <c r="F4" s="1" t="s">
        <v>303</v>
      </c>
      <c r="H4" s="1">
        <v>15.65</v>
      </c>
      <c r="I4" s="1">
        <f>(I3+I5)/2</f>
        <v>62.194999999999993</v>
      </c>
      <c r="J4" s="1">
        <f t="shared" ref="J4:M4" si="0">(J3+J5)/2</f>
        <v>55.064999999999998</v>
      </c>
      <c r="M4" s="1">
        <f t="shared" si="0"/>
        <v>27.532499999999999</v>
      </c>
    </row>
    <row r="5" spans="1:20">
      <c r="A5" s="1" t="s">
        <v>304</v>
      </c>
      <c r="C5" s="1">
        <f>237.84*1.1</f>
        <v>261.62400000000002</v>
      </c>
      <c r="F5" s="1" t="s">
        <v>305</v>
      </c>
      <c r="H5" s="1">
        <v>79.97</v>
      </c>
      <c r="I5" s="1">
        <v>66.099999999999994</v>
      </c>
      <c r="J5" s="183">
        <v>56.73</v>
      </c>
      <c r="M5" s="1">
        <f>J5/2</f>
        <v>28.364999999999998</v>
      </c>
    </row>
    <row r="6" spans="1:20">
      <c r="A6" s="1" t="s">
        <v>306</v>
      </c>
      <c r="C6" s="1">
        <f>114.47*1.1</f>
        <v>125.91700000000002</v>
      </c>
      <c r="J6" s="183"/>
      <c r="P6" s="1" t="s">
        <v>244</v>
      </c>
    </row>
    <row r="7" spans="1:20">
      <c r="A7" s="1" t="s">
        <v>307</v>
      </c>
      <c r="C7" s="1">
        <f>63.9*1.1*1.4142</f>
        <v>99.404117999999997</v>
      </c>
      <c r="J7" s="183"/>
      <c r="R7" s="1">
        <v>10</v>
      </c>
      <c r="S7" s="1">
        <v>11</v>
      </c>
    </row>
    <row r="8" spans="1:20">
      <c r="J8" s="183"/>
    </row>
    <row r="9" spans="1:20">
      <c r="F9" s="168" t="s">
        <v>240</v>
      </c>
      <c r="G9" s="168"/>
      <c r="J9" s="183"/>
    </row>
    <row r="10" spans="1:20">
      <c r="J10" s="183"/>
      <c r="P10" s="1" t="s">
        <v>245</v>
      </c>
      <c r="R10" s="1">
        <f>1484.25+1542.75+37.5</f>
        <v>3064.5</v>
      </c>
    </row>
    <row r="11" spans="1:20">
      <c r="F11" s="2" t="s">
        <v>234</v>
      </c>
      <c r="G11" s="2"/>
      <c r="H11" s="2" t="s">
        <v>1</v>
      </c>
      <c r="I11" s="1" t="s">
        <v>217</v>
      </c>
      <c r="J11" s="183" t="s">
        <v>242</v>
      </c>
      <c r="K11" s="1" t="s">
        <v>236</v>
      </c>
      <c r="L11" s="1" t="s">
        <v>237</v>
      </c>
      <c r="M11" s="2" t="s">
        <v>240</v>
      </c>
    </row>
    <row r="12" spans="1:20">
      <c r="A12" s="1" t="s">
        <v>251</v>
      </c>
    </row>
    <row r="13" spans="1:20">
      <c r="F13" s="1" t="s">
        <v>308</v>
      </c>
      <c r="H13" s="1">
        <v>71.72</v>
      </c>
      <c r="I13" s="1">
        <v>50</v>
      </c>
      <c r="M13" s="1">
        <v>21.15</v>
      </c>
    </row>
    <row r="14" spans="1:20">
      <c r="A14" s="167" t="s">
        <v>3</v>
      </c>
      <c r="F14" s="1" t="s">
        <v>309</v>
      </c>
      <c r="H14" s="1">
        <v>102.7</v>
      </c>
      <c r="I14" s="1">
        <v>35.25</v>
      </c>
      <c r="M14" s="1">
        <v>10.65</v>
      </c>
      <c r="P14" s="1" t="s">
        <v>246</v>
      </c>
      <c r="R14" s="1">
        <f>269.95*1.1</f>
        <v>296.94499999999999</v>
      </c>
    </row>
    <row r="15" spans="1:20">
      <c r="A15" s="167" t="s">
        <v>238</v>
      </c>
    </row>
    <row r="16" spans="1:20">
      <c r="A16" s="167" t="s">
        <v>241</v>
      </c>
    </row>
    <row r="18" spans="1:6">
      <c r="A18" s="1" t="s">
        <v>239</v>
      </c>
      <c r="F18" s="1" t="str">
        <f>A12</f>
        <v>Gabion Wall Type 2</v>
      </c>
    </row>
    <row r="20" spans="1:6">
      <c r="A20" s="167" t="s">
        <v>3</v>
      </c>
      <c r="F20" s="1" t="s">
        <v>253</v>
      </c>
    </row>
    <row r="21" spans="1:6">
      <c r="A21" s="167" t="s">
        <v>238</v>
      </c>
      <c r="F21" s="1" t="s">
        <v>254</v>
      </c>
    </row>
    <row r="22" spans="1:6">
      <c r="A22" s="167" t="s">
        <v>241</v>
      </c>
      <c r="F22" s="1" t="s">
        <v>235</v>
      </c>
    </row>
    <row r="23" spans="1:6">
      <c r="F23" s="1" t="s">
        <v>255</v>
      </c>
    </row>
    <row r="24" spans="1:6">
      <c r="A24" s="1" t="s">
        <v>310</v>
      </c>
    </row>
    <row r="25" spans="1:6">
      <c r="F25" s="1" t="s">
        <v>262</v>
      </c>
    </row>
    <row r="26" spans="1:6">
      <c r="A26" s="167" t="s">
        <v>3</v>
      </c>
    </row>
    <row r="27" spans="1:6">
      <c r="A27" s="167" t="s">
        <v>238</v>
      </c>
      <c r="F27" s="1" t="str">
        <f>A18</f>
        <v>Gabion Wall Type 3</v>
      </c>
    </row>
    <row r="28" spans="1:6">
      <c r="A28" s="167" t="s">
        <v>241</v>
      </c>
    </row>
    <row r="29" spans="1:6">
      <c r="F29" s="1" t="s">
        <v>311</v>
      </c>
    </row>
    <row r="30" spans="1:6">
      <c r="F30" s="1" t="s">
        <v>312</v>
      </c>
    </row>
    <row r="31" spans="1:6">
      <c r="F31" s="1" t="s">
        <v>313</v>
      </c>
    </row>
    <row r="35" spans="6:6">
      <c r="F35" s="1" t="str">
        <f>A24</f>
        <v>Gabion Wall Type 5</v>
      </c>
    </row>
    <row r="37" spans="6:6">
      <c r="F37" s="1" t="s">
        <v>311</v>
      </c>
    </row>
    <row r="38" spans="6:6">
      <c r="F38" s="1" t="s">
        <v>312</v>
      </c>
    </row>
    <row r="39" spans="6:6">
      <c r="F39" s="1" t="s">
        <v>314</v>
      </c>
    </row>
    <row r="40" spans="6:6">
      <c r="F40" s="1" t="s">
        <v>315</v>
      </c>
    </row>
    <row r="41" spans="6:6">
      <c r="F41" s="1" t="s">
        <v>316</v>
      </c>
    </row>
  </sheetData>
  <mergeCells count="1">
    <mergeCell ref="F1:G1"/>
  </mergeCells>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BFCF2-6E83-4C2A-AC65-993FD9021D56}">
  <sheetPr>
    <tabColor rgb="FFFF9933"/>
    <pageSetUpPr fitToPage="1"/>
  </sheetPr>
  <dimension ref="A1:M14"/>
  <sheetViews>
    <sheetView view="pageBreakPreview" zoomScaleNormal="100" zoomScaleSheetLayoutView="100" workbookViewId="0">
      <selection activeCell="C4" sqref="C4"/>
    </sheetView>
  </sheetViews>
  <sheetFormatPr defaultColWidth="9.109375" defaultRowHeight="13.2"/>
  <cols>
    <col min="1" max="1" width="7.6640625" style="4" customWidth="1"/>
    <col min="2" max="2" width="9.6640625" style="4" customWidth="1"/>
    <col min="3" max="3" width="53" style="4" customWidth="1"/>
    <col min="4" max="4" width="7.6640625" style="4" customWidth="1"/>
    <col min="5" max="5" width="8.6640625" style="4" customWidth="1"/>
    <col min="6" max="6" width="10.6640625" style="4" customWidth="1"/>
    <col min="7" max="7" width="17.6640625" style="4" customWidth="1"/>
    <col min="8" max="16384" width="9.109375" style="4"/>
  </cols>
  <sheetData>
    <row r="1" spans="1:13" s="3" customFormat="1" ht="48.6" customHeight="1" thickBot="1">
      <c r="A1" s="654" t="s">
        <v>278</v>
      </c>
      <c r="B1" s="655"/>
      <c r="C1" s="655"/>
      <c r="D1" s="656" t="str">
        <f>'Bill No. 2'!$A$2</f>
        <v>BILL NO. 02 - REDUCTION OF LANDSLIDE VULNERABILITY  BY MITIGATION MEASURES DENIYAYA HOSPITAL (SITE NO. 104)</v>
      </c>
      <c r="E1" s="656"/>
      <c r="F1" s="656"/>
      <c r="G1" s="657"/>
    </row>
    <row r="2" spans="1:13" ht="26.4">
      <c r="A2" s="309" t="s">
        <v>9</v>
      </c>
      <c r="B2" s="309" t="s">
        <v>10</v>
      </c>
      <c r="C2" s="310" t="s">
        <v>6</v>
      </c>
      <c r="D2" s="309" t="s">
        <v>11</v>
      </c>
      <c r="E2" s="309" t="s">
        <v>12</v>
      </c>
      <c r="F2" s="432" t="s">
        <v>13</v>
      </c>
      <c r="G2" s="432" t="s">
        <v>14</v>
      </c>
      <c r="J2" s="658" t="s">
        <v>249</v>
      </c>
    </row>
    <row r="3" spans="1:13" ht="30" customHeight="1">
      <c r="A3" s="312" t="s">
        <v>885</v>
      </c>
      <c r="B3" s="313"/>
      <c r="C3" s="314" t="s">
        <v>15</v>
      </c>
      <c r="D3" s="313"/>
      <c r="E3" s="313"/>
      <c r="F3" s="313"/>
      <c r="G3" s="313"/>
      <c r="I3" s="152" t="s">
        <v>0</v>
      </c>
      <c r="J3" s="658"/>
      <c r="K3" s="151"/>
    </row>
    <row r="4" spans="1:13" ht="44.4" customHeight="1" thickBot="1">
      <c r="A4" s="315" t="s">
        <v>886</v>
      </c>
      <c r="B4" s="315" t="s">
        <v>17</v>
      </c>
      <c r="C4" s="316" t="s">
        <v>496</v>
      </c>
      <c r="D4" s="315" t="s">
        <v>18</v>
      </c>
      <c r="E4" s="337">
        <v>1650</v>
      </c>
      <c r="F4" s="433"/>
      <c r="G4" s="434">
        <f>+E4*F4</f>
        <v>0</v>
      </c>
      <c r="I4" s="7">
        <f>'2Drains (2)'!G110+'2Drains (2)'!G113+'2Drains (2)'!G173</f>
        <v>1127.4969486000002</v>
      </c>
      <c r="J4" s="7">
        <f>'2QTY (2)'!J34</f>
        <v>506.28000000000003</v>
      </c>
      <c r="K4" s="5"/>
      <c r="L4" s="7">
        <f>SUM(I4:K4)</f>
        <v>1633.7769486000002</v>
      </c>
    </row>
    <row r="5" spans="1:13" s="3" customFormat="1" ht="30" customHeight="1">
      <c r="A5" s="315" t="s">
        <v>887</v>
      </c>
      <c r="B5" s="320" t="s">
        <v>20</v>
      </c>
      <c r="C5" s="321" t="s">
        <v>21</v>
      </c>
      <c r="D5" s="320" t="s">
        <v>22</v>
      </c>
      <c r="E5" s="322">
        <v>15</v>
      </c>
      <c r="F5" s="433"/>
      <c r="G5" s="600">
        <f t="shared" ref="G5:G10" si="0">F5*E5</f>
        <v>0</v>
      </c>
      <c r="H5" s="6"/>
      <c r="I5" s="659" t="s">
        <v>247</v>
      </c>
      <c r="J5" s="660"/>
      <c r="K5" s="660"/>
      <c r="L5" s="660"/>
      <c r="M5" s="661"/>
    </row>
    <row r="6" spans="1:13" s="3" customFormat="1" ht="30" customHeight="1">
      <c r="A6" s="315" t="s">
        <v>888</v>
      </c>
      <c r="B6" s="320" t="s">
        <v>23</v>
      </c>
      <c r="C6" s="321" t="s">
        <v>510</v>
      </c>
      <c r="D6" s="320" t="s">
        <v>22</v>
      </c>
      <c r="E6" s="322">
        <v>8</v>
      </c>
      <c r="F6" s="433"/>
      <c r="G6" s="600">
        <f t="shared" si="0"/>
        <v>0</v>
      </c>
      <c r="H6" s="6"/>
      <c r="I6" s="662"/>
      <c r="J6" s="663"/>
      <c r="K6" s="663"/>
      <c r="L6" s="663"/>
      <c r="M6" s="664"/>
    </row>
    <row r="7" spans="1:13" s="3" customFormat="1" ht="30" customHeight="1">
      <c r="A7" s="315" t="s">
        <v>889</v>
      </c>
      <c r="B7" s="248" t="s">
        <v>220</v>
      </c>
      <c r="C7" s="249" t="s">
        <v>221</v>
      </c>
      <c r="D7" s="320" t="s">
        <v>22</v>
      </c>
      <c r="E7" s="322">
        <v>6</v>
      </c>
      <c r="F7" s="433"/>
      <c r="G7" s="600">
        <f t="shared" si="0"/>
        <v>0</v>
      </c>
      <c r="H7" s="6"/>
      <c r="I7" s="662"/>
      <c r="J7" s="663"/>
      <c r="K7" s="663"/>
      <c r="L7" s="663"/>
      <c r="M7" s="664"/>
    </row>
    <row r="8" spans="1:13" s="3" customFormat="1" ht="30" customHeight="1">
      <c r="A8" s="315" t="s">
        <v>890</v>
      </c>
      <c r="B8" s="248" t="s">
        <v>222</v>
      </c>
      <c r="C8" s="249" t="s">
        <v>223</v>
      </c>
      <c r="D8" s="320" t="s">
        <v>22</v>
      </c>
      <c r="E8" s="322">
        <v>2</v>
      </c>
      <c r="F8" s="433"/>
      <c r="G8" s="600">
        <f t="shared" si="0"/>
        <v>0</v>
      </c>
      <c r="H8" s="6"/>
      <c r="I8" s="662"/>
      <c r="J8" s="663"/>
      <c r="K8" s="663"/>
      <c r="L8" s="663"/>
      <c r="M8" s="664"/>
    </row>
    <row r="9" spans="1:13" s="3" customFormat="1" ht="30" customHeight="1">
      <c r="A9" s="315" t="s">
        <v>891</v>
      </c>
      <c r="B9" s="248" t="s">
        <v>24</v>
      </c>
      <c r="C9" s="249" t="s">
        <v>224</v>
      </c>
      <c r="D9" s="320" t="s">
        <v>22</v>
      </c>
      <c r="E9" s="322">
        <v>10</v>
      </c>
      <c r="F9" s="433"/>
      <c r="G9" s="600">
        <f t="shared" si="0"/>
        <v>0</v>
      </c>
      <c r="H9" s="6"/>
      <c r="I9" s="662"/>
      <c r="J9" s="663"/>
      <c r="K9" s="663"/>
      <c r="L9" s="663"/>
      <c r="M9" s="664"/>
    </row>
    <row r="10" spans="1:13" s="3" customFormat="1" ht="30" customHeight="1">
      <c r="A10" s="315" t="s">
        <v>892</v>
      </c>
      <c r="B10" s="248" t="s">
        <v>225</v>
      </c>
      <c r="C10" s="249" t="s">
        <v>226</v>
      </c>
      <c r="D10" s="320" t="s">
        <v>22</v>
      </c>
      <c r="E10" s="322">
        <v>10</v>
      </c>
      <c r="F10" s="433"/>
      <c r="G10" s="600">
        <f t="shared" si="0"/>
        <v>0</v>
      </c>
      <c r="H10" s="6"/>
      <c r="I10" s="662"/>
      <c r="J10" s="663"/>
      <c r="K10" s="663"/>
      <c r="L10" s="663"/>
      <c r="M10" s="664"/>
    </row>
    <row r="11" spans="1:13" customFormat="1" ht="30" customHeight="1">
      <c r="A11" s="377" t="s">
        <v>893</v>
      </c>
      <c r="B11" s="248"/>
      <c r="C11" s="229" t="s">
        <v>227</v>
      </c>
      <c r="D11" s="248"/>
      <c r="E11" s="326"/>
      <c r="F11" s="433"/>
      <c r="G11" s="601"/>
      <c r="I11" s="662"/>
      <c r="J11" s="663"/>
      <c r="K11" s="663"/>
      <c r="L11" s="663"/>
      <c r="M11" s="664"/>
    </row>
    <row r="12" spans="1:13" customFormat="1" ht="30" customHeight="1">
      <c r="A12" s="378" t="s">
        <v>894</v>
      </c>
      <c r="B12" s="248" t="s">
        <v>229</v>
      </c>
      <c r="C12" s="249" t="s">
        <v>230</v>
      </c>
      <c r="D12" s="248" t="s">
        <v>30</v>
      </c>
      <c r="E12" s="326">
        <v>10</v>
      </c>
      <c r="F12" s="433"/>
      <c r="G12" s="435">
        <f>F12*E12</f>
        <v>0</v>
      </c>
      <c r="I12" s="662"/>
      <c r="J12" s="663"/>
      <c r="K12" s="663"/>
      <c r="L12" s="663"/>
      <c r="M12" s="664"/>
    </row>
    <row r="13" spans="1:13" customFormat="1" ht="30" customHeight="1" thickBot="1">
      <c r="A13" s="378" t="s">
        <v>895</v>
      </c>
      <c r="B13" s="246" t="s">
        <v>232</v>
      </c>
      <c r="C13" s="327" t="s">
        <v>233</v>
      </c>
      <c r="D13" s="246" t="s">
        <v>30</v>
      </c>
      <c r="E13" s="328">
        <v>10</v>
      </c>
      <c r="F13" s="433"/>
      <c r="G13" s="435">
        <f>F13*E13</f>
        <v>0</v>
      </c>
      <c r="I13" s="665"/>
      <c r="J13" s="666"/>
      <c r="K13" s="666"/>
      <c r="L13" s="666"/>
      <c r="M13" s="667"/>
    </row>
    <row r="14" spans="1:13" ht="22.5" customHeight="1">
      <c r="A14" s="330"/>
      <c r="B14" s="668" t="s">
        <v>884</v>
      </c>
      <c r="C14" s="669"/>
      <c r="D14" s="669"/>
      <c r="E14" s="669"/>
      <c r="F14" s="670"/>
      <c r="G14" s="331">
        <f>SUM(G4:G13)</f>
        <v>0</v>
      </c>
    </row>
  </sheetData>
  <mergeCells count="5">
    <mergeCell ref="A1:C1"/>
    <mergeCell ref="D1:G1"/>
    <mergeCell ref="J2:J3"/>
    <mergeCell ref="I5:M13"/>
    <mergeCell ref="B14:F14"/>
  </mergeCells>
  <phoneticPr fontId="32" type="noConversion"/>
  <pageMargins left="0.7" right="0.7" top="0.75" bottom="0.75" header="0.3" footer="0.3"/>
  <pageSetup paperSize="9" scale="7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22A1C-D97B-478C-9AA3-80210FD1EBE8}">
  <sheetPr>
    <tabColor rgb="FFFF9933"/>
    <pageSetUpPr fitToPage="1"/>
  </sheetPr>
  <dimension ref="A1:L17"/>
  <sheetViews>
    <sheetView view="pageBreakPreview" topLeftCell="A4" zoomScaleNormal="100" zoomScaleSheetLayoutView="100" workbookViewId="0">
      <selection activeCell="C5" sqref="C5:C7"/>
    </sheetView>
  </sheetViews>
  <sheetFormatPr defaultColWidth="9.109375" defaultRowHeight="13.2"/>
  <cols>
    <col min="1" max="1" width="7.6640625" style="4" customWidth="1"/>
    <col min="2" max="2" width="9.6640625" style="4" customWidth="1"/>
    <col min="3" max="3" width="54" style="4" customWidth="1"/>
    <col min="4" max="4" width="7.6640625" style="4" customWidth="1"/>
    <col min="5" max="5" width="8.6640625" style="4" customWidth="1"/>
    <col min="6" max="6" width="10.6640625" style="4" customWidth="1"/>
    <col min="7" max="7" width="17.6640625" style="4" customWidth="1"/>
    <col min="8" max="8" width="9.44140625" style="4" bestFit="1" customWidth="1"/>
    <col min="9" max="16384" width="9.109375" style="4"/>
  </cols>
  <sheetData>
    <row r="1" spans="1:12" s="3" customFormat="1" ht="60" customHeight="1" thickBot="1">
      <c r="A1" s="654" t="s">
        <v>896</v>
      </c>
      <c r="B1" s="655"/>
      <c r="C1" s="655"/>
      <c r="D1" s="656" t="str">
        <f>+'Bill 2.1'!D1:G1</f>
        <v>BILL NO. 02 - REDUCTION OF LANDSLIDE VULNERABILITY  BY MITIGATION MEASURES DENIYAYA HOSPITAL (SITE NO. 104)</v>
      </c>
      <c r="E1" s="656"/>
      <c r="F1" s="656"/>
      <c r="G1" s="657"/>
    </row>
    <row r="2" spans="1:12" ht="26.4">
      <c r="A2" s="309" t="s">
        <v>9</v>
      </c>
      <c r="B2" s="309" t="s">
        <v>10</v>
      </c>
      <c r="C2" s="310" t="s">
        <v>6</v>
      </c>
      <c r="D2" s="309" t="s">
        <v>11</v>
      </c>
      <c r="E2" s="309" t="s">
        <v>12</v>
      </c>
      <c r="F2" s="432" t="s">
        <v>13</v>
      </c>
      <c r="G2" s="432" t="s">
        <v>14</v>
      </c>
    </row>
    <row r="3" spans="1:12" ht="24.75" customHeight="1">
      <c r="A3" s="332" t="s">
        <v>897</v>
      </c>
      <c r="B3" s="333"/>
      <c r="C3" s="334" t="s">
        <v>25</v>
      </c>
      <c r="D3" s="333"/>
      <c r="E3" s="335"/>
      <c r="F3" s="333"/>
      <c r="G3" s="333"/>
    </row>
    <row r="4" spans="1:12" ht="36" customHeight="1" thickBot="1">
      <c r="A4" s="315" t="s">
        <v>898</v>
      </c>
      <c r="B4" s="315" t="s">
        <v>26</v>
      </c>
      <c r="C4" s="379" t="s">
        <v>520</v>
      </c>
      <c r="D4" s="315" t="s">
        <v>27</v>
      </c>
      <c r="E4" s="317">
        <v>128</v>
      </c>
      <c r="F4" s="436"/>
      <c r="G4" s="436">
        <f>+E4*F4</f>
        <v>0</v>
      </c>
      <c r="H4" s="7">
        <f>'2QTY (2)'!J51</f>
        <v>127.64</v>
      </c>
    </row>
    <row r="5" spans="1:12" ht="32.25" customHeight="1">
      <c r="A5" s="315" t="s">
        <v>899</v>
      </c>
      <c r="B5" s="315" t="s">
        <v>28</v>
      </c>
      <c r="C5" s="340" t="s">
        <v>880</v>
      </c>
      <c r="D5" s="315" t="s">
        <v>27</v>
      </c>
      <c r="E5" s="317">
        <v>30</v>
      </c>
      <c r="F5" s="436"/>
      <c r="G5" s="436">
        <f>+E5*F5</f>
        <v>0</v>
      </c>
      <c r="H5" s="7"/>
      <c r="I5" s="671" t="s">
        <v>247</v>
      </c>
    </row>
    <row r="6" spans="1:12" ht="32.25" customHeight="1">
      <c r="A6" s="315" t="s">
        <v>900</v>
      </c>
      <c r="B6" s="240" t="s">
        <v>29</v>
      </c>
      <c r="C6" s="340" t="s">
        <v>881</v>
      </c>
      <c r="D6" s="240" t="s">
        <v>30</v>
      </c>
      <c r="E6" s="243">
        <v>20</v>
      </c>
      <c r="F6" s="436"/>
      <c r="G6" s="436">
        <f>+E6*F6</f>
        <v>0</v>
      </c>
      <c r="H6" s="7"/>
      <c r="I6" s="672"/>
    </row>
    <row r="7" spans="1:12" ht="32.25" customHeight="1" thickBot="1">
      <c r="A7" s="315" t="s">
        <v>901</v>
      </c>
      <c r="B7" s="240" t="s">
        <v>29</v>
      </c>
      <c r="C7" s="340" t="s">
        <v>524</v>
      </c>
      <c r="D7" s="240" t="s">
        <v>30</v>
      </c>
      <c r="E7" s="243">
        <v>15</v>
      </c>
      <c r="F7" s="436"/>
      <c r="G7" s="436">
        <f t="shared" ref="G7" si="0">+E7*F7</f>
        <v>0</v>
      </c>
      <c r="H7" s="341"/>
      <c r="I7" s="673"/>
    </row>
    <row r="8" spans="1:12" ht="32.25" customHeight="1">
      <c r="A8" s="315" t="s">
        <v>902</v>
      </c>
      <c r="B8" s="342" t="s">
        <v>31</v>
      </c>
      <c r="C8" s="380" t="s">
        <v>526</v>
      </c>
      <c r="D8" s="342" t="s">
        <v>27</v>
      </c>
      <c r="E8" s="243">
        <v>128</v>
      </c>
      <c r="F8" s="436"/>
      <c r="G8" s="436">
        <f>+E8*F8</f>
        <v>0</v>
      </c>
      <c r="H8" s="7">
        <f>E4</f>
        <v>128</v>
      </c>
      <c r="I8" s="344"/>
    </row>
    <row r="9" spans="1:12" ht="26.25" customHeight="1">
      <c r="A9" s="332" t="s">
        <v>903</v>
      </c>
      <c r="B9" s="333"/>
      <c r="C9" s="334" t="s">
        <v>32</v>
      </c>
      <c r="D9" s="381"/>
      <c r="E9" s="349"/>
      <c r="F9" s="346"/>
      <c r="G9" s="346"/>
    </row>
    <row r="10" spans="1:12" ht="48" customHeight="1">
      <c r="A10" s="315" t="s">
        <v>904</v>
      </c>
      <c r="B10" s="382" t="s">
        <v>33</v>
      </c>
      <c r="C10" s="383" t="s">
        <v>528</v>
      </c>
      <c r="D10" s="382" t="s">
        <v>30</v>
      </c>
      <c r="E10" s="317">
        <v>155</v>
      </c>
      <c r="F10" s="436"/>
      <c r="G10" s="436">
        <f t="shared" ref="G10:G16" si="1">E10*F10</f>
        <v>0</v>
      </c>
      <c r="H10" s="7">
        <f>'2Drains (2)'!H110+'2Drains (2)'!H113+'2Drains (2)'!H127+'2Drains (2)'!H142+'2Drains (2)'!H173</f>
        <v>153.74994756000004</v>
      </c>
    </row>
    <row r="11" spans="1:12" ht="48" customHeight="1">
      <c r="A11" s="315" t="s">
        <v>905</v>
      </c>
      <c r="B11" s="350" t="s">
        <v>33</v>
      </c>
      <c r="C11" s="351" t="s">
        <v>687</v>
      </c>
      <c r="D11" s="350" t="s">
        <v>30</v>
      </c>
      <c r="E11" s="317">
        <v>96</v>
      </c>
      <c r="F11" s="436"/>
      <c r="G11" s="436">
        <f t="shared" si="1"/>
        <v>0</v>
      </c>
      <c r="H11" s="7">
        <f>'2QTY (2)'!J72+25</f>
        <v>95.121755000000007</v>
      </c>
    </row>
    <row r="12" spans="1:12" ht="48" customHeight="1" thickBot="1">
      <c r="A12" s="315" t="s">
        <v>906</v>
      </c>
      <c r="B12" s="350" t="s">
        <v>34</v>
      </c>
      <c r="C12" s="351" t="s">
        <v>688</v>
      </c>
      <c r="D12" s="350" t="s">
        <v>30</v>
      </c>
      <c r="E12" s="317">
        <v>110</v>
      </c>
      <c r="F12" s="436"/>
      <c r="G12" s="436">
        <f t="shared" si="1"/>
        <v>0</v>
      </c>
      <c r="H12" s="7">
        <f>'2QTY (2)'!J97+15</f>
        <v>109.45700000000001</v>
      </c>
    </row>
    <row r="13" spans="1:12" ht="35.25" customHeight="1">
      <c r="A13" s="315" t="s">
        <v>907</v>
      </c>
      <c r="B13" s="240" t="s">
        <v>35</v>
      </c>
      <c r="C13" s="340" t="s">
        <v>880</v>
      </c>
      <c r="D13" s="240" t="s">
        <v>30</v>
      </c>
      <c r="E13" s="243">
        <v>25</v>
      </c>
      <c r="F13" s="436"/>
      <c r="G13" s="436">
        <f t="shared" si="1"/>
        <v>0</v>
      </c>
      <c r="J13" s="671" t="s">
        <v>247</v>
      </c>
      <c r="L13" s="8"/>
    </row>
    <row r="14" spans="1:12" ht="35.25" customHeight="1">
      <c r="A14" s="315" t="s">
        <v>908</v>
      </c>
      <c r="B14" s="240" t="s">
        <v>36</v>
      </c>
      <c r="C14" s="340" t="s">
        <v>881</v>
      </c>
      <c r="D14" s="240" t="s">
        <v>30</v>
      </c>
      <c r="E14" s="243">
        <v>20</v>
      </c>
      <c r="F14" s="436"/>
      <c r="G14" s="436">
        <f t="shared" si="1"/>
        <v>0</v>
      </c>
      <c r="J14" s="672"/>
      <c r="L14" s="8"/>
    </row>
    <row r="15" spans="1:12" ht="35.25" customHeight="1">
      <c r="A15" s="315" t="s">
        <v>909</v>
      </c>
      <c r="B15" s="240" t="s">
        <v>29</v>
      </c>
      <c r="C15" s="340" t="s">
        <v>524</v>
      </c>
      <c r="D15" s="240" t="s">
        <v>30</v>
      </c>
      <c r="E15" s="243">
        <v>10</v>
      </c>
      <c r="F15" s="436"/>
      <c r="G15" s="436">
        <f t="shared" si="1"/>
        <v>0</v>
      </c>
      <c r="H15" s="437"/>
      <c r="J15" s="672"/>
    </row>
    <row r="16" spans="1:12" ht="35.25" customHeight="1" thickBot="1">
      <c r="A16" s="315" t="s">
        <v>910</v>
      </c>
      <c r="B16" s="342" t="s">
        <v>500</v>
      </c>
      <c r="C16" s="380" t="s">
        <v>37</v>
      </c>
      <c r="D16" s="342" t="s">
        <v>27</v>
      </c>
      <c r="E16" s="243">
        <v>25</v>
      </c>
      <c r="F16" s="436"/>
      <c r="G16" s="436">
        <f t="shared" si="1"/>
        <v>0</v>
      </c>
      <c r="H16" s="7"/>
      <c r="J16" s="673"/>
      <c r="L16" s="8"/>
    </row>
    <row r="17" spans="1:7" ht="28.5" customHeight="1">
      <c r="A17" s="330"/>
      <c r="B17" s="668" t="s">
        <v>883</v>
      </c>
      <c r="C17" s="669"/>
      <c r="D17" s="669"/>
      <c r="E17" s="669"/>
      <c r="F17" s="670"/>
      <c r="G17" s="331">
        <f>SUM(G4:G16)</f>
        <v>0</v>
      </c>
    </row>
  </sheetData>
  <mergeCells count="5">
    <mergeCell ref="A1:C1"/>
    <mergeCell ref="D1:G1"/>
    <mergeCell ref="I5:I7"/>
    <mergeCell ref="J13:J16"/>
    <mergeCell ref="B17:F17"/>
  </mergeCells>
  <phoneticPr fontId="32" type="noConversion"/>
  <pageMargins left="0.7" right="0.7" top="0.75" bottom="0.75" header="0.3" footer="0.3"/>
  <pageSetup paperSize="9" scale="7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68740-934A-445F-90B9-A316BF392F9C}">
  <sheetPr>
    <tabColor rgb="FFFF9933"/>
    <pageSetUpPr fitToPage="1"/>
  </sheetPr>
  <dimension ref="A1:I44"/>
  <sheetViews>
    <sheetView view="pageBreakPreview" zoomScale="85" zoomScaleNormal="110" zoomScaleSheetLayoutView="85" workbookViewId="0">
      <pane ySplit="2" topLeftCell="A37" activePane="bottomLeft" state="frozen"/>
      <selection activeCell="E39" activeCellId="1" sqref="B29 E39"/>
      <selection pane="bottomLeft" activeCell="G44" sqref="G44"/>
    </sheetView>
  </sheetViews>
  <sheetFormatPr defaultColWidth="9.109375" defaultRowHeight="13.2"/>
  <cols>
    <col min="1" max="1" width="7.6640625" style="4" customWidth="1"/>
    <col min="2" max="2" width="9.6640625" style="4" customWidth="1"/>
    <col min="3" max="3" width="54.33203125" style="4" customWidth="1"/>
    <col min="4" max="4" width="7.6640625" style="4" customWidth="1"/>
    <col min="5" max="5" width="8.6640625" style="4" customWidth="1"/>
    <col min="6" max="6" width="10.6640625" style="4" customWidth="1"/>
    <col min="7" max="7" width="17.6640625" style="4" customWidth="1"/>
    <col min="8" max="8" width="11.44140625" style="9" customWidth="1"/>
    <col min="9" max="16384" width="9.109375" style="4"/>
  </cols>
  <sheetData>
    <row r="1" spans="1:8" s="3" customFormat="1" ht="60" customHeight="1" thickBot="1">
      <c r="A1" s="654" t="s">
        <v>280</v>
      </c>
      <c r="B1" s="655"/>
      <c r="C1" s="655"/>
      <c r="D1" s="656" t="str">
        <f>+'Bill 2.1'!D1:G1</f>
        <v>BILL NO. 02 - REDUCTION OF LANDSLIDE VULNERABILITY  BY MITIGATION MEASURES DENIYAYA HOSPITAL (SITE NO. 104)</v>
      </c>
      <c r="E1" s="656"/>
      <c r="F1" s="656"/>
      <c r="G1" s="657"/>
    </row>
    <row r="2" spans="1:8" ht="26.4">
      <c r="A2" s="309" t="s">
        <v>9</v>
      </c>
      <c r="B2" s="309" t="s">
        <v>10</v>
      </c>
      <c r="C2" s="310" t="s">
        <v>6</v>
      </c>
      <c r="D2" s="309" t="s">
        <v>11</v>
      </c>
      <c r="E2" s="309" t="s">
        <v>12</v>
      </c>
      <c r="F2" s="432" t="s">
        <v>13</v>
      </c>
      <c r="G2" s="432" t="s">
        <v>14</v>
      </c>
      <c r="H2" s="438"/>
    </row>
    <row r="3" spans="1:8" ht="29.4" customHeight="1">
      <c r="A3" s="325" t="s">
        <v>911</v>
      </c>
      <c r="B3" s="356"/>
      <c r="C3" s="334" t="s">
        <v>286</v>
      </c>
      <c r="D3" s="357"/>
      <c r="E3" s="357"/>
      <c r="F3" s="357"/>
      <c r="G3" s="357"/>
      <c r="H3" s="438"/>
    </row>
    <row r="4" spans="1:8" ht="29.4" customHeight="1">
      <c r="A4" s="315" t="s">
        <v>912</v>
      </c>
      <c r="B4" s="358" t="s">
        <v>38</v>
      </c>
      <c r="C4" s="359" t="s">
        <v>39</v>
      </c>
      <c r="D4" s="315" t="s">
        <v>27</v>
      </c>
      <c r="E4" s="337">
        <v>10</v>
      </c>
      <c r="F4" s="433"/>
      <c r="G4" s="433">
        <f>+E4*F4</f>
        <v>0</v>
      </c>
      <c r="H4" s="438">
        <f>'2Drains (2)'!I110</f>
        <v>9.2924975000000014</v>
      </c>
    </row>
    <row r="5" spans="1:8" ht="29.4" customHeight="1">
      <c r="A5" s="315" t="s">
        <v>913</v>
      </c>
      <c r="B5" s="358" t="s">
        <v>40</v>
      </c>
      <c r="C5" s="359" t="s">
        <v>41</v>
      </c>
      <c r="D5" s="315" t="s">
        <v>27</v>
      </c>
      <c r="E5" s="337">
        <v>45</v>
      </c>
      <c r="F5" s="433"/>
      <c r="G5" s="433">
        <f>+E5*F5</f>
        <v>0</v>
      </c>
      <c r="H5" s="438">
        <f>'2Drains (2)'!J110+'2Drains (2)'!J111</f>
        <v>44.520565000000019</v>
      </c>
    </row>
    <row r="6" spans="1:8" ht="29.4" customHeight="1">
      <c r="A6" s="315" t="s">
        <v>914</v>
      </c>
      <c r="B6" s="358" t="s">
        <v>42</v>
      </c>
      <c r="C6" s="359" t="s">
        <v>43</v>
      </c>
      <c r="D6" s="315" t="s">
        <v>44</v>
      </c>
      <c r="E6" s="337">
        <v>2900</v>
      </c>
      <c r="F6" s="433"/>
      <c r="G6" s="433">
        <f>+E6*F6</f>
        <v>0</v>
      </c>
      <c r="H6" s="438">
        <f>'2Drains (2)'!U111</f>
        <v>2895.4625514403297</v>
      </c>
    </row>
    <row r="7" spans="1:8" ht="29.4" customHeight="1">
      <c r="A7" s="315" t="s">
        <v>915</v>
      </c>
      <c r="B7" s="358" t="s">
        <v>45</v>
      </c>
      <c r="C7" s="359" t="s">
        <v>46</v>
      </c>
      <c r="D7" s="315" t="s">
        <v>18</v>
      </c>
      <c r="E7" s="337">
        <v>580</v>
      </c>
      <c r="F7" s="433"/>
      <c r="G7" s="433">
        <f>+E7*F7</f>
        <v>0</v>
      </c>
      <c r="H7" s="438">
        <f>'2Drains (2)'!K110+'2Drains (2)'!K111</f>
        <v>578.54200000000014</v>
      </c>
    </row>
    <row r="8" spans="1:8" ht="29.4" customHeight="1">
      <c r="A8" s="325" t="s">
        <v>916</v>
      </c>
      <c r="B8" s="381"/>
      <c r="C8" s="334" t="s">
        <v>277</v>
      </c>
      <c r="D8" s="333"/>
      <c r="E8" s="333"/>
      <c r="F8" s="333"/>
      <c r="G8" s="333"/>
      <c r="H8" s="438"/>
    </row>
    <row r="9" spans="1:8" ht="29.4" customHeight="1">
      <c r="A9" s="315" t="s">
        <v>917</v>
      </c>
      <c r="B9" s="358" t="s">
        <v>38</v>
      </c>
      <c r="C9" s="359" t="s">
        <v>39</v>
      </c>
      <c r="D9" s="315" t="s">
        <v>27</v>
      </c>
      <c r="E9" s="337">
        <v>1</v>
      </c>
      <c r="F9" s="433"/>
      <c r="G9" s="433">
        <f>+E9*F9</f>
        <v>0</v>
      </c>
      <c r="H9" s="438">
        <f>'2Drains (2)'!I113</f>
        <v>0.12100000000000002</v>
      </c>
    </row>
    <row r="10" spans="1:8" ht="29.4" customHeight="1">
      <c r="A10" s="315" t="s">
        <v>918</v>
      </c>
      <c r="B10" s="358" t="s">
        <v>40</v>
      </c>
      <c r="C10" s="359" t="s">
        <v>41</v>
      </c>
      <c r="D10" s="315" t="s">
        <v>27</v>
      </c>
      <c r="E10" s="337">
        <v>1</v>
      </c>
      <c r="F10" s="433"/>
      <c r="G10" s="433">
        <f>+E10*F10</f>
        <v>0</v>
      </c>
      <c r="H10" s="438">
        <f>'2Drains (2)'!J113</f>
        <v>0.60500000000000009</v>
      </c>
    </row>
    <row r="11" spans="1:8" ht="29.4" customHeight="1">
      <c r="A11" s="315" t="s">
        <v>919</v>
      </c>
      <c r="B11" s="358" t="s">
        <v>42</v>
      </c>
      <c r="C11" s="359" t="s">
        <v>43</v>
      </c>
      <c r="D11" s="315" t="s">
        <v>44</v>
      </c>
      <c r="E11" s="337">
        <v>40</v>
      </c>
      <c r="F11" s="433"/>
      <c r="G11" s="433">
        <f>+E11*F11</f>
        <v>0</v>
      </c>
      <c r="H11" s="438">
        <f>'2Drains (2)'!U114</f>
        <v>39.625771604938272</v>
      </c>
    </row>
    <row r="12" spans="1:8" ht="29.4" customHeight="1">
      <c r="A12" s="315" t="s">
        <v>920</v>
      </c>
      <c r="B12" s="358" t="s">
        <v>45</v>
      </c>
      <c r="C12" s="359" t="s">
        <v>46</v>
      </c>
      <c r="D12" s="315" t="s">
        <v>18</v>
      </c>
      <c r="E12" s="337">
        <v>9</v>
      </c>
      <c r="F12" s="433"/>
      <c r="G12" s="433">
        <f>+E12*F12</f>
        <v>0</v>
      </c>
      <c r="H12" s="438">
        <f>'2Drains (2)'!K113+'2Drains (2)'!K114</f>
        <v>8.0510000000000002</v>
      </c>
    </row>
    <row r="13" spans="1:8" ht="29.4" customHeight="1">
      <c r="A13" s="325" t="s">
        <v>921</v>
      </c>
      <c r="B13" s="381"/>
      <c r="C13" s="334" t="s">
        <v>689</v>
      </c>
      <c r="D13" s="333"/>
      <c r="E13" s="333"/>
      <c r="F13" s="333"/>
      <c r="G13" s="333"/>
      <c r="H13" s="438"/>
    </row>
    <row r="14" spans="1:8" ht="29.4" customHeight="1">
      <c r="A14" s="315" t="s">
        <v>922</v>
      </c>
      <c r="B14" s="358" t="s">
        <v>38</v>
      </c>
      <c r="C14" s="359" t="s">
        <v>39</v>
      </c>
      <c r="D14" s="315" t="s">
        <v>27</v>
      </c>
      <c r="E14" s="337">
        <v>1</v>
      </c>
      <c r="F14" s="433">
        <f>F9</f>
        <v>0</v>
      </c>
      <c r="G14" s="433">
        <f>+E14*F14</f>
        <v>0</v>
      </c>
      <c r="H14" s="438">
        <f>'2Drains (2)'!I127</f>
        <v>0.8687250000000003</v>
      </c>
    </row>
    <row r="15" spans="1:8" ht="29.4" customHeight="1">
      <c r="A15" s="315" t="s">
        <v>923</v>
      </c>
      <c r="B15" s="358" t="s">
        <v>40</v>
      </c>
      <c r="C15" s="359" t="s">
        <v>41</v>
      </c>
      <c r="D15" s="315" t="s">
        <v>27</v>
      </c>
      <c r="E15" s="337">
        <v>7</v>
      </c>
      <c r="F15" s="433">
        <f t="shared" ref="F15:F17" si="0">F10</f>
        <v>0</v>
      </c>
      <c r="G15" s="433">
        <f>+E15*F15</f>
        <v>0</v>
      </c>
      <c r="H15" s="438">
        <f>'2Drains (2)'!J127</f>
        <v>6.6156750000000013</v>
      </c>
    </row>
    <row r="16" spans="1:8" ht="29.4" customHeight="1">
      <c r="A16" s="315" t="s">
        <v>924</v>
      </c>
      <c r="B16" s="358" t="s">
        <v>42</v>
      </c>
      <c r="C16" s="359" t="s">
        <v>43</v>
      </c>
      <c r="D16" s="315" t="s">
        <v>44</v>
      </c>
      <c r="E16" s="337">
        <v>300</v>
      </c>
      <c r="F16" s="433">
        <f t="shared" si="0"/>
        <v>0</v>
      </c>
      <c r="G16" s="433">
        <f>+E16*F16</f>
        <v>0</v>
      </c>
      <c r="H16" s="438">
        <f>'2Drains (2)'!U128</f>
        <v>299.20447530864192</v>
      </c>
    </row>
    <row r="17" spans="1:8" ht="29.4" customHeight="1">
      <c r="A17" s="315" t="s">
        <v>925</v>
      </c>
      <c r="B17" s="358" t="s">
        <v>45</v>
      </c>
      <c r="C17" s="359" t="s">
        <v>46</v>
      </c>
      <c r="D17" s="315" t="s">
        <v>18</v>
      </c>
      <c r="E17" s="337">
        <v>59</v>
      </c>
      <c r="F17" s="433">
        <f t="shared" si="0"/>
        <v>0</v>
      </c>
      <c r="G17" s="433">
        <f>+E17*F17</f>
        <v>0</v>
      </c>
      <c r="H17" s="438">
        <f>'2Drains (2)'!K127+'2Drains (2)'!K128</f>
        <v>58.244500000000002</v>
      </c>
    </row>
    <row r="18" spans="1:8" ht="29.4" customHeight="1">
      <c r="A18" s="325" t="s">
        <v>926</v>
      </c>
      <c r="B18" s="381"/>
      <c r="C18" s="334" t="s">
        <v>690</v>
      </c>
      <c r="D18" s="333"/>
      <c r="E18" s="333"/>
      <c r="F18" s="333"/>
      <c r="G18" s="333"/>
      <c r="H18" s="438"/>
    </row>
    <row r="19" spans="1:8" ht="29.4" customHeight="1">
      <c r="A19" s="315" t="s">
        <v>927</v>
      </c>
      <c r="B19" s="358" t="s">
        <v>38</v>
      </c>
      <c r="C19" s="359" t="s">
        <v>39</v>
      </c>
      <c r="D19" s="315" t="s">
        <v>27</v>
      </c>
      <c r="E19" s="337">
        <v>2</v>
      </c>
      <c r="F19" s="433">
        <f>F14</f>
        <v>0</v>
      </c>
      <c r="G19" s="433">
        <f>+E19*F19</f>
        <v>0</v>
      </c>
      <c r="H19" s="438">
        <f>'2Drains (2)'!I173</f>
        <v>1.6085110800000004</v>
      </c>
    </row>
    <row r="20" spans="1:8" ht="29.4" customHeight="1">
      <c r="A20" s="315" t="s">
        <v>928</v>
      </c>
      <c r="B20" s="358" t="s">
        <v>40</v>
      </c>
      <c r="C20" s="359" t="s">
        <v>41</v>
      </c>
      <c r="D20" s="315" t="s">
        <v>27</v>
      </c>
      <c r="E20" s="337">
        <v>9</v>
      </c>
      <c r="F20" s="433">
        <f t="shared" ref="F20:F22" si="1">F15</f>
        <v>0</v>
      </c>
      <c r="G20" s="433">
        <f>+E20*F20</f>
        <v>0</v>
      </c>
      <c r="H20" s="438">
        <f>'2Drains (2)'!J173</f>
        <v>8.2838320620000019</v>
      </c>
    </row>
    <row r="21" spans="1:8" ht="29.4" customHeight="1">
      <c r="A21" s="315" t="s">
        <v>929</v>
      </c>
      <c r="B21" s="358" t="s">
        <v>42</v>
      </c>
      <c r="C21" s="359" t="s">
        <v>43</v>
      </c>
      <c r="D21" s="315" t="s">
        <v>44</v>
      </c>
      <c r="E21" s="337">
        <v>440</v>
      </c>
      <c r="F21" s="433">
        <f t="shared" si="1"/>
        <v>0</v>
      </c>
      <c r="G21" s="433">
        <f>+E21*F21</f>
        <v>0</v>
      </c>
      <c r="H21" s="438">
        <f>'2Drains (2)'!S173</f>
        <v>438.02134305555552</v>
      </c>
    </row>
    <row r="22" spans="1:8" ht="29.4" customHeight="1">
      <c r="A22" s="315" t="s">
        <v>930</v>
      </c>
      <c r="B22" s="358" t="s">
        <v>45</v>
      </c>
      <c r="C22" s="359" t="s">
        <v>46</v>
      </c>
      <c r="D22" s="315" t="s">
        <v>18</v>
      </c>
      <c r="E22" s="337">
        <v>122</v>
      </c>
      <c r="F22" s="433">
        <f t="shared" si="1"/>
        <v>0</v>
      </c>
      <c r="G22" s="433">
        <f>+E22*F22</f>
        <v>0</v>
      </c>
      <c r="H22" s="438">
        <f>'2Drains (2)'!K173+'2Drains (2)'!K174</f>
        <v>121.71322019999999</v>
      </c>
    </row>
    <row r="23" spans="1:8" ht="29.4" customHeight="1">
      <c r="A23" s="325" t="s">
        <v>931</v>
      </c>
      <c r="B23" s="381"/>
      <c r="C23" s="347" t="s">
        <v>289</v>
      </c>
      <c r="D23" s="333"/>
      <c r="E23" s="333"/>
      <c r="F23" s="333"/>
      <c r="G23" s="333"/>
      <c r="H23" s="438"/>
    </row>
    <row r="24" spans="1:8" ht="29.4" customHeight="1">
      <c r="A24" s="315" t="s">
        <v>932</v>
      </c>
      <c r="B24" s="358" t="s">
        <v>38</v>
      </c>
      <c r="C24" s="359" t="s">
        <v>39</v>
      </c>
      <c r="D24" s="315" t="s">
        <v>27</v>
      </c>
      <c r="E24" s="337">
        <v>2</v>
      </c>
      <c r="F24" s="433">
        <f>F19</f>
        <v>0</v>
      </c>
      <c r="G24" s="433">
        <f>+E24*F24</f>
        <v>0</v>
      </c>
      <c r="H24" s="438">
        <f>'2Drains (2)'!I142</f>
        <v>1.1880000000000002</v>
      </c>
    </row>
    <row r="25" spans="1:8" ht="29.4" customHeight="1">
      <c r="A25" s="315" t="s">
        <v>933</v>
      </c>
      <c r="B25" s="358" t="s">
        <v>40</v>
      </c>
      <c r="C25" s="359" t="s">
        <v>41</v>
      </c>
      <c r="D25" s="315" t="s">
        <v>27</v>
      </c>
      <c r="E25" s="337">
        <v>4</v>
      </c>
      <c r="F25" s="433">
        <f t="shared" ref="F25:F27" si="2">F20</f>
        <v>0</v>
      </c>
      <c r="G25" s="433">
        <f>+E25*F25</f>
        <v>0</v>
      </c>
      <c r="H25" s="438">
        <f>'2Drains (2)'!J142</f>
        <v>3.1680000000000001</v>
      </c>
    </row>
    <row r="26" spans="1:8" ht="29.4" customHeight="1">
      <c r="A26" s="315" t="s">
        <v>934</v>
      </c>
      <c r="B26" s="358" t="s">
        <v>42</v>
      </c>
      <c r="C26" s="359" t="s">
        <v>43</v>
      </c>
      <c r="D26" s="315" t="s">
        <v>44</v>
      </c>
      <c r="E26" s="337">
        <v>200</v>
      </c>
      <c r="F26" s="433">
        <f t="shared" si="2"/>
        <v>0</v>
      </c>
      <c r="G26" s="433">
        <f>+E26*F26</f>
        <v>0</v>
      </c>
      <c r="H26" s="438">
        <f>'2Drains (2)'!U143</f>
        <v>183.9259259259259</v>
      </c>
    </row>
    <row r="27" spans="1:8" ht="29.4" customHeight="1">
      <c r="A27" s="315" t="s">
        <v>935</v>
      </c>
      <c r="B27" s="358" t="s">
        <v>45</v>
      </c>
      <c r="C27" s="359" t="s">
        <v>46</v>
      </c>
      <c r="D27" s="315" t="s">
        <v>18</v>
      </c>
      <c r="E27" s="337">
        <v>20</v>
      </c>
      <c r="F27" s="433">
        <f t="shared" si="2"/>
        <v>0</v>
      </c>
      <c r="G27" s="433">
        <f>+E27*F27</f>
        <v>0</v>
      </c>
      <c r="H27" s="438">
        <f>'2Drains (2)'!K142</f>
        <v>17.82</v>
      </c>
    </row>
    <row r="28" spans="1:8" ht="29.4" customHeight="1">
      <c r="A28" s="332" t="s">
        <v>936</v>
      </c>
      <c r="B28" s="240"/>
      <c r="C28" s="242" t="s">
        <v>295</v>
      </c>
      <c r="D28" s="240"/>
      <c r="E28" s="389"/>
      <c r="F28" s="439"/>
      <c r="G28" s="433"/>
      <c r="H28" s="438"/>
    </row>
    <row r="29" spans="1:8" ht="29.4" customHeight="1">
      <c r="A29" s="315" t="s">
        <v>937</v>
      </c>
      <c r="B29" s="244" t="s">
        <v>48</v>
      </c>
      <c r="C29" s="440" t="s">
        <v>49</v>
      </c>
      <c r="D29" s="244" t="s">
        <v>2</v>
      </c>
      <c r="E29" s="441">
        <v>41</v>
      </c>
      <c r="F29" s="442"/>
      <c r="G29" s="443">
        <f>+E29*F29</f>
        <v>0</v>
      </c>
      <c r="H29" s="438">
        <f>'2Drains (2)'!D175</f>
        <v>41</v>
      </c>
    </row>
    <row r="30" spans="1:8" ht="29.4" customHeight="1">
      <c r="A30" s="332" t="s">
        <v>938</v>
      </c>
      <c r="B30" s="358"/>
      <c r="C30" s="444" t="s">
        <v>691</v>
      </c>
      <c r="D30" s="315"/>
      <c r="E30" s="337"/>
      <c r="F30" s="433"/>
      <c r="G30" s="433"/>
      <c r="H30" s="438"/>
    </row>
    <row r="31" spans="1:8" ht="29.4" customHeight="1">
      <c r="A31" s="315" t="s">
        <v>939</v>
      </c>
      <c r="B31" s="358" t="s">
        <v>38</v>
      </c>
      <c r="C31" s="359" t="s">
        <v>39</v>
      </c>
      <c r="D31" s="315" t="s">
        <v>27</v>
      </c>
      <c r="E31" s="337">
        <v>2</v>
      </c>
      <c r="F31" s="433"/>
      <c r="G31" s="433">
        <f t="shared" ref="G31:G37" si="3">+E31*F31</f>
        <v>0</v>
      </c>
      <c r="H31" s="438">
        <f>'2QTY (2)'!J125</f>
        <v>1.1457600000000001</v>
      </c>
    </row>
    <row r="32" spans="1:8" ht="29.4" customHeight="1">
      <c r="A32" s="315" t="s">
        <v>940</v>
      </c>
      <c r="B32" s="358" t="s">
        <v>40</v>
      </c>
      <c r="C32" s="359" t="s">
        <v>692</v>
      </c>
      <c r="D32" s="315" t="s">
        <v>27</v>
      </c>
      <c r="E32" s="337">
        <v>32</v>
      </c>
      <c r="F32" s="433"/>
      <c r="G32" s="433">
        <f t="shared" si="3"/>
        <v>0</v>
      </c>
      <c r="H32" s="438">
        <f>'2QTY (2)'!J127</f>
        <v>31.917600000000004</v>
      </c>
    </row>
    <row r="33" spans="1:9" s="205" customFormat="1" ht="27.75" customHeight="1">
      <c r="A33" s="315" t="s">
        <v>941</v>
      </c>
      <c r="B33" s="358" t="s">
        <v>42</v>
      </c>
      <c r="C33" s="359" t="s">
        <v>43</v>
      </c>
      <c r="D33" s="315" t="s">
        <v>44</v>
      </c>
      <c r="E33" s="337">
        <v>2700</v>
      </c>
      <c r="F33" s="433"/>
      <c r="G33" s="433">
        <f t="shared" si="3"/>
        <v>0</v>
      </c>
      <c r="H33" s="239">
        <f>'2QTY (2)'!J147</f>
        <v>2687.8687440000003</v>
      </c>
      <c r="I33" s="204"/>
    </row>
    <row r="34" spans="1:9" s="205" customFormat="1" ht="31.95" customHeight="1">
      <c r="A34" s="315" t="s">
        <v>942</v>
      </c>
      <c r="B34" s="358" t="s">
        <v>45</v>
      </c>
      <c r="C34" s="359" t="s">
        <v>693</v>
      </c>
      <c r="D34" s="315" t="s">
        <v>18</v>
      </c>
      <c r="E34" s="337">
        <v>142</v>
      </c>
      <c r="F34" s="433"/>
      <c r="G34" s="433">
        <f t="shared" si="3"/>
        <v>0</v>
      </c>
      <c r="H34" s="239">
        <f>'2QTY (2)'!J133</f>
        <v>140.76480000000001</v>
      </c>
      <c r="I34" s="204"/>
    </row>
    <row r="35" spans="1:9" s="205" customFormat="1" ht="31.95" customHeight="1">
      <c r="A35" s="315" t="s">
        <v>943</v>
      </c>
      <c r="B35" s="358" t="s">
        <v>694</v>
      </c>
      <c r="C35" s="359" t="s">
        <v>695</v>
      </c>
      <c r="D35" s="315" t="s">
        <v>27</v>
      </c>
      <c r="E35" s="337">
        <v>18</v>
      </c>
      <c r="F35" s="433"/>
      <c r="G35" s="433">
        <f t="shared" si="3"/>
        <v>0</v>
      </c>
      <c r="H35" s="239">
        <f>'2QTY (2)'!J129</f>
        <v>17.350080000000002</v>
      </c>
      <c r="I35" s="204"/>
    </row>
    <row r="36" spans="1:9" s="205" customFormat="1" ht="31.95" customHeight="1">
      <c r="A36" s="315" t="s">
        <v>944</v>
      </c>
      <c r="B36" s="358" t="s">
        <v>556</v>
      </c>
      <c r="C36" s="359" t="s">
        <v>696</v>
      </c>
      <c r="D36" s="315" t="s">
        <v>2</v>
      </c>
      <c r="E36" s="337">
        <v>20</v>
      </c>
      <c r="F36" s="433"/>
      <c r="G36" s="433">
        <f t="shared" si="3"/>
        <v>0</v>
      </c>
      <c r="H36" s="239">
        <f>'2QTY (2)'!J150</f>
        <v>19.965</v>
      </c>
      <c r="I36" s="204"/>
    </row>
    <row r="37" spans="1:9" s="205" customFormat="1" ht="31.95" customHeight="1">
      <c r="A37" s="315" t="s">
        <v>945</v>
      </c>
      <c r="B37" s="445" t="s">
        <v>562</v>
      </c>
      <c r="C37" s="340" t="s">
        <v>563</v>
      </c>
      <c r="D37" s="445" t="s">
        <v>47</v>
      </c>
      <c r="E37" s="446">
        <v>60</v>
      </c>
      <c r="F37" s="241"/>
      <c r="G37" s="433">
        <f t="shared" si="3"/>
        <v>0</v>
      </c>
      <c r="H37" s="239">
        <f>'2QTY (2)'!J131</f>
        <v>59.743200000000009</v>
      </c>
      <c r="I37" s="204"/>
    </row>
    <row r="38" spans="1:9" s="205" customFormat="1" ht="31.95" customHeight="1">
      <c r="A38" s="332" t="s">
        <v>946</v>
      </c>
      <c r="B38" s="447"/>
      <c r="C38" s="444" t="s">
        <v>697</v>
      </c>
      <c r="D38" s="448"/>
      <c r="E38" s="449"/>
      <c r="F38" s="450"/>
      <c r="G38" s="450"/>
      <c r="H38" s="239"/>
      <c r="I38" s="204"/>
    </row>
    <row r="39" spans="1:9" s="205" customFormat="1" ht="62.4" customHeight="1">
      <c r="A39" s="315" t="s">
        <v>947</v>
      </c>
      <c r="B39" s="356"/>
      <c r="C39" s="339" t="s">
        <v>735</v>
      </c>
      <c r="D39" s="315" t="s">
        <v>18</v>
      </c>
      <c r="E39" s="317">
        <v>3</v>
      </c>
      <c r="F39" s="433"/>
      <c r="G39" s="433">
        <f>+E39*F39</f>
        <v>0</v>
      </c>
      <c r="H39" s="239">
        <f>'2Sheet1 (2)'!C13*0.8*1.1</f>
        <v>2.9040000000000008</v>
      </c>
      <c r="I39" s="204"/>
    </row>
    <row r="40" spans="1:9" s="205" customFormat="1" ht="31.95" customHeight="1">
      <c r="A40" s="332" t="s">
        <v>948</v>
      </c>
      <c r="B40" s="248"/>
      <c r="C40" s="229" t="s">
        <v>698</v>
      </c>
      <c r="D40" s="248"/>
      <c r="E40" s="326"/>
      <c r="F40" s="241"/>
      <c r="G40" s="451"/>
      <c r="H40" s="239"/>
      <c r="I40" s="204"/>
    </row>
    <row r="41" spans="1:9" s="205" customFormat="1" ht="60" customHeight="1">
      <c r="A41" s="315" t="s">
        <v>949</v>
      </c>
      <c r="B41" s="248" t="s">
        <v>569</v>
      </c>
      <c r="C41" s="249" t="s">
        <v>736</v>
      </c>
      <c r="D41" s="248" t="s">
        <v>2</v>
      </c>
      <c r="E41" s="326">
        <v>17</v>
      </c>
      <c r="F41" s="501"/>
      <c r="G41" s="451">
        <f>E41*F41</f>
        <v>0</v>
      </c>
      <c r="H41" s="239">
        <f>'2Sheet1 (2)'!C11*1.1</f>
        <v>16.368000000000002</v>
      </c>
      <c r="I41" s="204"/>
    </row>
    <row r="42" spans="1:9" s="205" customFormat="1" ht="31.95" customHeight="1">
      <c r="A42" s="332" t="s">
        <v>950</v>
      </c>
      <c r="B42" s="240"/>
      <c r="C42" s="242" t="s">
        <v>699</v>
      </c>
      <c r="D42" s="240"/>
      <c r="E42" s="243"/>
      <c r="F42" s="241"/>
      <c r="G42" s="452"/>
      <c r="H42" s="239"/>
      <c r="I42" s="204"/>
    </row>
    <row r="43" spans="1:9" s="205" customFormat="1" ht="31.95" customHeight="1">
      <c r="A43" s="315" t="s">
        <v>951</v>
      </c>
      <c r="B43" s="240"/>
      <c r="C43" s="249" t="s">
        <v>700</v>
      </c>
      <c r="D43" s="474" t="s">
        <v>337</v>
      </c>
      <c r="E43" s="243"/>
      <c r="F43" s="241"/>
      <c r="G43" s="496" t="s">
        <v>771</v>
      </c>
      <c r="H43" s="239"/>
      <c r="I43" s="204"/>
    </row>
    <row r="44" spans="1:9" ht="36.75" customHeight="1">
      <c r="A44" s="330"/>
      <c r="B44" s="668" t="s">
        <v>882</v>
      </c>
      <c r="C44" s="669"/>
      <c r="D44" s="669"/>
      <c r="E44" s="669"/>
      <c r="F44" s="670"/>
      <c r="G44" s="331">
        <f>SUM(G3:G42)</f>
        <v>0</v>
      </c>
      <c r="H44" s="438"/>
    </row>
  </sheetData>
  <mergeCells count="3">
    <mergeCell ref="A1:C1"/>
    <mergeCell ref="D1:G1"/>
    <mergeCell ref="B44:F44"/>
  </mergeCells>
  <phoneticPr fontId="32" type="noConversion"/>
  <pageMargins left="0.7" right="0.7" top="0.75" bottom="0.75" header="0.3" footer="0.3"/>
  <pageSetup paperSize="9" scale="7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93D4F-5B38-4A3A-9D0E-66B4839EAAC1}">
  <sheetPr>
    <tabColor rgb="FFFF9933"/>
    <pageSetUpPr fitToPage="1"/>
  </sheetPr>
  <dimension ref="A1:J19"/>
  <sheetViews>
    <sheetView view="pageBreakPreview" topLeftCell="A10" zoomScaleNormal="110" zoomScaleSheetLayoutView="100" workbookViewId="0">
      <selection activeCell="C4" sqref="C4"/>
    </sheetView>
  </sheetViews>
  <sheetFormatPr defaultColWidth="9.109375" defaultRowHeight="13.2"/>
  <cols>
    <col min="1" max="1" width="7.6640625" style="4" customWidth="1"/>
    <col min="2" max="2" width="9.6640625" style="11" customWidth="1"/>
    <col min="3" max="3" width="54" style="4" customWidth="1"/>
    <col min="4" max="4" width="7.6640625" style="12" customWidth="1"/>
    <col min="5" max="5" width="8.6640625" style="4" customWidth="1"/>
    <col min="6" max="6" width="13.44140625" style="4" customWidth="1"/>
    <col min="7" max="7" width="17.6640625" style="4" customWidth="1"/>
    <col min="8" max="8" width="8.5546875" style="4" bestFit="1" customWidth="1"/>
    <col min="9" max="9" width="9.109375" style="4"/>
    <col min="10" max="10" width="10.44140625" style="4" bestFit="1" customWidth="1"/>
    <col min="11" max="16384" width="9.109375" style="4"/>
  </cols>
  <sheetData>
    <row r="1" spans="1:8" s="3" customFormat="1" ht="46.8" customHeight="1" thickBot="1">
      <c r="A1" s="654" t="s">
        <v>952</v>
      </c>
      <c r="B1" s="655"/>
      <c r="C1" s="655"/>
      <c r="D1" s="656" t="str">
        <f>'Bill 2.1'!D1:G1</f>
        <v>BILL NO. 02 - REDUCTION OF LANDSLIDE VULNERABILITY  BY MITIGATION MEASURES DENIYAYA HOSPITAL (SITE NO. 104)</v>
      </c>
      <c r="E1" s="656"/>
      <c r="F1" s="656"/>
      <c r="G1" s="657"/>
    </row>
    <row r="2" spans="1:8" ht="26.4">
      <c r="A2" s="309" t="s">
        <v>9</v>
      </c>
      <c r="B2" s="309" t="s">
        <v>10</v>
      </c>
      <c r="C2" s="310" t="s">
        <v>6</v>
      </c>
      <c r="D2" s="309" t="s">
        <v>11</v>
      </c>
      <c r="E2" s="309" t="s">
        <v>12</v>
      </c>
      <c r="F2" s="311" t="s">
        <v>13</v>
      </c>
      <c r="G2" s="311" t="s">
        <v>14</v>
      </c>
    </row>
    <row r="3" spans="1:8" ht="44.4" customHeight="1">
      <c r="A3" s="390"/>
      <c r="B3" s="390"/>
      <c r="C3" s="578" t="s">
        <v>980</v>
      </c>
      <c r="D3" s="390"/>
      <c r="E3" s="390"/>
      <c r="F3" s="391"/>
      <c r="G3" s="391"/>
    </row>
    <row r="4" spans="1:8" ht="124.2">
      <c r="A4" s="390"/>
      <c r="B4" s="390"/>
      <c r="C4" s="577" t="s">
        <v>872</v>
      </c>
      <c r="D4" s="390"/>
      <c r="E4" s="390"/>
      <c r="F4" s="391"/>
      <c r="G4" s="391"/>
    </row>
    <row r="5" spans="1:8" ht="30" customHeight="1">
      <c r="A5" s="392" t="s">
        <v>953</v>
      </c>
      <c r="B5" s="393"/>
      <c r="C5" s="394" t="s">
        <v>53</v>
      </c>
      <c r="D5" s="395"/>
      <c r="E5" s="313"/>
      <c r="F5" s="313"/>
      <c r="G5" s="313"/>
    </row>
    <row r="6" spans="1:8" ht="30" customHeight="1">
      <c r="A6" s="315" t="s">
        <v>954</v>
      </c>
      <c r="B6" s="315" t="s">
        <v>54</v>
      </c>
      <c r="C6" s="396" t="s">
        <v>55</v>
      </c>
      <c r="D6" s="315" t="s">
        <v>56</v>
      </c>
      <c r="E6" s="317"/>
      <c r="F6" s="436"/>
      <c r="G6" s="436"/>
    </row>
    <row r="7" spans="1:8" s="10" customFormat="1" ht="30" customHeight="1">
      <c r="A7" s="315" t="s">
        <v>955</v>
      </c>
      <c r="B7" s="315" t="s">
        <v>57</v>
      </c>
      <c r="C7" s="245" t="s">
        <v>58</v>
      </c>
      <c r="D7" s="315" t="s">
        <v>2</v>
      </c>
      <c r="E7" s="317">
        <v>1486</v>
      </c>
      <c r="F7" s="436"/>
      <c r="G7" s="436">
        <f t="shared" ref="G7:G12" si="0">+E7*F7</f>
        <v>0</v>
      </c>
      <c r="H7" s="397">
        <f>'2QTY (2)'!J219</f>
        <v>1486</v>
      </c>
    </row>
    <row r="8" spans="1:8" ht="30" customHeight="1">
      <c r="A8" s="315" t="s">
        <v>956</v>
      </c>
      <c r="B8" s="315" t="s">
        <v>701</v>
      </c>
      <c r="C8" s="398" t="s">
        <v>489</v>
      </c>
      <c r="D8" s="315" t="s">
        <v>18</v>
      </c>
      <c r="E8" s="317">
        <v>442</v>
      </c>
      <c r="F8" s="436"/>
      <c r="G8" s="436">
        <f t="shared" si="0"/>
        <v>0</v>
      </c>
      <c r="H8" s="5">
        <f>'2QTY (2)'!J199</f>
        <v>441.04219500000005</v>
      </c>
    </row>
    <row r="9" spans="1:8" ht="30" customHeight="1">
      <c r="A9" s="315" t="s">
        <v>957</v>
      </c>
      <c r="B9" s="362" t="s">
        <v>702</v>
      </c>
      <c r="C9" s="399" t="s">
        <v>703</v>
      </c>
      <c r="D9" s="240" t="s">
        <v>2</v>
      </c>
      <c r="E9" s="243">
        <v>395</v>
      </c>
      <c r="F9" s="241"/>
      <c r="G9" s="436">
        <f t="shared" si="0"/>
        <v>0</v>
      </c>
      <c r="H9" s="5">
        <f>'2QTY (2)'!J224</f>
        <v>388.54200000000009</v>
      </c>
    </row>
    <row r="10" spans="1:8" ht="30" customHeight="1">
      <c r="A10" s="315" t="s">
        <v>958</v>
      </c>
      <c r="B10" s="358" t="s">
        <v>60</v>
      </c>
      <c r="C10" s="400" t="s">
        <v>491</v>
      </c>
      <c r="D10" s="315" t="s">
        <v>2</v>
      </c>
      <c r="E10" s="317">
        <v>100</v>
      </c>
      <c r="F10" s="436"/>
      <c r="G10" s="436">
        <f t="shared" si="0"/>
        <v>0</v>
      </c>
      <c r="H10" s="5">
        <f>'2QTY (2)'!J233</f>
        <v>98.56</v>
      </c>
    </row>
    <row r="11" spans="1:8" ht="30" customHeight="1">
      <c r="A11" s="315" t="s">
        <v>959</v>
      </c>
      <c r="B11" s="388" t="s">
        <v>48</v>
      </c>
      <c r="C11" s="343" t="s">
        <v>704</v>
      </c>
      <c r="D11" s="388" t="s">
        <v>2</v>
      </c>
      <c r="E11" s="317">
        <v>120</v>
      </c>
      <c r="F11" s="436"/>
      <c r="G11" s="436">
        <f t="shared" si="0"/>
        <v>0</v>
      </c>
      <c r="H11" s="5"/>
    </row>
    <row r="12" spans="1:8" ht="30" customHeight="1">
      <c r="A12" s="315" t="s">
        <v>960</v>
      </c>
      <c r="B12" s="315" t="s">
        <v>61</v>
      </c>
      <c r="C12" s="396" t="s">
        <v>62</v>
      </c>
      <c r="D12" s="315" t="s">
        <v>63</v>
      </c>
      <c r="E12" s="317">
        <v>8</v>
      </c>
      <c r="F12" s="436"/>
      <c r="G12" s="436">
        <f t="shared" si="0"/>
        <v>0</v>
      </c>
      <c r="H12" s="5">
        <f>('2Sheet1 (2)'!S2+'2Sheet1 (2)'!S3+'2Sheet1 (2)'!S4)*5%</f>
        <v>7.3500000000000005</v>
      </c>
    </row>
    <row r="13" spans="1:8" ht="30" customHeight="1">
      <c r="A13" s="377" t="s">
        <v>961</v>
      </c>
      <c r="B13" s="248"/>
      <c r="C13" s="229" t="s">
        <v>64</v>
      </c>
      <c r="D13" s="248"/>
      <c r="E13" s="346"/>
      <c r="F13" s="346"/>
      <c r="G13" s="346"/>
      <c r="H13" s="5"/>
    </row>
    <row r="14" spans="1:8" ht="58.5" customHeight="1">
      <c r="A14" s="315" t="s">
        <v>962</v>
      </c>
      <c r="B14" s="315" t="s">
        <v>65</v>
      </c>
      <c r="C14" s="398" t="s">
        <v>705</v>
      </c>
      <c r="D14" s="315" t="s">
        <v>2</v>
      </c>
      <c r="E14" s="317">
        <v>80</v>
      </c>
      <c r="F14" s="436"/>
      <c r="G14" s="451">
        <f>+E14*F14</f>
        <v>0</v>
      </c>
      <c r="H14" s="401">
        <f>'2QTY (2)'!J229</f>
        <v>80</v>
      </c>
    </row>
    <row r="15" spans="1:8" ht="30" customHeight="1">
      <c r="A15" s="377" t="s">
        <v>963</v>
      </c>
      <c r="B15" s="402"/>
      <c r="C15" s="403" t="s">
        <v>66</v>
      </c>
      <c r="D15" s="404"/>
      <c r="E15" s="346"/>
      <c r="F15" s="346"/>
      <c r="G15" s="346"/>
    </row>
    <row r="16" spans="1:8" customFormat="1" ht="30" customHeight="1">
      <c r="A16" s="315" t="s">
        <v>964</v>
      </c>
      <c r="B16" s="240" t="s">
        <v>67</v>
      </c>
      <c r="C16" s="245" t="s">
        <v>68</v>
      </c>
      <c r="D16" s="240" t="s">
        <v>47</v>
      </c>
      <c r="E16" s="317">
        <v>442</v>
      </c>
      <c r="F16" s="241"/>
      <c r="G16" s="451">
        <f>F16*E16</f>
        <v>0</v>
      </c>
      <c r="H16" s="7">
        <f>E8</f>
        <v>442</v>
      </c>
    </row>
    <row r="17" spans="1:10" ht="30" customHeight="1">
      <c r="A17" s="315" t="s">
        <v>965</v>
      </c>
      <c r="B17" s="315" t="s">
        <v>69</v>
      </c>
      <c r="C17" s="405" t="s">
        <v>706</v>
      </c>
      <c r="D17" s="315" t="s">
        <v>18</v>
      </c>
      <c r="E17" s="317">
        <v>442</v>
      </c>
      <c r="F17" s="436"/>
      <c r="G17" s="451">
        <f>F17*E17</f>
        <v>0</v>
      </c>
      <c r="H17" s="7">
        <f>E8</f>
        <v>442</v>
      </c>
    </row>
    <row r="18" spans="1:10" s="3" customFormat="1" ht="30" customHeight="1">
      <c r="A18" s="315" t="s">
        <v>966</v>
      </c>
      <c r="B18" s="236" t="s">
        <v>218</v>
      </c>
      <c r="C18" s="249" t="s">
        <v>219</v>
      </c>
      <c r="D18" s="240" t="s">
        <v>47</v>
      </c>
      <c r="E18" s="243">
        <v>50</v>
      </c>
      <c r="F18" s="241"/>
      <c r="G18" s="451">
        <f>F18*E18</f>
        <v>0</v>
      </c>
      <c r="H18" s="7"/>
      <c r="I18" s="153"/>
      <c r="J18" s="175" t="s">
        <v>247</v>
      </c>
    </row>
    <row r="19" spans="1:10" ht="24.75" customHeight="1">
      <c r="A19" s="330"/>
      <c r="B19" s="668" t="s">
        <v>967</v>
      </c>
      <c r="C19" s="669"/>
      <c r="D19" s="669"/>
      <c r="E19" s="669"/>
      <c r="F19" s="670"/>
      <c r="G19" s="331">
        <f>SUM(G5:G18)</f>
        <v>0</v>
      </c>
    </row>
  </sheetData>
  <mergeCells count="3">
    <mergeCell ref="A1:C1"/>
    <mergeCell ref="D1:G1"/>
    <mergeCell ref="B19:F19"/>
  </mergeCells>
  <phoneticPr fontId="32" type="noConversion"/>
  <pageMargins left="0.7" right="0.7" top="0.75" bottom="0.75" header="0.3" footer="0.3"/>
  <pageSetup paperSize="9" scale="73"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2A24A-6D03-40D1-AB42-20B2FF735794}">
  <sheetPr>
    <tabColor rgb="FF00B050"/>
  </sheetPr>
  <dimension ref="A1:R244"/>
  <sheetViews>
    <sheetView view="pageBreakPreview" zoomScale="90" zoomScaleNormal="100" zoomScaleSheetLayoutView="90" workbookViewId="0">
      <pane ySplit="2" topLeftCell="A63" activePane="bottomLeft" state="frozen"/>
      <selection activeCell="A39" activeCellId="1" sqref="B29 A39:F39"/>
      <selection pane="bottomLeft" activeCell="A39" activeCellId="1" sqref="B29 A39:F39"/>
    </sheetView>
  </sheetViews>
  <sheetFormatPr defaultColWidth="9.109375" defaultRowHeight="13.2"/>
  <cols>
    <col min="1" max="1" width="26.5546875" style="13" customWidth="1"/>
    <col min="2" max="5" width="10.6640625" style="13" customWidth="1"/>
    <col min="6" max="7" width="12.6640625" style="13" customWidth="1"/>
    <col min="8" max="8" width="5.5546875" style="13" customWidth="1"/>
    <col min="9" max="10" width="12.6640625" style="13" customWidth="1"/>
    <col min="11" max="11" width="10.33203125" style="13" bestFit="1" customWidth="1"/>
    <col min="12" max="12" width="10" style="13" bestFit="1" customWidth="1"/>
    <col min="13" max="15" width="9.109375" style="13"/>
    <col min="16" max="16" width="11.109375" style="13" bestFit="1" customWidth="1"/>
    <col min="17" max="16384" width="9.109375" style="13"/>
  </cols>
  <sheetData>
    <row r="1" spans="1:12" ht="20.100000000000001" customHeight="1">
      <c r="A1" s="677" t="s">
        <v>707</v>
      </c>
      <c r="B1" s="678"/>
      <c r="C1" s="678"/>
      <c r="D1" s="678"/>
      <c r="E1" s="678"/>
      <c r="F1" s="678"/>
      <c r="G1" s="678"/>
      <c r="H1" s="678"/>
      <c r="I1" s="678"/>
      <c r="J1" s="679"/>
    </row>
    <row r="2" spans="1:12" s="16" customFormat="1" ht="30" customHeight="1">
      <c r="A2" s="14"/>
      <c r="B2" s="15" t="s">
        <v>70</v>
      </c>
      <c r="C2" s="15" t="s">
        <v>71</v>
      </c>
      <c r="D2" s="15" t="s">
        <v>4</v>
      </c>
      <c r="E2" s="15" t="s">
        <v>72</v>
      </c>
      <c r="F2" s="15" t="s">
        <v>73</v>
      </c>
      <c r="G2" s="15" t="s">
        <v>74</v>
      </c>
      <c r="H2" s="15" t="s">
        <v>75</v>
      </c>
      <c r="I2" s="15" t="s">
        <v>76</v>
      </c>
      <c r="J2" s="15" t="s">
        <v>77</v>
      </c>
      <c r="L2" s="17"/>
    </row>
    <row r="3" spans="1:12" ht="24.9" customHeight="1">
      <c r="A3" s="680" t="s">
        <v>78</v>
      </c>
      <c r="B3" s="681"/>
      <c r="C3" s="681"/>
      <c r="D3" s="681"/>
      <c r="E3" s="681"/>
      <c r="F3" s="681"/>
      <c r="G3" s="681"/>
      <c r="H3" s="681"/>
      <c r="I3" s="681"/>
      <c r="J3" s="682"/>
    </row>
    <row r="4" spans="1:12" ht="15">
      <c r="A4" s="683" t="s">
        <v>79</v>
      </c>
      <c r="B4" s="684"/>
      <c r="C4" s="684"/>
      <c r="D4" s="684"/>
      <c r="E4" s="684"/>
      <c r="F4" s="685"/>
      <c r="G4" s="18"/>
      <c r="H4" s="19"/>
      <c r="I4" s="18"/>
      <c r="J4" s="18"/>
    </row>
    <row r="5" spans="1:12" ht="15">
      <c r="A5" s="189" t="str">
        <f>'2Sheet1 (2)'!F1</f>
        <v>Nailing Area 01</v>
      </c>
      <c r="B5" s="21"/>
      <c r="C5" s="22"/>
      <c r="D5" s="23"/>
      <c r="E5" s="22"/>
      <c r="F5" s="21"/>
      <c r="G5" s="22"/>
      <c r="H5" s="22"/>
      <c r="I5" s="22"/>
      <c r="J5" s="24"/>
      <c r="L5" s="25"/>
    </row>
    <row r="6" spans="1:12" ht="15">
      <c r="A6" s="190" t="str">
        <f>'2Sheet1 (2)'!F3</f>
        <v>~CS01</v>
      </c>
      <c r="B6" s="26">
        <f>'2Sheet1 (2)'!H3</f>
        <v>4.8099999999999996</v>
      </c>
      <c r="C6" s="26">
        <f>'2Sheet1 (2)'!I3</f>
        <v>15.52</v>
      </c>
      <c r="D6" s="23"/>
      <c r="E6" s="22"/>
      <c r="F6" s="21">
        <f>B6*C6</f>
        <v>74.651199999999989</v>
      </c>
      <c r="G6" s="22"/>
      <c r="H6" s="191" t="s">
        <v>59</v>
      </c>
      <c r="I6" s="24">
        <f>F6*1.1</f>
        <v>82.116319999999988</v>
      </c>
      <c r="J6" s="178">
        <f>ROUNDUP(I6,2)</f>
        <v>82.12</v>
      </c>
      <c r="L6" s="25"/>
    </row>
    <row r="7" spans="1:12" ht="15">
      <c r="A7" s="190" t="str">
        <f>'2Sheet1 (2)'!F4</f>
        <v>CS01-CS02</v>
      </c>
      <c r="B7" s="26">
        <f>'2Sheet1 (2)'!H4</f>
        <v>5.0199999999999996</v>
      </c>
      <c r="C7" s="26">
        <f>'2Sheet1 (2)'!I4</f>
        <v>15.094999999999999</v>
      </c>
      <c r="D7" s="23"/>
      <c r="E7" s="22"/>
      <c r="F7" s="21">
        <f t="shared" ref="F7:F31" si="0">B7*C7</f>
        <v>75.776899999999983</v>
      </c>
      <c r="G7" s="22"/>
      <c r="H7" s="191" t="s">
        <v>59</v>
      </c>
      <c r="I7" s="24">
        <f t="shared" ref="I7:I31" si="1">F7*1.1</f>
        <v>83.354589999999988</v>
      </c>
      <c r="J7" s="178">
        <f t="shared" ref="J7:J31" si="2">ROUNDUP(I7,2)</f>
        <v>83.36</v>
      </c>
      <c r="L7" s="25"/>
    </row>
    <row r="8" spans="1:12" ht="15">
      <c r="A8" s="190" t="str">
        <f>'2Sheet1 (2)'!F5</f>
        <v>CS02-CS03</v>
      </c>
      <c r="B8" s="26">
        <f>'2Sheet1 (2)'!H5</f>
        <v>5.0199999999999996</v>
      </c>
      <c r="C8" s="26">
        <f>'2Sheet1 (2)'!I5</f>
        <v>12.66</v>
      </c>
      <c r="D8" s="23"/>
      <c r="E8" s="22"/>
      <c r="F8" s="21">
        <f t="shared" si="0"/>
        <v>63.553199999999997</v>
      </c>
      <c r="G8" s="22"/>
      <c r="H8" s="191" t="s">
        <v>59</v>
      </c>
      <c r="I8" s="24">
        <f t="shared" si="1"/>
        <v>69.908519999999996</v>
      </c>
      <c r="J8" s="178">
        <f t="shared" si="2"/>
        <v>69.910000000000011</v>
      </c>
      <c r="L8" s="25"/>
    </row>
    <row r="9" spans="1:12" ht="15">
      <c r="A9" s="190" t="str">
        <f>'2Sheet1 (2)'!F6</f>
        <v>CS03-CS04</v>
      </c>
      <c r="B9" s="26">
        <f>'2Sheet1 (2)'!H6</f>
        <v>3.81</v>
      </c>
      <c r="C9" s="26">
        <f>'2Sheet1 (2)'!I6</f>
        <v>12.475000000000001</v>
      </c>
      <c r="D9" s="23"/>
      <c r="E9" s="22"/>
      <c r="F9" s="21">
        <f t="shared" si="0"/>
        <v>47.529750000000007</v>
      </c>
      <c r="G9" s="22"/>
      <c r="H9" s="191" t="s">
        <v>59</v>
      </c>
      <c r="I9" s="24">
        <f t="shared" si="1"/>
        <v>52.282725000000013</v>
      </c>
      <c r="J9" s="178">
        <f t="shared" si="2"/>
        <v>52.29</v>
      </c>
      <c r="L9" s="25"/>
    </row>
    <row r="10" spans="1:12" ht="15">
      <c r="A10" s="190" t="str">
        <f>'2Sheet1 (2)'!F7</f>
        <v>CS04-CS05</v>
      </c>
      <c r="B10" s="26">
        <f>'2Sheet1 (2)'!H7</f>
        <v>5.0199999999999996</v>
      </c>
      <c r="C10" s="26">
        <f>'2Sheet1 (2)'!I7</f>
        <v>14.100000000000001</v>
      </c>
      <c r="D10" s="23"/>
      <c r="E10" s="22"/>
      <c r="F10" s="21">
        <f t="shared" si="0"/>
        <v>70.781999999999996</v>
      </c>
      <c r="G10" s="22"/>
      <c r="H10" s="191" t="s">
        <v>59</v>
      </c>
      <c r="I10" s="24">
        <f t="shared" si="1"/>
        <v>77.860200000000006</v>
      </c>
      <c r="J10" s="178">
        <f t="shared" si="2"/>
        <v>77.87</v>
      </c>
      <c r="L10" s="25"/>
    </row>
    <row r="11" spans="1:12" ht="15">
      <c r="A11" s="190" t="str">
        <f>'2Sheet1 (2)'!F8</f>
        <v>CS05-CS06</v>
      </c>
      <c r="B11" s="26">
        <f>'2Sheet1 (2)'!H8</f>
        <v>5.0199999999999996</v>
      </c>
      <c r="C11" s="26">
        <f>'2Sheet1 (2)'!I8</f>
        <v>14.185</v>
      </c>
      <c r="D11" s="23"/>
      <c r="E11" s="22"/>
      <c r="F11" s="21">
        <f t="shared" si="0"/>
        <v>71.208699999999993</v>
      </c>
      <c r="G11" s="22"/>
      <c r="H11" s="191" t="s">
        <v>59</v>
      </c>
      <c r="I11" s="24">
        <f t="shared" si="1"/>
        <v>78.329570000000004</v>
      </c>
      <c r="J11" s="178">
        <f t="shared" si="2"/>
        <v>78.33</v>
      </c>
      <c r="L11" s="25"/>
    </row>
    <row r="12" spans="1:12" ht="15">
      <c r="A12" s="190" t="str">
        <f>'2Sheet1 (2)'!F9</f>
        <v>CS06~</v>
      </c>
      <c r="B12" s="26">
        <f>'2Sheet1 (2)'!H9</f>
        <v>3.92</v>
      </c>
      <c r="C12" s="26">
        <f>'2Sheet1 (2)'!I9</f>
        <v>14.47</v>
      </c>
      <c r="D12" s="23"/>
      <c r="E12" s="22"/>
      <c r="F12" s="21">
        <f t="shared" si="0"/>
        <v>56.7224</v>
      </c>
      <c r="G12" s="22"/>
      <c r="H12" s="191" t="s">
        <v>59</v>
      </c>
      <c r="I12" s="24">
        <f t="shared" si="1"/>
        <v>62.394640000000003</v>
      </c>
      <c r="J12" s="178">
        <f t="shared" si="2"/>
        <v>62.4</v>
      </c>
      <c r="L12" s="25"/>
    </row>
    <row r="13" spans="1:12" ht="15">
      <c r="A13" s="30"/>
      <c r="B13" s="31"/>
      <c r="C13" s="21"/>
      <c r="D13" s="23"/>
      <c r="E13" s="22"/>
      <c r="F13" s="21"/>
      <c r="G13" s="22"/>
      <c r="H13" s="191"/>
      <c r="I13" s="24"/>
      <c r="J13" s="24"/>
      <c r="L13" s="25"/>
    </row>
    <row r="14" spans="1:12" ht="15">
      <c r="A14" s="190" t="str">
        <f>'2Sheet1 (2)'!F15</f>
        <v>Nailing Area 02</v>
      </c>
      <c r="B14" s="31"/>
      <c r="C14" s="21"/>
      <c r="D14" s="23"/>
      <c r="E14" s="22"/>
      <c r="F14" s="21"/>
      <c r="G14" s="22"/>
      <c r="H14" s="191"/>
      <c r="I14" s="24"/>
      <c r="J14" s="24"/>
      <c r="L14" s="25"/>
    </row>
    <row r="15" spans="1:12" ht="15">
      <c r="A15" s="190" t="str">
        <f>'2Sheet1 (2)'!F19</f>
        <v>~CS01</v>
      </c>
      <c r="B15" s="31">
        <f>'2Sheet1 (2)'!H19</f>
        <v>0</v>
      </c>
      <c r="C15" s="21">
        <f>'2Sheet1 (2)'!I19</f>
        <v>0</v>
      </c>
      <c r="D15" s="23"/>
      <c r="E15" s="22"/>
      <c r="F15" s="21">
        <f t="shared" si="0"/>
        <v>0</v>
      </c>
      <c r="G15" s="22"/>
      <c r="H15" s="191" t="s">
        <v>59</v>
      </c>
      <c r="I15" s="24">
        <f t="shared" si="1"/>
        <v>0</v>
      </c>
      <c r="J15" s="178">
        <f t="shared" si="2"/>
        <v>0</v>
      </c>
      <c r="L15" s="25"/>
    </row>
    <row r="16" spans="1:12" ht="15">
      <c r="A16" s="190" t="str">
        <f>'2Sheet1 (2)'!F20</f>
        <v>CS01-CS02</v>
      </c>
      <c r="B16" s="31">
        <f>'2Sheet1 (2)'!H20</f>
        <v>0</v>
      </c>
      <c r="C16" s="21">
        <f>'2Sheet1 (2)'!I20</f>
        <v>0</v>
      </c>
      <c r="D16" s="23"/>
      <c r="E16" s="22"/>
      <c r="F16" s="21">
        <f t="shared" si="0"/>
        <v>0</v>
      </c>
      <c r="G16" s="22"/>
      <c r="H16" s="191" t="s">
        <v>59</v>
      </c>
      <c r="I16" s="24">
        <f t="shared" si="1"/>
        <v>0</v>
      </c>
      <c r="J16" s="178">
        <f t="shared" si="2"/>
        <v>0</v>
      </c>
      <c r="L16" s="25"/>
    </row>
    <row r="17" spans="1:12" ht="15">
      <c r="A17" s="190" t="str">
        <f>'2Sheet1 (2)'!F21</f>
        <v>CS02-CS03</v>
      </c>
      <c r="B17" s="31">
        <f>'2Sheet1 (2)'!H21</f>
        <v>0</v>
      </c>
      <c r="C17" s="21">
        <f>'2Sheet1 (2)'!I21</f>
        <v>0</v>
      </c>
      <c r="D17" s="23"/>
      <c r="E17" s="22"/>
      <c r="F17" s="21">
        <f t="shared" si="0"/>
        <v>0</v>
      </c>
      <c r="G17" s="22"/>
      <c r="H17" s="191" t="s">
        <v>59</v>
      </c>
      <c r="I17" s="24">
        <f t="shared" si="1"/>
        <v>0</v>
      </c>
      <c r="J17" s="178">
        <f t="shared" si="2"/>
        <v>0</v>
      </c>
      <c r="L17" s="25"/>
    </row>
    <row r="18" spans="1:12" ht="15">
      <c r="A18" s="190" t="str">
        <f>'2Sheet1 (2)'!F22</f>
        <v>CS03~</v>
      </c>
      <c r="B18" s="31">
        <f>'2Sheet1 (2)'!H22</f>
        <v>0</v>
      </c>
      <c r="C18" s="21">
        <f>'2Sheet1 (2)'!I22</f>
        <v>0</v>
      </c>
      <c r="D18" s="23"/>
      <c r="E18" s="22"/>
      <c r="F18" s="21">
        <f t="shared" si="0"/>
        <v>0</v>
      </c>
      <c r="G18" s="22"/>
      <c r="H18" s="191" t="s">
        <v>59</v>
      </c>
      <c r="I18" s="24">
        <f t="shared" si="1"/>
        <v>0</v>
      </c>
      <c r="J18" s="178">
        <f t="shared" si="2"/>
        <v>0</v>
      </c>
      <c r="L18" s="25"/>
    </row>
    <row r="19" spans="1:12" ht="15">
      <c r="A19" s="190"/>
      <c r="B19" s="31"/>
      <c r="C19" s="21"/>
      <c r="D19" s="23"/>
      <c r="E19" s="22"/>
      <c r="F19" s="21"/>
      <c r="G19" s="22"/>
      <c r="H19" s="191"/>
      <c r="I19" s="24"/>
      <c r="J19" s="24"/>
      <c r="L19" s="25"/>
    </row>
    <row r="20" spans="1:12" ht="15">
      <c r="A20" s="190" t="str">
        <f>'2Sheet1 (2)'!F24</f>
        <v>Gabion Wall Type 2</v>
      </c>
      <c r="B20" s="31"/>
      <c r="C20" s="21"/>
      <c r="D20" s="23"/>
      <c r="E20" s="22"/>
      <c r="F20" s="21"/>
      <c r="G20" s="22"/>
      <c r="H20" s="191"/>
      <c r="I20" s="24"/>
      <c r="J20" s="24"/>
      <c r="L20" s="25"/>
    </row>
    <row r="21" spans="1:12" ht="15">
      <c r="A21" s="190" t="str">
        <f>'2Sheet1 (2)'!F26</f>
        <v>~CS01</v>
      </c>
      <c r="B21" s="31">
        <f>'2Sheet1 (2)'!H26</f>
        <v>0</v>
      </c>
      <c r="C21" s="21">
        <f>'2Sheet1 (2)'!I26</f>
        <v>0</v>
      </c>
      <c r="D21" s="23"/>
      <c r="E21" s="22"/>
      <c r="F21" s="21">
        <f t="shared" si="0"/>
        <v>0</v>
      </c>
      <c r="G21" s="22"/>
      <c r="H21" s="191" t="s">
        <v>59</v>
      </c>
      <c r="I21" s="24">
        <f t="shared" si="1"/>
        <v>0</v>
      </c>
      <c r="J21" s="178">
        <f t="shared" si="2"/>
        <v>0</v>
      </c>
      <c r="L21" s="25"/>
    </row>
    <row r="22" spans="1:12" ht="15">
      <c r="A22" s="190" t="str">
        <f>'2Sheet1 (2)'!F27</f>
        <v>CS01-CS02</v>
      </c>
      <c r="B22" s="31">
        <f>'2Sheet1 (2)'!H27</f>
        <v>0</v>
      </c>
      <c r="C22" s="21">
        <f>'2Sheet1 (2)'!I27</f>
        <v>0</v>
      </c>
      <c r="D22" s="23"/>
      <c r="E22" s="22"/>
      <c r="F22" s="21">
        <f t="shared" si="0"/>
        <v>0</v>
      </c>
      <c r="G22" s="22"/>
      <c r="H22" s="191" t="s">
        <v>59</v>
      </c>
      <c r="I22" s="24">
        <f t="shared" si="1"/>
        <v>0</v>
      </c>
      <c r="J22" s="178">
        <f t="shared" si="2"/>
        <v>0</v>
      </c>
      <c r="L22" s="25"/>
    </row>
    <row r="23" spans="1:12" ht="15">
      <c r="A23" s="190" t="str">
        <f>'2Sheet1 (2)'!F28</f>
        <v>CS02-CS03</v>
      </c>
      <c r="B23" s="31">
        <f>'2Sheet1 (2)'!H28</f>
        <v>0</v>
      </c>
      <c r="C23" s="21">
        <f>'2Sheet1 (2)'!I28</f>
        <v>0</v>
      </c>
      <c r="D23" s="23"/>
      <c r="E23" s="22"/>
      <c r="F23" s="21">
        <f t="shared" si="0"/>
        <v>0</v>
      </c>
      <c r="G23" s="22"/>
      <c r="H23" s="191" t="s">
        <v>59</v>
      </c>
      <c r="I23" s="24">
        <f t="shared" si="1"/>
        <v>0</v>
      </c>
      <c r="J23" s="178">
        <f t="shared" si="2"/>
        <v>0</v>
      </c>
      <c r="L23" s="25"/>
    </row>
    <row r="24" spans="1:12" ht="15">
      <c r="A24" s="190" t="str">
        <f>'2Sheet1 (2)'!F29</f>
        <v>CS03~</v>
      </c>
      <c r="B24" s="31">
        <f>'2Sheet1 (2)'!H29</f>
        <v>0</v>
      </c>
      <c r="C24" s="21">
        <f>'2Sheet1 (2)'!I29</f>
        <v>0</v>
      </c>
      <c r="D24" s="23"/>
      <c r="E24" s="22"/>
      <c r="F24" s="21">
        <f t="shared" si="0"/>
        <v>0</v>
      </c>
      <c r="G24" s="22"/>
      <c r="H24" s="191" t="s">
        <v>59</v>
      </c>
      <c r="I24" s="24">
        <f t="shared" si="1"/>
        <v>0</v>
      </c>
      <c r="J24" s="178">
        <f t="shared" si="2"/>
        <v>0</v>
      </c>
      <c r="L24" s="25"/>
    </row>
    <row r="25" spans="1:12" ht="15">
      <c r="A25" s="190"/>
      <c r="B25" s="31"/>
      <c r="C25" s="21"/>
      <c r="D25" s="23"/>
      <c r="E25" s="22"/>
      <c r="F25" s="21"/>
      <c r="G25" s="22"/>
      <c r="H25" s="191"/>
      <c r="I25" s="24"/>
      <c r="J25" s="24"/>
      <c r="L25" s="25"/>
    </row>
    <row r="26" spans="1:12" ht="15">
      <c r="A26" s="190" t="str">
        <f>'2Sheet1 (2)'!F31</f>
        <v>CS07</v>
      </c>
      <c r="B26" s="31">
        <f>'2Sheet1 (2)'!H31</f>
        <v>0</v>
      </c>
      <c r="C26" s="21">
        <f>'2Sheet1 (2)'!I31</f>
        <v>0</v>
      </c>
      <c r="D26" s="23"/>
      <c r="E26" s="22"/>
      <c r="F26" s="21">
        <f t="shared" si="0"/>
        <v>0</v>
      </c>
      <c r="G26" s="22"/>
      <c r="H26" s="191" t="s">
        <v>59</v>
      </c>
      <c r="I26" s="24">
        <f t="shared" si="1"/>
        <v>0</v>
      </c>
      <c r="J26" s="178">
        <f t="shared" si="2"/>
        <v>0</v>
      </c>
      <c r="L26" s="25"/>
    </row>
    <row r="27" spans="1:12" ht="15">
      <c r="A27" s="190"/>
      <c r="B27" s="31"/>
      <c r="C27" s="21"/>
      <c r="D27" s="23"/>
      <c r="E27" s="22"/>
      <c r="F27" s="21"/>
      <c r="G27" s="22"/>
      <c r="H27" s="191"/>
      <c r="I27" s="24"/>
      <c r="J27" s="24"/>
      <c r="L27" s="25"/>
    </row>
    <row r="28" spans="1:12" ht="15">
      <c r="A28" s="190">
        <f>'2Sheet1 (2)'!F33</f>
        <v>0</v>
      </c>
      <c r="B28" s="31"/>
      <c r="C28" s="21"/>
      <c r="D28" s="23"/>
      <c r="E28" s="22"/>
      <c r="F28" s="21"/>
      <c r="G28" s="22"/>
      <c r="H28" s="191"/>
      <c r="I28" s="24"/>
      <c r="J28" s="24"/>
      <c r="L28" s="25"/>
    </row>
    <row r="29" spans="1:12" ht="15">
      <c r="A29" s="190" t="str">
        <f>'2Sheet1 (2)'!F35</f>
        <v>~CS05</v>
      </c>
      <c r="B29" s="31">
        <f>'2Sheet1 (2)'!H35</f>
        <v>0</v>
      </c>
      <c r="C29" s="21">
        <f>'2Sheet1 (2)'!I35</f>
        <v>0</v>
      </c>
      <c r="D29" s="23"/>
      <c r="E29" s="22"/>
      <c r="F29" s="21">
        <f t="shared" si="0"/>
        <v>0</v>
      </c>
      <c r="G29" s="22"/>
      <c r="H29" s="191" t="s">
        <v>59</v>
      </c>
      <c r="I29" s="24">
        <f t="shared" si="1"/>
        <v>0</v>
      </c>
      <c r="J29" s="178">
        <f t="shared" si="2"/>
        <v>0</v>
      </c>
      <c r="L29" s="25"/>
    </row>
    <row r="30" spans="1:12" ht="15">
      <c r="A30" s="190" t="str">
        <f>'2Sheet1 (2)'!F36</f>
        <v>CS05-CS06</v>
      </c>
      <c r="B30" s="31">
        <f>'2Sheet1 (2)'!H36</f>
        <v>0</v>
      </c>
      <c r="C30" s="21">
        <f>'2Sheet1 (2)'!I36</f>
        <v>0</v>
      </c>
      <c r="D30" s="23"/>
      <c r="E30" s="22"/>
      <c r="F30" s="21">
        <f t="shared" si="0"/>
        <v>0</v>
      </c>
      <c r="G30" s="22"/>
      <c r="H30" s="191" t="s">
        <v>59</v>
      </c>
      <c r="I30" s="24">
        <f t="shared" si="1"/>
        <v>0</v>
      </c>
      <c r="J30" s="178">
        <f t="shared" si="2"/>
        <v>0</v>
      </c>
      <c r="L30" s="25"/>
    </row>
    <row r="31" spans="1:12" ht="15">
      <c r="A31" s="190" t="str">
        <f>'2Sheet1 (2)'!F37</f>
        <v>CS06~</v>
      </c>
      <c r="B31" s="31">
        <f>'2Sheet1 (2)'!H37</f>
        <v>0</v>
      </c>
      <c r="C31" s="21">
        <f>'2Sheet1 (2)'!I37</f>
        <v>0</v>
      </c>
      <c r="D31" s="23"/>
      <c r="E31" s="22"/>
      <c r="F31" s="21">
        <f t="shared" si="0"/>
        <v>0</v>
      </c>
      <c r="G31" s="22"/>
      <c r="H31" s="191" t="s">
        <v>59</v>
      </c>
      <c r="I31" s="24">
        <f t="shared" si="1"/>
        <v>0</v>
      </c>
      <c r="J31" s="178">
        <f t="shared" si="2"/>
        <v>0</v>
      </c>
      <c r="L31" s="25"/>
    </row>
    <row r="32" spans="1:12" ht="15">
      <c r="A32" s="190"/>
      <c r="B32" s="31"/>
      <c r="C32" s="21"/>
      <c r="D32" s="23"/>
      <c r="E32" s="22"/>
      <c r="F32" s="21"/>
      <c r="G32" s="22"/>
      <c r="H32" s="191"/>
      <c r="I32" s="24"/>
      <c r="J32" s="24"/>
      <c r="L32" s="25"/>
    </row>
    <row r="33" spans="1:12" ht="15">
      <c r="A33" s="190"/>
      <c r="B33" s="31"/>
      <c r="C33" s="21"/>
      <c r="D33" s="23"/>
      <c r="E33" s="22"/>
      <c r="F33" s="21"/>
      <c r="G33" s="22"/>
      <c r="H33" s="22"/>
      <c r="I33" s="24"/>
      <c r="J33" s="24"/>
      <c r="L33" s="25"/>
    </row>
    <row r="34" spans="1:12" ht="15">
      <c r="A34" s="27"/>
      <c r="B34" s="21"/>
      <c r="C34" s="21"/>
      <c r="D34" s="23"/>
      <c r="E34" s="22"/>
      <c r="F34" s="21"/>
      <c r="G34" s="22"/>
      <c r="H34" s="22"/>
      <c r="I34" s="24"/>
      <c r="J34" s="177">
        <f>SUM(J6:J33)</f>
        <v>506.28000000000003</v>
      </c>
      <c r="L34" s="25"/>
    </row>
    <row r="35" spans="1:12" ht="15">
      <c r="A35" s="30"/>
      <c r="B35" s="31"/>
      <c r="C35" s="32"/>
      <c r="D35" s="33"/>
      <c r="E35" s="34"/>
      <c r="F35" s="31"/>
      <c r="G35" s="34"/>
      <c r="H35" s="34"/>
      <c r="I35" s="35"/>
      <c r="J35" s="36"/>
    </row>
    <row r="36" spans="1:12" ht="15">
      <c r="A36" s="680" t="s">
        <v>81</v>
      </c>
      <c r="B36" s="681"/>
      <c r="C36" s="681"/>
      <c r="D36" s="681"/>
      <c r="E36" s="681"/>
      <c r="F36" s="681"/>
      <c r="G36" s="681"/>
      <c r="H36" s="681"/>
      <c r="I36" s="681"/>
      <c r="J36" s="682"/>
    </row>
    <row r="37" spans="1:12" ht="15">
      <c r="A37" s="674" t="s">
        <v>82</v>
      </c>
      <c r="B37" s="675"/>
      <c r="C37" s="675"/>
      <c r="D37" s="675"/>
      <c r="E37" s="675"/>
      <c r="F37" s="676"/>
      <c r="G37" s="18"/>
      <c r="H37" s="19"/>
      <c r="I37" s="19"/>
      <c r="J37" s="18"/>
      <c r="K37" s="37"/>
    </row>
    <row r="38" spans="1:12" ht="15">
      <c r="A38" s="674" t="s">
        <v>83</v>
      </c>
      <c r="B38" s="675"/>
      <c r="C38" s="675"/>
      <c r="D38" s="675"/>
      <c r="E38" s="675"/>
      <c r="F38" s="676"/>
      <c r="G38" s="18"/>
      <c r="H38" s="19"/>
      <c r="I38" s="18"/>
      <c r="J38" s="18"/>
      <c r="L38" s="25"/>
    </row>
    <row r="39" spans="1:12" ht="15">
      <c r="A39" s="674" t="s">
        <v>84</v>
      </c>
      <c r="B39" s="675"/>
      <c r="C39" s="675"/>
      <c r="D39" s="675"/>
      <c r="E39" s="675"/>
      <c r="F39" s="676"/>
      <c r="G39" s="38"/>
      <c r="H39" s="39"/>
      <c r="I39" s="38"/>
      <c r="J39" s="38"/>
      <c r="L39" s="25"/>
    </row>
    <row r="40" spans="1:12" ht="15">
      <c r="A40" s="27" t="s">
        <v>85</v>
      </c>
      <c r="B40" s="21"/>
      <c r="C40" s="21"/>
      <c r="D40" s="23"/>
      <c r="E40" s="22"/>
      <c r="F40" s="21"/>
      <c r="G40" s="22"/>
      <c r="H40" s="22"/>
      <c r="I40" s="24"/>
      <c r="J40" s="24"/>
      <c r="L40" s="25"/>
    </row>
    <row r="41" spans="1:12" ht="15">
      <c r="A41" s="190" t="str">
        <f>A5</f>
        <v>Nailing Area 01</v>
      </c>
      <c r="B41" s="31"/>
      <c r="C41" s="21"/>
      <c r="D41" s="23"/>
      <c r="E41" s="22"/>
      <c r="F41" s="21"/>
      <c r="G41" s="22"/>
      <c r="H41" s="22"/>
      <c r="I41" s="24"/>
      <c r="J41" s="24"/>
      <c r="L41" s="25"/>
    </row>
    <row r="42" spans="1:12" ht="15">
      <c r="A42" s="190" t="str">
        <f>A6</f>
        <v>~CS01</v>
      </c>
      <c r="B42" s="31">
        <f>B6</f>
        <v>4.8099999999999996</v>
      </c>
      <c r="C42" s="21">
        <f>'2Sheet1 (2)'!M3</f>
        <v>5.72</v>
      </c>
      <c r="D42" s="23"/>
      <c r="E42" s="22"/>
      <c r="F42" s="21">
        <f>B42*C42</f>
        <v>27.513199999999998</v>
      </c>
      <c r="G42" s="22"/>
      <c r="H42" s="22" t="s">
        <v>80</v>
      </c>
      <c r="I42" s="24">
        <f>F42*1.1</f>
        <v>30.264520000000001</v>
      </c>
      <c r="J42" s="178">
        <f>ROUNDUP(I42,2)</f>
        <v>30.270000000000003</v>
      </c>
      <c r="L42" s="25"/>
    </row>
    <row r="43" spans="1:12" ht="15">
      <c r="A43" s="190" t="str">
        <f>A7</f>
        <v>CS01-CS02</v>
      </c>
      <c r="B43" s="31">
        <f>B7</f>
        <v>5.0199999999999996</v>
      </c>
      <c r="C43" s="21">
        <f>'2Sheet1 (2)'!M4</f>
        <v>6.1850000000000005</v>
      </c>
      <c r="D43" s="23"/>
      <c r="E43" s="22"/>
      <c r="F43" s="21">
        <f t="shared" ref="F43:F48" si="3">B43*C43</f>
        <v>31.0487</v>
      </c>
      <c r="G43" s="22"/>
      <c r="H43" s="22" t="s">
        <v>80</v>
      </c>
      <c r="I43" s="24">
        <f t="shared" ref="I43:I48" si="4">F43*1.1</f>
        <v>34.153570000000002</v>
      </c>
      <c r="J43" s="178">
        <f t="shared" ref="J43:J48" si="5">ROUNDUP(I43,2)</f>
        <v>34.159999999999997</v>
      </c>
      <c r="L43" s="25"/>
    </row>
    <row r="44" spans="1:12" ht="15">
      <c r="A44" s="190" t="str">
        <f>A8</f>
        <v>CS02-CS03</v>
      </c>
      <c r="B44" s="31">
        <f>B8</f>
        <v>5.0199999999999996</v>
      </c>
      <c r="C44" s="21">
        <f>'2Sheet1 (2)'!M5</f>
        <v>6.5500000000000007</v>
      </c>
      <c r="D44" s="23"/>
      <c r="E44" s="22"/>
      <c r="F44" s="21">
        <f t="shared" si="3"/>
        <v>32.881</v>
      </c>
      <c r="G44" s="22"/>
      <c r="H44" s="22" t="s">
        <v>80</v>
      </c>
      <c r="I44" s="24">
        <f t="shared" si="4"/>
        <v>36.1691</v>
      </c>
      <c r="J44" s="178">
        <f t="shared" si="5"/>
        <v>36.169999999999995</v>
      </c>
      <c r="L44" s="25"/>
    </row>
    <row r="45" spans="1:12" ht="15">
      <c r="A45" s="190" t="str">
        <f>A9</f>
        <v>CS03-CS04</v>
      </c>
      <c r="B45" s="31">
        <f>B9</f>
        <v>3.81</v>
      </c>
      <c r="C45" s="21">
        <f>'2Sheet1 (2)'!M6</f>
        <v>6.45</v>
      </c>
      <c r="D45" s="23"/>
      <c r="E45" s="22"/>
      <c r="F45" s="21">
        <f t="shared" si="3"/>
        <v>24.5745</v>
      </c>
      <c r="G45" s="22"/>
      <c r="H45" s="22" t="s">
        <v>80</v>
      </c>
      <c r="I45" s="24">
        <f t="shared" si="4"/>
        <v>27.031950000000002</v>
      </c>
      <c r="J45" s="178">
        <f t="shared" si="5"/>
        <v>27.040000000000003</v>
      </c>
      <c r="L45" s="25"/>
    </row>
    <row r="46" spans="1:12" ht="15">
      <c r="A46" s="190" t="str">
        <f t="shared" ref="A46:B48" si="6">A10</f>
        <v>CS04-CS05</v>
      </c>
      <c r="B46" s="31">
        <f t="shared" si="6"/>
        <v>5.0199999999999996</v>
      </c>
      <c r="C46" s="21">
        <f>'2Sheet1 (2)'!M7</f>
        <v>0</v>
      </c>
      <c r="D46" s="23"/>
      <c r="E46" s="22"/>
      <c r="F46" s="21">
        <f t="shared" si="3"/>
        <v>0</v>
      </c>
      <c r="G46" s="22"/>
      <c r="H46" s="22" t="s">
        <v>708</v>
      </c>
      <c r="I46" s="24">
        <f t="shared" si="4"/>
        <v>0</v>
      </c>
      <c r="J46" s="178">
        <f t="shared" si="5"/>
        <v>0</v>
      </c>
      <c r="L46" s="25"/>
    </row>
    <row r="47" spans="1:12" ht="15">
      <c r="A47" s="190" t="str">
        <f t="shared" si="6"/>
        <v>CS05-CS06</v>
      </c>
      <c r="B47" s="31">
        <f t="shared" si="6"/>
        <v>5.0199999999999996</v>
      </c>
      <c r="C47" s="21">
        <f>'2Sheet1 (2)'!M8</f>
        <v>0</v>
      </c>
      <c r="D47" s="23"/>
      <c r="E47" s="22"/>
      <c r="F47" s="21">
        <f t="shared" si="3"/>
        <v>0</v>
      </c>
      <c r="G47" s="22"/>
      <c r="H47" s="22" t="s">
        <v>709</v>
      </c>
      <c r="I47" s="24">
        <f t="shared" si="4"/>
        <v>0</v>
      </c>
      <c r="J47" s="178">
        <f t="shared" si="5"/>
        <v>0</v>
      </c>
      <c r="L47" s="25"/>
    </row>
    <row r="48" spans="1:12" ht="15">
      <c r="A48" s="190" t="str">
        <f t="shared" si="6"/>
        <v>CS06~</v>
      </c>
      <c r="B48" s="31">
        <f t="shared" si="6"/>
        <v>3.92</v>
      </c>
      <c r="C48" s="21">
        <f>'2Sheet1 (2)'!M9</f>
        <v>0</v>
      </c>
      <c r="D48" s="23"/>
      <c r="E48" s="22"/>
      <c r="F48" s="21">
        <f t="shared" si="3"/>
        <v>0</v>
      </c>
      <c r="G48" s="22"/>
      <c r="H48" s="22" t="s">
        <v>710</v>
      </c>
      <c r="I48" s="24">
        <f t="shared" si="4"/>
        <v>0</v>
      </c>
      <c r="J48" s="178">
        <f t="shared" si="5"/>
        <v>0</v>
      </c>
      <c r="L48" s="25"/>
    </row>
    <row r="49" spans="1:12" ht="15">
      <c r="A49" s="190"/>
      <c r="B49" s="31"/>
      <c r="C49" s="21"/>
      <c r="D49" s="23"/>
      <c r="E49" s="22"/>
      <c r="F49" s="21"/>
      <c r="G49" s="22"/>
      <c r="H49" s="22"/>
      <c r="I49" s="24"/>
      <c r="J49" s="178"/>
      <c r="L49" s="25"/>
    </row>
    <row r="50" spans="1:12" ht="15">
      <c r="A50" s="27"/>
      <c r="B50" s="21"/>
      <c r="C50" s="21"/>
      <c r="D50" s="23"/>
      <c r="E50" s="22"/>
      <c r="F50" s="21"/>
      <c r="G50" s="22"/>
      <c r="H50" s="22"/>
      <c r="I50" s="24"/>
      <c r="J50" s="178"/>
      <c r="L50" s="25"/>
    </row>
    <row r="51" spans="1:12" ht="15">
      <c r="A51" s="27"/>
      <c r="B51" s="21"/>
      <c r="C51" s="21"/>
      <c r="D51" s="23"/>
      <c r="E51" s="22"/>
      <c r="F51" s="21"/>
      <c r="G51" s="22"/>
      <c r="H51" s="22"/>
      <c r="I51" s="24"/>
      <c r="J51" s="177">
        <f>SUM(J40:J50)</f>
        <v>127.64</v>
      </c>
    </row>
    <row r="52" spans="1:12" ht="15">
      <c r="A52" s="27"/>
      <c r="B52" s="21"/>
      <c r="C52" s="21"/>
      <c r="D52" s="23"/>
      <c r="E52" s="22"/>
      <c r="F52" s="21"/>
      <c r="G52" s="22"/>
      <c r="H52" s="22"/>
      <c r="I52" s="24"/>
      <c r="J52" s="177"/>
    </row>
    <row r="53" spans="1:12" ht="15">
      <c r="A53" s="27"/>
      <c r="B53" s="21"/>
      <c r="C53" s="21"/>
      <c r="D53" s="23"/>
      <c r="E53" s="22"/>
      <c r="F53" s="21"/>
      <c r="G53" s="22"/>
      <c r="H53" s="22"/>
      <c r="I53" s="24"/>
      <c r="J53" s="24"/>
    </row>
    <row r="54" spans="1:12" ht="15">
      <c r="A54" s="674" t="s">
        <v>86</v>
      </c>
      <c r="B54" s="675"/>
      <c r="C54" s="675"/>
      <c r="D54" s="675"/>
      <c r="E54" s="675"/>
      <c r="F54" s="676"/>
      <c r="G54" s="40"/>
      <c r="H54" s="19"/>
      <c r="I54" s="18"/>
      <c r="J54" s="18"/>
      <c r="K54" s="25"/>
      <c r="L54" s="25"/>
    </row>
    <row r="55" spans="1:12" ht="15">
      <c r="A55" s="674" t="s">
        <v>87</v>
      </c>
      <c r="B55" s="675"/>
      <c r="C55" s="675"/>
      <c r="D55" s="675"/>
      <c r="E55" s="675"/>
      <c r="F55" s="676"/>
      <c r="G55" s="40"/>
      <c r="H55" s="19"/>
      <c r="I55" s="18"/>
      <c r="J55" s="18"/>
      <c r="K55" s="25"/>
      <c r="L55" s="25"/>
    </row>
    <row r="56" spans="1:12" ht="15">
      <c r="A56" s="674" t="s">
        <v>88</v>
      </c>
      <c r="B56" s="675"/>
      <c r="C56" s="675"/>
      <c r="D56" s="675"/>
      <c r="E56" s="675"/>
      <c r="F56" s="676"/>
      <c r="G56" s="38"/>
      <c r="H56" s="39"/>
      <c r="I56" s="38"/>
      <c r="J56" s="38"/>
      <c r="K56" s="25"/>
      <c r="L56" s="25"/>
    </row>
    <row r="57" spans="1:12" ht="15">
      <c r="A57" s="41" t="s">
        <v>89</v>
      </c>
      <c r="B57" s="26"/>
      <c r="C57" s="42"/>
      <c r="D57" s="42"/>
      <c r="E57" s="43"/>
      <c r="F57" s="26"/>
      <c r="G57" s="43"/>
      <c r="H57" s="43"/>
      <c r="I57" s="24"/>
      <c r="J57" s="44"/>
      <c r="K57" s="25"/>
      <c r="L57" s="25"/>
    </row>
    <row r="58" spans="1:12" ht="15">
      <c r="A58" s="194" t="str">
        <f>A41</f>
        <v>Nailing Area 01</v>
      </c>
      <c r="B58" s="31"/>
      <c r="C58" s="32"/>
      <c r="D58" s="33"/>
      <c r="E58" s="34"/>
      <c r="F58" s="31"/>
      <c r="G58" s="45"/>
      <c r="H58" s="22"/>
      <c r="I58" s="24"/>
      <c r="J58" s="24"/>
      <c r="K58" s="25"/>
      <c r="L58" s="25"/>
    </row>
    <row r="59" spans="1:12" ht="15">
      <c r="A59" s="194" t="str">
        <f>A42</f>
        <v>~CS01</v>
      </c>
      <c r="B59" s="31"/>
      <c r="C59" s="32"/>
      <c r="D59" s="33"/>
      <c r="E59" s="34"/>
      <c r="F59" s="31">
        <f>PRODUCT(B59:E59)</f>
        <v>0</v>
      </c>
      <c r="G59" s="45">
        <f>F59</f>
        <v>0</v>
      </c>
      <c r="H59" s="22" t="s">
        <v>80</v>
      </c>
      <c r="I59" s="24">
        <f>G59*1.1</f>
        <v>0</v>
      </c>
      <c r="J59" s="178">
        <f>I59</f>
        <v>0</v>
      </c>
      <c r="K59" s="25"/>
      <c r="L59" s="25"/>
    </row>
    <row r="60" spans="1:12" ht="15">
      <c r="A60" s="194" t="str">
        <f>A43</f>
        <v>CS01-CS02</v>
      </c>
      <c r="B60" s="31"/>
      <c r="C60" s="32"/>
      <c r="D60" s="33"/>
      <c r="E60" s="34"/>
      <c r="F60" s="31">
        <f t="shared" ref="F60:F64" si="7">PRODUCT(B60:E60)</f>
        <v>0</v>
      </c>
      <c r="G60" s="45">
        <f t="shared" ref="G60:G64" si="8">F60</f>
        <v>0</v>
      </c>
      <c r="H60" s="22" t="s">
        <v>80</v>
      </c>
      <c r="I60" s="24">
        <f t="shared" ref="I60:I64" si="9">G60*1.1</f>
        <v>0</v>
      </c>
      <c r="J60" s="178">
        <f t="shared" ref="J60:J64" si="10">I60</f>
        <v>0</v>
      </c>
      <c r="K60" s="25"/>
      <c r="L60" s="25"/>
    </row>
    <row r="61" spans="1:12" ht="15">
      <c r="A61" s="194" t="str">
        <f>A44</f>
        <v>CS02-CS03</v>
      </c>
      <c r="B61" s="31"/>
      <c r="C61" s="32"/>
      <c r="D61" s="33"/>
      <c r="E61" s="34"/>
      <c r="F61" s="31">
        <f t="shared" si="7"/>
        <v>0</v>
      </c>
      <c r="G61" s="45">
        <f t="shared" si="8"/>
        <v>0</v>
      </c>
      <c r="H61" s="22" t="s">
        <v>80</v>
      </c>
      <c r="I61" s="24">
        <f t="shared" si="9"/>
        <v>0</v>
      </c>
      <c r="J61" s="178">
        <f t="shared" si="10"/>
        <v>0</v>
      </c>
      <c r="K61" s="25"/>
      <c r="L61" s="25"/>
    </row>
    <row r="62" spans="1:12" ht="15">
      <c r="A62" s="194" t="str">
        <f>A45</f>
        <v>CS03-CS04</v>
      </c>
      <c r="B62" s="31"/>
      <c r="C62" s="32"/>
      <c r="D62" s="33"/>
      <c r="E62" s="34"/>
      <c r="F62" s="31">
        <f t="shared" si="7"/>
        <v>0</v>
      </c>
      <c r="G62" s="45">
        <f t="shared" si="8"/>
        <v>0</v>
      </c>
      <c r="H62" s="22" t="s">
        <v>80</v>
      </c>
      <c r="I62" s="24">
        <f t="shared" si="9"/>
        <v>0</v>
      </c>
      <c r="J62" s="178">
        <f t="shared" si="10"/>
        <v>0</v>
      </c>
      <c r="K62" s="25"/>
      <c r="L62" s="25"/>
    </row>
    <row r="63" spans="1:12" ht="15">
      <c r="A63" s="194"/>
      <c r="B63" s="31"/>
      <c r="C63" s="32"/>
      <c r="D63" s="33"/>
      <c r="E63" s="34"/>
      <c r="F63" s="31"/>
      <c r="G63" s="45"/>
      <c r="H63" s="22"/>
      <c r="I63" s="24"/>
      <c r="J63" s="24"/>
      <c r="K63" s="25"/>
      <c r="L63" s="25"/>
    </row>
    <row r="64" spans="1:12" ht="15">
      <c r="A64" s="194" t="str">
        <f>A47</f>
        <v>CS05-CS06</v>
      </c>
      <c r="B64" s="31">
        <f>B47</f>
        <v>5.0199999999999996</v>
      </c>
      <c r="C64" s="32">
        <f>'2Sheet1 (2)'!K31</f>
        <v>0</v>
      </c>
      <c r="D64" s="33"/>
      <c r="E64" s="34"/>
      <c r="F64" s="31">
        <f t="shared" si="7"/>
        <v>0</v>
      </c>
      <c r="G64" s="45">
        <f t="shared" si="8"/>
        <v>0</v>
      </c>
      <c r="H64" s="22" t="s">
        <v>80</v>
      </c>
      <c r="I64" s="24">
        <f t="shared" si="9"/>
        <v>0</v>
      </c>
      <c r="J64" s="178">
        <f t="shared" si="10"/>
        <v>0</v>
      </c>
      <c r="K64" s="25"/>
      <c r="L64" s="25"/>
    </row>
    <row r="65" spans="1:12" ht="15">
      <c r="A65" s="194"/>
      <c r="B65" s="31"/>
      <c r="C65" s="32"/>
      <c r="D65" s="33"/>
      <c r="E65" s="34"/>
      <c r="F65" s="31"/>
      <c r="G65" s="45"/>
      <c r="H65" s="22"/>
      <c r="I65" s="24"/>
      <c r="J65" s="24"/>
      <c r="K65" s="25"/>
      <c r="L65" s="25"/>
    </row>
    <row r="66" spans="1:12" ht="15">
      <c r="A66" s="193"/>
      <c r="B66" s="31"/>
      <c r="C66" s="33"/>
      <c r="D66" s="33"/>
      <c r="E66" s="34"/>
      <c r="F66" s="31"/>
      <c r="G66" s="34"/>
      <c r="H66" s="34"/>
      <c r="I66" s="24"/>
      <c r="J66" s="177">
        <f>SUM(J59:J65)</f>
        <v>0</v>
      </c>
      <c r="K66" s="25"/>
      <c r="L66" s="25"/>
    </row>
    <row r="67" spans="1:12" ht="15">
      <c r="A67" s="406" t="s">
        <v>711</v>
      </c>
      <c r="B67" s="31"/>
      <c r="C67" s="33"/>
      <c r="D67" s="33"/>
      <c r="E67" s="34"/>
      <c r="F67" s="31"/>
      <c r="G67" s="34"/>
      <c r="H67" s="34"/>
      <c r="I67" s="24"/>
      <c r="J67" s="44"/>
      <c r="K67" s="25"/>
      <c r="L67" s="25"/>
    </row>
    <row r="68" spans="1:12" ht="15">
      <c r="A68" s="193"/>
      <c r="B68" s="31"/>
      <c r="C68" s="33"/>
      <c r="D68" s="33"/>
      <c r="E68" s="34"/>
      <c r="F68" s="31"/>
      <c r="G68" s="34"/>
      <c r="H68" s="34"/>
      <c r="I68" s="24"/>
      <c r="J68" s="44"/>
      <c r="K68" s="25"/>
      <c r="L68" s="25"/>
    </row>
    <row r="69" spans="1:12" ht="15">
      <c r="A69" s="194" t="str">
        <f t="shared" ref="A69:B71" si="11">A8</f>
        <v>CS02-CS03</v>
      </c>
      <c r="B69" s="31">
        <f t="shared" si="11"/>
        <v>5.0199999999999996</v>
      </c>
      <c r="C69" s="33">
        <f>'2Sheet1 (2)'!K5</f>
        <v>4.45</v>
      </c>
      <c r="D69" s="33"/>
      <c r="E69" s="34"/>
      <c r="F69" s="31">
        <f>PRODUCT(B69:E69)</f>
        <v>22.338999999999999</v>
      </c>
      <c r="G69" s="45">
        <f>F69</f>
        <v>22.338999999999999</v>
      </c>
      <c r="H69" s="22" t="s">
        <v>80</v>
      </c>
      <c r="I69" s="24">
        <f>G69*1.1</f>
        <v>24.572900000000001</v>
      </c>
      <c r="J69" s="178">
        <f>I69</f>
        <v>24.572900000000001</v>
      </c>
      <c r="K69" s="25"/>
      <c r="L69" s="25"/>
    </row>
    <row r="70" spans="1:12" ht="15">
      <c r="A70" s="194" t="str">
        <f t="shared" si="11"/>
        <v>CS03-CS04</v>
      </c>
      <c r="B70" s="31">
        <f t="shared" si="11"/>
        <v>3.81</v>
      </c>
      <c r="C70" s="33">
        <f>'2Sheet1 (2)'!K6</f>
        <v>5.0049999999999999</v>
      </c>
      <c r="D70" s="33"/>
      <c r="E70" s="34"/>
      <c r="F70" s="31">
        <f t="shared" ref="F70:F71" si="12">PRODUCT(B70:E70)</f>
        <v>19.069050000000001</v>
      </c>
      <c r="G70" s="45">
        <f t="shared" ref="G70:G71" si="13">F70</f>
        <v>19.069050000000001</v>
      </c>
      <c r="H70" s="22" t="s">
        <v>80</v>
      </c>
      <c r="I70" s="24">
        <f t="shared" ref="I70:I71" si="14">G70*1.1</f>
        <v>20.975955000000003</v>
      </c>
      <c r="J70" s="178">
        <f t="shared" ref="J70:J71" si="15">I70</f>
        <v>20.975955000000003</v>
      </c>
      <c r="K70" s="25"/>
      <c r="L70" s="25"/>
    </row>
    <row r="71" spans="1:12" ht="15">
      <c r="A71" s="194" t="str">
        <f t="shared" si="11"/>
        <v>CS04-CS05</v>
      </c>
      <c r="B71" s="31">
        <f t="shared" si="11"/>
        <v>5.0199999999999996</v>
      </c>
      <c r="C71" s="33">
        <f>'2Sheet1 (2)'!K7</f>
        <v>4.45</v>
      </c>
      <c r="D71" s="33"/>
      <c r="E71" s="34"/>
      <c r="F71" s="31">
        <f t="shared" si="12"/>
        <v>22.338999999999999</v>
      </c>
      <c r="G71" s="45">
        <f t="shared" si="13"/>
        <v>22.338999999999999</v>
      </c>
      <c r="H71" s="22" t="s">
        <v>80</v>
      </c>
      <c r="I71" s="24">
        <f t="shared" si="14"/>
        <v>24.572900000000001</v>
      </c>
      <c r="J71" s="178">
        <f t="shared" si="15"/>
        <v>24.572900000000001</v>
      </c>
      <c r="K71" s="25"/>
      <c r="L71" s="25"/>
    </row>
    <row r="72" spans="1:12" ht="15">
      <c r="A72" s="193"/>
      <c r="B72" s="31"/>
      <c r="C72" s="33"/>
      <c r="D72" s="33"/>
      <c r="E72" s="34"/>
      <c r="F72" s="31"/>
      <c r="G72" s="34"/>
      <c r="H72" s="34"/>
      <c r="I72" s="24"/>
      <c r="J72" s="177">
        <f>SUM(J69:J71)</f>
        <v>70.121755000000007</v>
      </c>
      <c r="K72" s="25"/>
      <c r="L72" s="25"/>
    </row>
    <row r="73" spans="1:12" ht="15">
      <c r="A73" s="193"/>
      <c r="B73" s="31"/>
      <c r="C73" s="33"/>
      <c r="D73" s="33"/>
      <c r="E73" s="34"/>
      <c r="F73" s="31"/>
      <c r="G73" s="34"/>
      <c r="H73" s="34"/>
      <c r="I73" s="24"/>
      <c r="J73" s="44"/>
      <c r="K73" s="25"/>
      <c r="L73" s="25"/>
    </row>
    <row r="74" spans="1:12" ht="15">
      <c r="A74" s="193"/>
      <c r="B74" s="31"/>
      <c r="C74" s="33"/>
      <c r="D74" s="33"/>
      <c r="E74" s="34"/>
      <c r="F74" s="31"/>
      <c r="G74" s="34"/>
      <c r="H74" s="34"/>
      <c r="I74" s="24"/>
      <c r="J74" s="44"/>
      <c r="K74" s="25"/>
      <c r="L74" s="25"/>
    </row>
    <row r="75" spans="1:12" ht="15">
      <c r="A75" s="193"/>
      <c r="B75" s="31"/>
      <c r="C75" s="33"/>
      <c r="D75" s="33"/>
      <c r="E75" s="34"/>
      <c r="F75" s="31"/>
      <c r="G75" s="34"/>
      <c r="H75" s="34"/>
      <c r="I75" s="24"/>
      <c r="J75" s="44"/>
      <c r="K75" s="25"/>
      <c r="L75" s="25"/>
    </row>
    <row r="76" spans="1:12" ht="15">
      <c r="A76" s="193"/>
      <c r="B76" s="31"/>
      <c r="C76" s="33"/>
      <c r="D76" s="33"/>
      <c r="E76" s="34"/>
      <c r="F76" s="31"/>
      <c r="G76" s="34"/>
      <c r="H76" s="34"/>
      <c r="I76" s="24"/>
      <c r="J76" s="44"/>
      <c r="K76" s="25"/>
      <c r="L76" s="25"/>
    </row>
    <row r="77" spans="1:12" ht="15">
      <c r="A77" s="193"/>
      <c r="B77" s="31"/>
      <c r="C77" s="33"/>
      <c r="D77" s="33"/>
      <c r="E77" s="34"/>
      <c r="F77" s="31"/>
      <c r="G77" s="34"/>
      <c r="H77" s="34"/>
      <c r="I77" s="24"/>
      <c r="J77" s="44"/>
      <c r="K77" s="25"/>
      <c r="L77" s="25"/>
    </row>
    <row r="78" spans="1:12" ht="15">
      <c r="A78" s="193"/>
      <c r="B78" s="31"/>
      <c r="C78" s="33"/>
      <c r="D78" s="33"/>
      <c r="E78" s="34"/>
      <c r="F78" s="31"/>
      <c r="G78" s="34"/>
      <c r="H78" s="34"/>
      <c r="I78" s="24"/>
      <c r="J78" s="44"/>
      <c r="K78" s="25"/>
      <c r="L78" s="25"/>
    </row>
    <row r="79" spans="1:12" ht="15">
      <c r="A79" s="193"/>
      <c r="B79" s="31"/>
      <c r="C79" s="33"/>
      <c r="D79" s="33"/>
      <c r="E79" s="34"/>
      <c r="F79" s="31"/>
      <c r="G79" s="34"/>
      <c r="H79" s="34"/>
      <c r="I79" s="24"/>
      <c r="J79" s="44"/>
      <c r="K79" s="25"/>
      <c r="L79" s="25"/>
    </row>
    <row r="80" spans="1:12" ht="15">
      <c r="A80" s="30"/>
      <c r="B80" s="31"/>
      <c r="C80" s="33"/>
      <c r="D80" s="33"/>
      <c r="E80" s="34"/>
      <c r="F80" s="31"/>
      <c r="G80" s="34"/>
      <c r="H80" s="34"/>
      <c r="I80" s="24"/>
      <c r="J80" s="44"/>
      <c r="K80" s="25"/>
      <c r="L80" s="25"/>
    </row>
    <row r="81" spans="1:18" ht="15">
      <c r="A81" s="689" t="s">
        <v>90</v>
      </c>
      <c r="B81" s="690"/>
      <c r="C81" s="690"/>
      <c r="D81" s="690"/>
      <c r="E81" s="690"/>
      <c r="F81" s="690"/>
      <c r="G81" s="690"/>
      <c r="H81" s="690"/>
      <c r="I81" s="690"/>
      <c r="J81" s="691"/>
      <c r="K81" s="25"/>
      <c r="L81" s="25"/>
    </row>
    <row r="82" spans="1:18" ht="15">
      <c r="A82" s="41" t="s">
        <v>89</v>
      </c>
      <c r="B82" s="21"/>
      <c r="C82" s="23"/>
      <c r="D82" s="23"/>
      <c r="E82" s="22"/>
      <c r="F82" s="21"/>
      <c r="G82" s="22"/>
      <c r="H82" s="22"/>
      <c r="I82" s="24"/>
      <c r="J82" s="24"/>
      <c r="K82" s="25"/>
      <c r="L82" s="25"/>
    </row>
    <row r="83" spans="1:18" ht="15">
      <c r="A83" s="196" t="str">
        <f>A58</f>
        <v>Nailing Area 01</v>
      </c>
      <c r="B83" s="26"/>
      <c r="C83" s="72"/>
      <c r="D83" s="23"/>
      <c r="E83" s="22"/>
      <c r="F83" s="31"/>
      <c r="G83" s="45"/>
      <c r="H83" s="22"/>
      <c r="I83" s="24"/>
      <c r="J83" s="24"/>
      <c r="K83" s="25"/>
      <c r="L83" s="25"/>
      <c r="P83" s="1"/>
      <c r="Q83" s="1"/>
      <c r="R83" s="1"/>
    </row>
    <row r="84" spans="1:18" ht="15">
      <c r="A84" s="196" t="str">
        <f>A59</f>
        <v>~CS01</v>
      </c>
      <c r="B84" s="26">
        <f>B59</f>
        <v>0</v>
      </c>
      <c r="C84" s="72">
        <f>'2Sheet1 (2)'!L26</f>
        <v>0</v>
      </c>
      <c r="D84" s="23"/>
      <c r="E84" s="22"/>
      <c r="F84" s="31">
        <f>PRODUCT(B84:E84)</f>
        <v>0</v>
      </c>
      <c r="G84" s="45">
        <f>F84</f>
        <v>0</v>
      </c>
      <c r="H84" s="22" t="s">
        <v>80</v>
      </c>
      <c r="I84" s="24">
        <f>G84*1.1</f>
        <v>0</v>
      </c>
      <c r="J84" s="178">
        <f>I84</f>
        <v>0</v>
      </c>
      <c r="K84" s="25"/>
      <c r="L84" s="25"/>
      <c r="P84" s="1"/>
      <c r="Q84" s="1"/>
      <c r="R84" s="1"/>
    </row>
    <row r="85" spans="1:18" ht="15">
      <c r="A85" s="196" t="str">
        <f>A60</f>
        <v>CS01-CS02</v>
      </c>
      <c r="B85" s="26">
        <f>B60</f>
        <v>0</v>
      </c>
      <c r="C85" s="72">
        <f>'2Sheet1 (2)'!L27</f>
        <v>0</v>
      </c>
      <c r="D85" s="23"/>
      <c r="E85" s="22"/>
      <c r="F85" s="31">
        <f t="shared" ref="F85:F89" si="16">PRODUCT(B85:E85)</f>
        <v>0</v>
      </c>
      <c r="G85" s="45">
        <f t="shared" ref="G85:G89" si="17">F85</f>
        <v>0</v>
      </c>
      <c r="H85" s="70" t="s">
        <v>80</v>
      </c>
      <c r="I85" s="24">
        <f t="shared" ref="I85:I89" si="18">G85*1.1</f>
        <v>0</v>
      </c>
      <c r="J85" s="178">
        <f t="shared" ref="J85:J89" si="19">I85</f>
        <v>0</v>
      </c>
      <c r="K85" s="25"/>
      <c r="L85" s="25"/>
      <c r="P85" s="1"/>
      <c r="Q85" s="1"/>
      <c r="R85" s="1"/>
    </row>
    <row r="86" spans="1:18" ht="15">
      <c r="A86" s="196" t="str">
        <f>A61</f>
        <v>CS02-CS03</v>
      </c>
      <c r="B86" s="26">
        <f>B61</f>
        <v>0</v>
      </c>
      <c r="C86" s="72">
        <f>'2Sheet1 (2)'!L28</f>
        <v>0</v>
      </c>
      <c r="D86" s="23"/>
      <c r="E86" s="22"/>
      <c r="F86" s="31">
        <f t="shared" si="16"/>
        <v>0</v>
      </c>
      <c r="G86" s="45">
        <f t="shared" si="17"/>
        <v>0</v>
      </c>
      <c r="H86" s="22" t="s">
        <v>80</v>
      </c>
      <c r="I86" s="24">
        <f t="shared" si="18"/>
        <v>0</v>
      </c>
      <c r="J86" s="178">
        <f t="shared" si="19"/>
        <v>0</v>
      </c>
      <c r="K86" s="25"/>
      <c r="L86" s="25"/>
      <c r="P86" s="1"/>
      <c r="Q86" s="1"/>
      <c r="R86" s="1"/>
    </row>
    <row r="87" spans="1:18" ht="15">
      <c r="A87" s="196" t="str">
        <f>A62</f>
        <v>CS03-CS04</v>
      </c>
      <c r="B87" s="26">
        <f>B62</f>
        <v>0</v>
      </c>
      <c r="C87" s="72">
        <f>'2Sheet1 (2)'!L29</f>
        <v>0</v>
      </c>
      <c r="D87" s="23"/>
      <c r="E87" s="22"/>
      <c r="F87" s="31">
        <f t="shared" si="16"/>
        <v>0</v>
      </c>
      <c r="G87" s="45">
        <f t="shared" si="17"/>
        <v>0</v>
      </c>
      <c r="H87" s="70" t="s">
        <v>80</v>
      </c>
      <c r="I87" s="24">
        <f t="shared" si="18"/>
        <v>0</v>
      </c>
      <c r="J87" s="178">
        <f t="shared" si="19"/>
        <v>0</v>
      </c>
      <c r="K87" s="25"/>
      <c r="L87" s="25"/>
      <c r="P87" s="1"/>
      <c r="Q87" s="1"/>
      <c r="R87" s="1"/>
    </row>
    <row r="88" spans="1:18" ht="15">
      <c r="A88" s="196"/>
      <c r="B88" s="26"/>
      <c r="C88" s="72"/>
      <c r="D88" s="23"/>
      <c r="E88" s="22"/>
      <c r="F88" s="31"/>
      <c r="G88" s="45"/>
      <c r="H88" s="22"/>
      <c r="I88" s="24"/>
      <c r="J88" s="24"/>
      <c r="K88" s="25"/>
      <c r="L88" s="25"/>
      <c r="P88" s="1"/>
      <c r="Q88" s="1"/>
      <c r="R88" s="1"/>
    </row>
    <row r="89" spans="1:18" ht="15">
      <c r="A89" s="196" t="str">
        <f>A64</f>
        <v>CS05-CS06</v>
      </c>
      <c r="B89" s="26">
        <f>B64</f>
        <v>5.0199999999999996</v>
      </c>
      <c r="C89" s="72">
        <f>'2Sheet1 (2)'!L31</f>
        <v>0</v>
      </c>
      <c r="D89" s="23"/>
      <c r="E89" s="22"/>
      <c r="F89" s="31">
        <f t="shared" si="16"/>
        <v>0</v>
      </c>
      <c r="G89" s="45">
        <f t="shared" si="17"/>
        <v>0</v>
      </c>
      <c r="H89" s="70" t="s">
        <v>80</v>
      </c>
      <c r="I89" s="24">
        <f t="shared" si="18"/>
        <v>0</v>
      </c>
      <c r="J89" s="178">
        <f t="shared" si="19"/>
        <v>0</v>
      </c>
      <c r="K89" s="25"/>
      <c r="L89" s="25"/>
      <c r="P89" s="1"/>
      <c r="Q89" s="1"/>
      <c r="R89" s="1"/>
    </row>
    <row r="90" spans="1:18" ht="15">
      <c r="A90" s="196"/>
      <c r="B90" s="26"/>
      <c r="C90" s="72"/>
      <c r="D90" s="23"/>
      <c r="E90" s="22"/>
      <c r="F90" s="31"/>
      <c r="G90" s="45"/>
      <c r="H90" s="22" t="s">
        <v>80</v>
      </c>
      <c r="I90" s="24"/>
      <c r="J90" s="24"/>
      <c r="K90" s="25"/>
      <c r="L90" s="25"/>
      <c r="P90" s="1"/>
      <c r="Q90" s="1"/>
      <c r="R90" s="1"/>
    </row>
    <row r="91" spans="1:18" ht="15">
      <c r="A91" s="196"/>
      <c r="B91" s="26"/>
      <c r="C91" s="72"/>
      <c r="D91" s="23"/>
      <c r="E91" s="22"/>
      <c r="F91" s="31"/>
      <c r="G91" s="45"/>
      <c r="H91" s="70"/>
      <c r="I91" s="24"/>
      <c r="J91" s="24"/>
      <c r="K91" s="25"/>
      <c r="L91" s="25"/>
      <c r="P91" s="1"/>
      <c r="Q91" s="1"/>
      <c r="R91" s="1"/>
    </row>
    <row r="92" spans="1:18" ht="15">
      <c r="A92" s="406" t="s">
        <v>711</v>
      </c>
      <c r="B92" s="31"/>
      <c r="C92" s="33"/>
      <c r="D92" s="33"/>
      <c r="E92" s="34"/>
      <c r="F92" s="31"/>
      <c r="G92" s="34"/>
      <c r="H92" s="34"/>
      <c r="I92" s="24"/>
      <c r="J92" s="44"/>
      <c r="K92" s="25"/>
      <c r="L92" s="25"/>
      <c r="P92" s="1"/>
      <c r="Q92" s="1"/>
      <c r="R92" s="1"/>
    </row>
    <row r="93" spans="1:18" ht="15">
      <c r="A93" s="193"/>
      <c r="B93" s="31"/>
      <c r="C93" s="33"/>
      <c r="D93" s="33"/>
      <c r="E93" s="34"/>
      <c r="F93" s="31"/>
      <c r="G93" s="34"/>
      <c r="H93" s="34"/>
      <c r="I93" s="24"/>
      <c r="J93" s="44"/>
      <c r="K93" s="25"/>
      <c r="L93" s="25"/>
      <c r="P93" s="1"/>
      <c r="Q93" s="1"/>
      <c r="R93" s="1"/>
    </row>
    <row r="94" spans="1:18" ht="15">
      <c r="A94" s="194" t="str">
        <f>A69</f>
        <v>CS02-CS03</v>
      </c>
      <c r="B94" s="31">
        <f>B69</f>
        <v>5.0199999999999996</v>
      </c>
      <c r="C94" s="33">
        <f>'2Sheet1 (2)'!L5</f>
        <v>6.2</v>
      </c>
      <c r="D94" s="33"/>
      <c r="E94" s="34"/>
      <c r="F94" s="31">
        <f>PRODUCT(B94:E94)</f>
        <v>31.123999999999999</v>
      </c>
      <c r="G94" s="45">
        <f>F94</f>
        <v>31.123999999999999</v>
      </c>
      <c r="H94" s="22" t="s">
        <v>80</v>
      </c>
      <c r="I94" s="24">
        <f>G94*1.1</f>
        <v>34.236400000000003</v>
      </c>
      <c r="J94" s="178">
        <f>I94</f>
        <v>34.236400000000003</v>
      </c>
      <c r="K94" s="25"/>
      <c r="L94" s="25"/>
      <c r="P94" s="1"/>
      <c r="Q94" s="1"/>
      <c r="R94" s="1"/>
    </row>
    <row r="95" spans="1:18" ht="15">
      <c r="A95" s="194" t="str">
        <f t="shared" ref="A95:B96" si="20">A70</f>
        <v>CS03-CS04</v>
      </c>
      <c r="B95" s="31">
        <f t="shared" si="20"/>
        <v>3.81</v>
      </c>
      <c r="C95" s="33">
        <f>'2Sheet1 (2)'!L6</f>
        <v>6.2</v>
      </c>
      <c r="D95" s="33"/>
      <c r="E95" s="34"/>
      <c r="F95" s="31">
        <f t="shared" ref="F95:F96" si="21">PRODUCT(B95:E95)</f>
        <v>23.622</v>
      </c>
      <c r="G95" s="45">
        <f t="shared" ref="G95:G96" si="22">F95</f>
        <v>23.622</v>
      </c>
      <c r="H95" s="22" t="s">
        <v>80</v>
      </c>
      <c r="I95" s="24">
        <f t="shared" ref="I95:I96" si="23">G95*1.1</f>
        <v>25.984200000000001</v>
      </c>
      <c r="J95" s="178">
        <f t="shared" ref="J95:J96" si="24">I95</f>
        <v>25.984200000000001</v>
      </c>
      <c r="K95" s="25"/>
      <c r="L95" s="25"/>
      <c r="P95" s="1"/>
      <c r="Q95" s="1"/>
      <c r="R95" s="1"/>
    </row>
    <row r="96" spans="1:18" ht="15">
      <c r="A96" s="194" t="str">
        <f t="shared" si="20"/>
        <v>CS04-CS05</v>
      </c>
      <c r="B96" s="31">
        <f t="shared" si="20"/>
        <v>5.0199999999999996</v>
      </c>
      <c r="C96" s="33">
        <f>'2Sheet1 (2)'!L7</f>
        <v>6.2</v>
      </c>
      <c r="D96" s="33"/>
      <c r="E96" s="34"/>
      <c r="F96" s="31">
        <f t="shared" si="21"/>
        <v>31.123999999999999</v>
      </c>
      <c r="G96" s="45">
        <f t="shared" si="22"/>
        <v>31.123999999999999</v>
      </c>
      <c r="H96" s="22" t="s">
        <v>80</v>
      </c>
      <c r="I96" s="24">
        <f t="shared" si="23"/>
        <v>34.236400000000003</v>
      </c>
      <c r="J96" s="178">
        <f t="shared" si="24"/>
        <v>34.236400000000003</v>
      </c>
      <c r="K96" s="25"/>
      <c r="L96" s="25"/>
      <c r="P96" s="1"/>
      <c r="Q96" s="1"/>
      <c r="R96" s="1"/>
    </row>
    <row r="97" spans="1:18" ht="15">
      <c r="A97" s="193"/>
      <c r="B97" s="31"/>
      <c r="C97" s="33"/>
      <c r="D97" s="33"/>
      <c r="E97" s="34"/>
      <c r="F97" s="31"/>
      <c r="G97" s="34"/>
      <c r="H97" s="34"/>
      <c r="I97" s="24"/>
      <c r="J97" s="177">
        <f>SUM(J94:J96)</f>
        <v>94.457000000000008</v>
      </c>
      <c r="K97" s="25"/>
      <c r="L97" s="25"/>
      <c r="P97" s="1"/>
      <c r="Q97" s="1"/>
      <c r="R97" s="1"/>
    </row>
    <row r="98" spans="1:18" ht="15">
      <c r="A98" s="196"/>
      <c r="B98" s="26"/>
      <c r="C98" s="72"/>
      <c r="D98" s="23"/>
      <c r="E98" s="22"/>
      <c r="F98" s="31"/>
      <c r="G98" s="45"/>
      <c r="H98" s="70"/>
      <c r="I98" s="24"/>
      <c r="J98" s="24"/>
      <c r="K98" s="25"/>
      <c r="L98" s="25"/>
      <c r="P98" s="1"/>
      <c r="Q98" s="1"/>
      <c r="R98" s="1"/>
    </row>
    <row r="99" spans="1:18" ht="15">
      <c r="A99" s="195"/>
      <c r="B99" s="65"/>
      <c r="C99" s="23"/>
      <c r="D99" s="23"/>
      <c r="E99" s="22"/>
      <c r="F99" s="31"/>
      <c r="G99" s="45"/>
      <c r="H99" s="22"/>
      <c r="I99" s="24"/>
      <c r="J99" s="24"/>
      <c r="K99" s="25"/>
      <c r="L99" s="25"/>
      <c r="P99" s="167"/>
      <c r="Q99" s="1"/>
      <c r="R99" s="1"/>
    </row>
    <row r="100" spans="1:18" ht="15">
      <c r="A100" s="692"/>
      <c r="B100" s="693"/>
      <c r="C100" s="693"/>
      <c r="D100" s="693"/>
      <c r="E100" s="693"/>
      <c r="F100" s="693"/>
      <c r="G100" s="693"/>
      <c r="H100" s="693"/>
      <c r="I100" s="693"/>
      <c r="J100" s="694"/>
      <c r="L100" s="25"/>
      <c r="P100" s="1"/>
      <c r="Q100" s="1"/>
      <c r="R100" s="1"/>
    </row>
    <row r="101" spans="1:18" ht="15">
      <c r="A101" s="695" t="s">
        <v>91</v>
      </c>
      <c r="B101" s="696"/>
      <c r="C101" s="696"/>
      <c r="D101" s="696"/>
      <c r="E101" s="696"/>
      <c r="F101" s="696"/>
      <c r="G101" s="696"/>
      <c r="H101" s="696"/>
      <c r="I101" s="696"/>
      <c r="J101" s="697"/>
      <c r="L101" s="25"/>
    </row>
    <row r="102" spans="1:18" ht="15">
      <c r="A102" s="686"/>
      <c r="B102" s="687"/>
      <c r="C102" s="687"/>
      <c r="D102" s="687"/>
      <c r="E102" s="687"/>
      <c r="F102" s="688"/>
      <c r="G102" s="18"/>
      <c r="H102" s="19"/>
      <c r="I102" s="18"/>
      <c r="J102" s="18"/>
    </row>
    <row r="103" spans="1:18" ht="15">
      <c r="A103" s="20"/>
      <c r="B103" s="26"/>
      <c r="C103" s="42"/>
      <c r="D103" s="46"/>
      <c r="E103" s="47"/>
      <c r="F103" s="26"/>
      <c r="G103" s="48"/>
      <c r="H103" s="43"/>
      <c r="I103" s="24"/>
      <c r="J103" s="44"/>
      <c r="L103" s="49"/>
    </row>
    <row r="104" spans="1:18" s="16" customFormat="1" ht="30" customHeight="1">
      <c r="A104" s="30"/>
      <c r="B104" s="50"/>
      <c r="C104" s="51"/>
      <c r="D104" s="46"/>
      <c r="E104" s="47"/>
      <c r="F104" s="52"/>
      <c r="G104" s="53"/>
      <c r="H104" s="22"/>
      <c r="I104" s="54"/>
      <c r="J104" s="54"/>
    </row>
    <row r="105" spans="1:18" ht="15">
      <c r="A105" s="686"/>
      <c r="B105" s="687"/>
      <c r="C105" s="687"/>
      <c r="D105" s="687"/>
      <c r="E105" s="687"/>
      <c r="F105" s="688"/>
      <c r="G105" s="18"/>
      <c r="H105" s="19"/>
      <c r="I105" s="18"/>
      <c r="J105" s="18"/>
    </row>
    <row r="106" spans="1:18" ht="15">
      <c r="A106" s="695" t="s">
        <v>248</v>
      </c>
      <c r="B106" s="696"/>
      <c r="C106" s="696"/>
      <c r="D106" s="696"/>
      <c r="E106" s="696"/>
      <c r="F106" s="696"/>
      <c r="G106" s="696"/>
      <c r="H106" s="696"/>
      <c r="I106" s="696"/>
      <c r="J106" s="697"/>
      <c r="L106" s="25"/>
    </row>
    <row r="107" spans="1:18" ht="15">
      <c r="A107" s="407" t="s">
        <v>260</v>
      </c>
      <c r="B107" s="21"/>
      <c r="C107" s="23"/>
      <c r="D107" s="23"/>
      <c r="E107" s="22"/>
      <c r="F107" s="21"/>
      <c r="G107" s="22"/>
      <c r="H107" s="22"/>
      <c r="I107" s="24"/>
      <c r="J107" s="24"/>
      <c r="L107" s="25"/>
    </row>
    <row r="108" spans="1:18" ht="15">
      <c r="A108" s="30" t="s">
        <v>3</v>
      </c>
      <c r="B108" s="31">
        <f>'2Sheet1 (2)'!$C$12</f>
        <v>0</v>
      </c>
      <c r="C108" s="23">
        <v>4.5</v>
      </c>
      <c r="D108" s="23"/>
      <c r="E108" s="22"/>
      <c r="F108" s="31">
        <f>PRODUCT(B108:E108)</f>
        <v>0</v>
      </c>
      <c r="G108" s="45">
        <f>F108</f>
        <v>0</v>
      </c>
      <c r="H108" s="22" t="s">
        <v>80</v>
      </c>
      <c r="I108" s="24">
        <f>G108*1.1</f>
        <v>0</v>
      </c>
      <c r="J108" s="408">
        <f>I108</f>
        <v>0</v>
      </c>
      <c r="L108" s="25"/>
    </row>
    <row r="109" spans="1:18" ht="15">
      <c r="A109" s="30" t="s">
        <v>238</v>
      </c>
      <c r="B109" s="31">
        <f>'2Sheet1 (2)'!$C$12</f>
        <v>0</v>
      </c>
      <c r="C109" s="23">
        <v>1</v>
      </c>
      <c r="D109" s="23"/>
      <c r="E109" s="22"/>
      <c r="F109" s="31">
        <f>PRODUCT(B109:E109)</f>
        <v>0</v>
      </c>
      <c r="G109" s="45">
        <f>F109</f>
        <v>0</v>
      </c>
      <c r="H109" s="22" t="s">
        <v>80</v>
      </c>
      <c r="I109" s="24">
        <f>G109*1.1</f>
        <v>0</v>
      </c>
      <c r="J109" s="408">
        <f>I109</f>
        <v>0</v>
      </c>
      <c r="L109" s="25"/>
    </row>
    <row r="110" spans="1:18" ht="15">
      <c r="A110" s="30" t="s">
        <v>241</v>
      </c>
      <c r="B110" s="31">
        <f>'2Sheet1 (2)'!$C$12</f>
        <v>0</v>
      </c>
      <c r="C110" s="23">
        <v>8.1999999999999993</v>
      </c>
      <c r="D110" s="23"/>
      <c r="E110" s="22"/>
      <c r="F110" s="31">
        <f>PRODUCT(B110:E110)</f>
        <v>0</v>
      </c>
      <c r="G110" s="45">
        <f>F110</f>
        <v>0</v>
      </c>
      <c r="H110" s="22" t="s">
        <v>80</v>
      </c>
      <c r="I110" s="24">
        <f>G110*1.1</f>
        <v>0</v>
      </c>
      <c r="J110" s="408">
        <f>I110</f>
        <v>0</v>
      </c>
      <c r="L110" s="25"/>
    </row>
    <row r="111" spans="1:18" ht="15">
      <c r="A111" s="27"/>
      <c r="B111" s="21"/>
      <c r="C111" s="23"/>
      <c r="D111" s="23"/>
      <c r="E111" s="22"/>
      <c r="F111" s="31"/>
      <c r="G111" s="34"/>
      <c r="H111" s="34"/>
      <c r="I111" s="24"/>
      <c r="J111" s="44"/>
      <c r="L111" s="25"/>
    </row>
    <row r="112" spans="1:18" ht="15">
      <c r="A112" s="409" t="s">
        <v>261</v>
      </c>
      <c r="B112" s="31"/>
      <c r="C112" s="23"/>
      <c r="D112" s="23"/>
      <c r="E112" s="22"/>
      <c r="F112" s="31"/>
      <c r="G112" s="45"/>
      <c r="H112" s="22"/>
      <c r="I112" s="24"/>
      <c r="J112" s="44"/>
      <c r="L112" s="25"/>
    </row>
    <row r="113" spans="1:12" ht="15">
      <c r="A113" s="30" t="s">
        <v>3</v>
      </c>
      <c r="B113" s="31">
        <f>'2Sheet1 (2)'!$C$18</f>
        <v>0</v>
      </c>
      <c r="C113" s="23">
        <v>8.4</v>
      </c>
      <c r="D113" s="23"/>
      <c r="E113" s="22"/>
      <c r="F113" s="31">
        <f>PRODUCT(B113:E113)</f>
        <v>0</v>
      </c>
      <c r="G113" s="45">
        <f>F113</f>
        <v>0</v>
      </c>
      <c r="H113" s="22" t="s">
        <v>80</v>
      </c>
      <c r="I113" s="24">
        <f>G113*1.1</f>
        <v>0</v>
      </c>
      <c r="J113" s="408">
        <f>I113</f>
        <v>0</v>
      </c>
      <c r="L113" s="25"/>
    </row>
    <row r="114" spans="1:12" ht="15">
      <c r="A114" s="30" t="s">
        <v>238</v>
      </c>
      <c r="B114" s="31">
        <f>'2Sheet1 (2)'!$C$18</f>
        <v>0</v>
      </c>
      <c r="C114" s="23">
        <v>1.75</v>
      </c>
      <c r="D114" s="23"/>
      <c r="E114" s="22"/>
      <c r="F114" s="31">
        <f>PRODUCT(B114:E114)</f>
        <v>0</v>
      </c>
      <c r="G114" s="45">
        <f>F114</f>
        <v>0</v>
      </c>
      <c r="H114" s="22" t="s">
        <v>80</v>
      </c>
      <c r="I114" s="24">
        <f>G114*1.1</f>
        <v>0</v>
      </c>
      <c r="J114" s="408">
        <f>I114</f>
        <v>0</v>
      </c>
      <c r="L114" s="25"/>
    </row>
    <row r="115" spans="1:12" ht="15">
      <c r="A115" s="30" t="s">
        <v>241</v>
      </c>
      <c r="B115" s="31">
        <f>'2Sheet1 (2)'!$C$18</f>
        <v>0</v>
      </c>
      <c r="C115" s="23">
        <v>11.2</v>
      </c>
      <c r="D115" s="23"/>
      <c r="E115" s="22"/>
      <c r="F115" s="31">
        <f>PRODUCT(B115:E115)</f>
        <v>0</v>
      </c>
      <c r="G115" s="45">
        <f>F115</f>
        <v>0</v>
      </c>
      <c r="H115" s="22" t="s">
        <v>80</v>
      </c>
      <c r="I115" s="24">
        <f>G115*1.1</f>
        <v>0</v>
      </c>
      <c r="J115" s="408">
        <f>I115</f>
        <v>0</v>
      </c>
      <c r="L115" s="25"/>
    </row>
    <row r="116" spans="1:12" ht="15">
      <c r="A116" s="27"/>
      <c r="B116" s="21"/>
      <c r="C116" s="23"/>
      <c r="D116" s="23"/>
      <c r="E116" s="22"/>
      <c r="F116" s="31"/>
      <c r="G116" s="34"/>
      <c r="H116" s="34"/>
      <c r="I116" s="24"/>
      <c r="J116" s="44"/>
      <c r="L116" s="25"/>
    </row>
    <row r="117" spans="1:12" ht="15">
      <c r="A117" s="409" t="s">
        <v>297</v>
      </c>
      <c r="B117" s="31"/>
      <c r="C117" s="23"/>
      <c r="D117" s="23"/>
      <c r="E117" s="22"/>
      <c r="F117" s="31"/>
      <c r="G117" s="45"/>
      <c r="H117" s="22"/>
      <c r="I117" s="24"/>
      <c r="J117" s="44"/>
      <c r="L117" s="25"/>
    </row>
    <row r="118" spans="1:12" ht="15">
      <c r="A118" s="30" t="s">
        <v>3</v>
      </c>
      <c r="B118" s="31">
        <f>'2Sheet1 (2)'!$C$24</f>
        <v>0</v>
      </c>
      <c r="C118" s="23">
        <v>2.5</v>
      </c>
      <c r="D118" s="23"/>
      <c r="E118" s="22"/>
      <c r="F118" s="31">
        <f>PRODUCT(B118:E118)</f>
        <v>0</v>
      </c>
      <c r="G118" s="45">
        <f>F118</f>
        <v>0</v>
      </c>
      <c r="H118" s="22" t="s">
        <v>80</v>
      </c>
      <c r="I118" s="24">
        <f>G118*1.1</f>
        <v>0</v>
      </c>
      <c r="J118" s="408">
        <f>I118</f>
        <v>0</v>
      </c>
      <c r="L118" s="25"/>
    </row>
    <row r="119" spans="1:12" ht="15">
      <c r="A119" s="30" t="s">
        <v>238</v>
      </c>
      <c r="B119" s="31">
        <f>'2Sheet1 (2)'!$C$24</f>
        <v>0</v>
      </c>
      <c r="C119" s="23">
        <v>0.82</v>
      </c>
      <c r="D119" s="23"/>
      <c r="E119" s="22"/>
      <c r="F119" s="31">
        <f>PRODUCT(B119:E119)</f>
        <v>0</v>
      </c>
      <c r="G119" s="45">
        <f>F119</f>
        <v>0</v>
      </c>
      <c r="H119" s="22" t="s">
        <v>80</v>
      </c>
      <c r="I119" s="24">
        <f>G119*1.1</f>
        <v>0</v>
      </c>
      <c r="J119" s="408">
        <f>I119</f>
        <v>0</v>
      </c>
      <c r="L119" s="25"/>
    </row>
    <row r="120" spans="1:12" ht="15">
      <c r="A120" s="30" t="s">
        <v>241</v>
      </c>
      <c r="B120" s="31">
        <f>'2Sheet1 (2)'!$C$24</f>
        <v>0</v>
      </c>
      <c r="C120" s="23">
        <v>5.95</v>
      </c>
      <c r="D120" s="23"/>
      <c r="E120" s="22"/>
      <c r="F120" s="31">
        <f>PRODUCT(B120:E120)</f>
        <v>0</v>
      </c>
      <c r="G120" s="45">
        <f>F120</f>
        <v>0</v>
      </c>
      <c r="H120" s="22" t="s">
        <v>80</v>
      </c>
      <c r="I120" s="24">
        <f>G120*1.1</f>
        <v>0</v>
      </c>
      <c r="J120" s="408">
        <f>I120</f>
        <v>0</v>
      </c>
      <c r="L120" s="25"/>
    </row>
    <row r="121" spans="1:12" ht="15">
      <c r="A121" s="27"/>
      <c r="B121" s="21"/>
      <c r="C121" s="23"/>
      <c r="D121" s="23"/>
      <c r="E121" s="22"/>
      <c r="F121" s="31"/>
      <c r="G121" s="34"/>
      <c r="H121" s="34"/>
      <c r="I121" s="24"/>
      <c r="J121" s="44"/>
      <c r="L121" s="25"/>
    </row>
    <row r="122" spans="1:12" ht="15">
      <c r="A122" s="30"/>
      <c r="B122" s="31"/>
      <c r="C122" s="410"/>
      <c r="D122" s="410"/>
      <c r="E122" s="70"/>
      <c r="F122" s="31"/>
      <c r="G122" s="45"/>
      <c r="H122" s="70"/>
      <c r="I122" s="201"/>
      <c r="J122" s="411"/>
      <c r="L122" s="25"/>
    </row>
    <row r="123" spans="1:12" ht="15">
      <c r="A123" s="695" t="s">
        <v>712</v>
      </c>
      <c r="B123" s="696"/>
      <c r="C123" s="696"/>
      <c r="D123" s="696"/>
      <c r="E123" s="696"/>
      <c r="F123" s="696"/>
      <c r="G123" s="696"/>
      <c r="H123" s="696"/>
      <c r="I123" s="696"/>
      <c r="J123" s="697"/>
      <c r="L123" s="25"/>
    </row>
    <row r="124" spans="1:12" ht="15">
      <c r="A124" s="412"/>
      <c r="B124" s="52"/>
      <c r="C124" s="23"/>
      <c r="D124" s="23"/>
      <c r="E124" s="22"/>
      <c r="F124" s="52"/>
      <c r="G124" s="201"/>
      <c r="H124" s="22"/>
      <c r="I124" s="24"/>
      <c r="J124" s="44"/>
      <c r="L124" s="25"/>
    </row>
    <row r="125" spans="1:12" ht="15">
      <c r="A125" s="30" t="s">
        <v>713</v>
      </c>
      <c r="B125" s="31">
        <f>'2Sheet1 (2)'!C15</f>
        <v>14.88</v>
      </c>
      <c r="C125" s="23">
        <v>7.0000000000000007E-2</v>
      </c>
      <c r="D125" s="23"/>
      <c r="E125" s="22"/>
      <c r="F125" s="31">
        <f t="shared" ref="F125:F131" si="25">PRODUCT(B125:E125)</f>
        <v>1.0416000000000001</v>
      </c>
      <c r="G125" s="45">
        <f t="shared" ref="G125:G133" si="26">F125</f>
        <v>1.0416000000000001</v>
      </c>
      <c r="H125" s="22" t="s">
        <v>80</v>
      </c>
      <c r="I125" s="24">
        <f t="shared" ref="I125:I131" si="27">G125*1.1</f>
        <v>1.1457600000000001</v>
      </c>
      <c r="J125" s="408">
        <f t="shared" ref="J125:J133" si="28">I125</f>
        <v>1.1457600000000001</v>
      </c>
      <c r="L125" s="25"/>
    </row>
    <row r="126" spans="1:12" ht="15">
      <c r="A126" s="30"/>
      <c r="B126" s="31"/>
      <c r="C126" s="23"/>
      <c r="D126" s="23"/>
      <c r="E126" s="22"/>
      <c r="F126" s="31"/>
      <c r="G126" s="45"/>
      <c r="H126" s="22"/>
      <c r="I126" s="24"/>
      <c r="J126" s="413"/>
      <c r="L126" s="25"/>
    </row>
    <row r="127" spans="1:12" ht="15">
      <c r="A127" s="30" t="s">
        <v>714</v>
      </c>
      <c r="B127" s="31">
        <f>B125</f>
        <v>14.88</v>
      </c>
      <c r="C127" s="23">
        <v>1.95</v>
      </c>
      <c r="D127" s="23"/>
      <c r="E127" s="22"/>
      <c r="F127" s="31">
        <f t="shared" si="25"/>
        <v>29.016000000000002</v>
      </c>
      <c r="G127" s="45">
        <f t="shared" si="26"/>
        <v>29.016000000000002</v>
      </c>
      <c r="H127" s="22" t="s">
        <v>80</v>
      </c>
      <c r="I127" s="24">
        <f t="shared" si="27"/>
        <v>31.917600000000004</v>
      </c>
      <c r="J127" s="408">
        <f t="shared" si="28"/>
        <v>31.917600000000004</v>
      </c>
      <c r="L127" s="25"/>
    </row>
    <row r="128" spans="1:12" ht="15">
      <c r="A128" s="30"/>
      <c r="B128" s="31"/>
      <c r="C128" s="23"/>
      <c r="D128" s="23"/>
      <c r="E128" s="22"/>
      <c r="F128" s="31"/>
      <c r="G128" s="45"/>
      <c r="H128" s="22"/>
      <c r="I128" s="24"/>
      <c r="J128" s="413"/>
      <c r="L128" s="25"/>
    </row>
    <row r="129" spans="1:12" ht="15">
      <c r="A129" s="30" t="s">
        <v>715</v>
      </c>
      <c r="B129" s="31">
        <f>B127</f>
        <v>14.88</v>
      </c>
      <c r="C129" s="23">
        <v>1.06</v>
      </c>
      <c r="D129" s="23"/>
      <c r="E129" s="22"/>
      <c r="F129" s="31">
        <f t="shared" si="25"/>
        <v>15.772800000000002</v>
      </c>
      <c r="G129" s="45">
        <f t="shared" si="26"/>
        <v>15.772800000000002</v>
      </c>
      <c r="H129" s="22" t="s">
        <v>80</v>
      </c>
      <c r="I129" s="24">
        <f t="shared" si="27"/>
        <v>17.350080000000002</v>
      </c>
      <c r="J129" s="408">
        <f t="shared" si="28"/>
        <v>17.350080000000002</v>
      </c>
      <c r="L129" s="25"/>
    </row>
    <row r="130" spans="1:12" ht="15">
      <c r="A130" s="30"/>
      <c r="B130" s="31"/>
      <c r="C130" s="23"/>
      <c r="D130" s="23"/>
      <c r="E130" s="22"/>
      <c r="F130" s="31"/>
      <c r="G130" s="45"/>
      <c r="H130" s="22"/>
      <c r="I130" s="24"/>
      <c r="J130" s="413"/>
      <c r="L130" s="25"/>
    </row>
    <row r="131" spans="1:12" ht="15">
      <c r="A131" s="30" t="s">
        <v>716</v>
      </c>
      <c r="B131" s="31">
        <f>B129</f>
        <v>14.88</v>
      </c>
      <c r="C131" s="23">
        <v>3.65</v>
      </c>
      <c r="D131" s="23"/>
      <c r="E131" s="22"/>
      <c r="F131" s="31">
        <f t="shared" si="25"/>
        <v>54.312000000000005</v>
      </c>
      <c r="G131" s="45">
        <f t="shared" si="26"/>
        <v>54.312000000000005</v>
      </c>
      <c r="H131" s="22" t="s">
        <v>59</v>
      </c>
      <c r="I131" s="24">
        <f t="shared" si="27"/>
        <v>59.743200000000009</v>
      </c>
      <c r="J131" s="408">
        <f t="shared" si="28"/>
        <v>59.743200000000009</v>
      </c>
      <c r="L131" s="25"/>
    </row>
    <row r="132" spans="1:12" ht="15">
      <c r="A132" s="30"/>
      <c r="B132" s="31"/>
      <c r="C132" s="23"/>
      <c r="D132" s="23"/>
      <c r="E132" s="22"/>
      <c r="F132" s="31"/>
      <c r="G132" s="45"/>
      <c r="H132" s="22"/>
      <c r="I132" s="24"/>
      <c r="J132" s="44"/>
      <c r="L132" s="25"/>
    </row>
    <row r="133" spans="1:12" ht="15">
      <c r="A133" s="30" t="s">
        <v>96</v>
      </c>
      <c r="B133" s="31">
        <f>B131</f>
        <v>14.88</v>
      </c>
      <c r="C133" s="23">
        <v>8.6</v>
      </c>
      <c r="D133" s="23"/>
      <c r="E133" s="22"/>
      <c r="F133" s="31">
        <f t="shared" ref="F133" si="29">PRODUCT(B133:E133)</f>
        <v>127.968</v>
      </c>
      <c r="G133" s="45">
        <f t="shared" si="26"/>
        <v>127.968</v>
      </c>
      <c r="H133" s="22" t="s">
        <v>59</v>
      </c>
      <c r="I133" s="24">
        <f t="shared" ref="I133" si="30">G133*1.1</f>
        <v>140.76480000000001</v>
      </c>
      <c r="J133" s="408">
        <f t="shared" si="28"/>
        <v>140.76480000000001</v>
      </c>
      <c r="L133" s="25"/>
    </row>
    <row r="134" spans="1:12" ht="15">
      <c r="A134" s="30"/>
      <c r="B134" s="31"/>
      <c r="C134" s="23"/>
      <c r="D134" s="23"/>
      <c r="E134" s="22"/>
      <c r="F134" s="31"/>
      <c r="G134" s="45"/>
      <c r="H134" s="22"/>
      <c r="I134" s="24"/>
      <c r="J134" s="44"/>
      <c r="L134" s="25"/>
    </row>
    <row r="135" spans="1:12" ht="15">
      <c r="A135" s="30"/>
      <c r="B135" s="31"/>
      <c r="C135" s="23"/>
      <c r="D135" s="23"/>
      <c r="E135" s="22"/>
      <c r="F135" s="31"/>
      <c r="G135" s="45"/>
      <c r="H135" s="22"/>
      <c r="I135" s="24"/>
      <c r="J135" s="44"/>
      <c r="L135" s="25"/>
    </row>
    <row r="136" spans="1:12" ht="15">
      <c r="A136" s="30" t="s">
        <v>717</v>
      </c>
      <c r="B136" s="31">
        <v>7</v>
      </c>
      <c r="C136" s="23">
        <f>ROUNDUP(B125/0.175,0)+1</f>
        <v>87</v>
      </c>
      <c r="D136" s="23"/>
      <c r="E136" s="22">
        <v>0.88800000000000001</v>
      </c>
      <c r="F136" s="31">
        <f t="shared" ref="F136:F137" si="31">PRODUCT(B136:E136)</f>
        <v>540.79200000000003</v>
      </c>
      <c r="G136" s="45">
        <f t="shared" ref="G136:G137" si="32">F136</f>
        <v>540.79200000000003</v>
      </c>
      <c r="H136" s="22" t="s">
        <v>59</v>
      </c>
      <c r="I136" s="24">
        <f t="shared" ref="I136:I137" si="33">G136*1.1</f>
        <v>594.87120000000004</v>
      </c>
      <c r="J136" s="414">
        <f t="shared" ref="J136:J137" si="34">I136</f>
        <v>594.87120000000004</v>
      </c>
      <c r="L136" s="25"/>
    </row>
    <row r="137" spans="1:12" ht="15">
      <c r="A137" s="74" t="s">
        <v>718</v>
      </c>
      <c r="B137" s="31">
        <f>0.012*40</f>
        <v>0.48</v>
      </c>
      <c r="C137" s="23">
        <f>ROUNDUP(609/6,0)+1</f>
        <v>103</v>
      </c>
      <c r="D137" s="23"/>
      <c r="E137" s="22">
        <v>0.88800000000000001</v>
      </c>
      <c r="F137" s="31">
        <f t="shared" si="31"/>
        <v>43.902719999999995</v>
      </c>
      <c r="G137" s="45">
        <f t="shared" si="32"/>
        <v>43.902719999999995</v>
      </c>
      <c r="H137" s="22" t="s">
        <v>59</v>
      </c>
      <c r="I137" s="24">
        <f t="shared" si="33"/>
        <v>48.292991999999998</v>
      </c>
      <c r="J137" s="414">
        <f t="shared" si="34"/>
        <v>48.292991999999998</v>
      </c>
      <c r="L137" s="25"/>
    </row>
    <row r="138" spans="1:12" ht="15">
      <c r="A138" s="30"/>
      <c r="B138" s="31"/>
      <c r="C138" s="23"/>
      <c r="D138" s="23"/>
      <c r="E138" s="22"/>
      <c r="F138" s="31"/>
      <c r="G138" s="45"/>
      <c r="H138" s="22"/>
      <c r="I138" s="24"/>
      <c r="J138" s="415"/>
      <c r="L138" s="25"/>
    </row>
    <row r="139" spans="1:12" ht="15">
      <c r="A139" s="30" t="s">
        <v>719</v>
      </c>
      <c r="B139" s="31">
        <v>6.75</v>
      </c>
      <c r="C139" s="23">
        <f>ROUNDUP(B125/0.125,0)+1</f>
        <v>121</v>
      </c>
      <c r="D139" s="23"/>
      <c r="E139" s="22">
        <v>0.88800000000000001</v>
      </c>
      <c r="F139" s="31">
        <f t="shared" ref="F139:F140" si="35">PRODUCT(B139:E139)</f>
        <v>725.274</v>
      </c>
      <c r="G139" s="45">
        <f t="shared" ref="G139:G140" si="36">F139</f>
        <v>725.274</v>
      </c>
      <c r="H139" s="22" t="s">
        <v>59</v>
      </c>
      <c r="I139" s="24">
        <f t="shared" ref="I139:I140" si="37">G139*1.1</f>
        <v>797.80140000000006</v>
      </c>
      <c r="J139" s="414">
        <f t="shared" ref="J139:J140" si="38">I139</f>
        <v>797.80140000000006</v>
      </c>
      <c r="L139" s="25"/>
    </row>
    <row r="140" spans="1:12" ht="15">
      <c r="A140" s="74" t="s">
        <v>718</v>
      </c>
      <c r="B140" s="31">
        <f>0.012*40</f>
        <v>0.48</v>
      </c>
      <c r="C140" s="23">
        <f>ROUNDUP(816.75/6,0)+1</f>
        <v>138</v>
      </c>
      <c r="D140" s="23"/>
      <c r="E140" s="22">
        <v>0.88800000000000001</v>
      </c>
      <c r="F140" s="31">
        <f t="shared" si="35"/>
        <v>58.821119999999993</v>
      </c>
      <c r="G140" s="45">
        <f t="shared" si="36"/>
        <v>58.821119999999993</v>
      </c>
      <c r="H140" s="22" t="s">
        <v>59</v>
      </c>
      <c r="I140" s="24">
        <f t="shared" si="37"/>
        <v>64.703232</v>
      </c>
      <c r="J140" s="414">
        <f t="shared" si="38"/>
        <v>64.703232</v>
      </c>
      <c r="L140" s="25"/>
    </row>
    <row r="141" spans="1:12" ht="15">
      <c r="A141" s="30"/>
      <c r="B141" s="31"/>
      <c r="C141" s="23"/>
      <c r="D141" s="23"/>
      <c r="E141" s="22"/>
      <c r="F141" s="31"/>
      <c r="G141" s="45"/>
      <c r="H141" s="22"/>
      <c r="I141" s="24"/>
      <c r="J141" s="415"/>
      <c r="L141" s="25"/>
    </row>
    <row r="142" spans="1:12" ht="15">
      <c r="A142" s="30" t="s">
        <v>720</v>
      </c>
      <c r="B142" s="31">
        <v>2.1800000000000002</v>
      </c>
      <c r="C142" s="23">
        <f>ROUNDUP(B125/0.15,0)+1</f>
        <v>101</v>
      </c>
      <c r="D142" s="23"/>
      <c r="E142" s="22">
        <v>0.88800000000000001</v>
      </c>
      <c r="F142" s="31">
        <f t="shared" ref="F142:F143" si="39">PRODUCT(B142:E142)</f>
        <v>195.51984000000002</v>
      </c>
      <c r="G142" s="45">
        <f t="shared" ref="G142:G143" si="40">F142</f>
        <v>195.51984000000002</v>
      </c>
      <c r="H142" s="22" t="s">
        <v>59</v>
      </c>
      <c r="I142" s="24">
        <f t="shared" ref="I142:I143" si="41">G142*1.1</f>
        <v>215.07182400000005</v>
      </c>
      <c r="J142" s="414">
        <f t="shared" ref="J142:J143" si="42">I142</f>
        <v>215.07182400000005</v>
      </c>
      <c r="L142" s="25"/>
    </row>
    <row r="143" spans="1:12" ht="15">
      <c r="A143" s="74" t="s">
        <v>718</v>
      </c>
      <c r="B143" s="31">
        <f>0.012*40</f>
        <v>0.48</v>
      </c>
      <c r="C143" s="23">
        <f>ROUNDUP(220.18/6,0)+1</f>
        <v>38</v>
      </c>
      <c r="D143" s="23"/>
      <c r="E143" s="22">
        <v>0.88800000000000001</v>
      </c>
      <c r="F143" s="31">
        <f t="shared" si="39"/>
        <v>16.197119999999998</v>
      </c>
      <c r="G143" s="45">
        <f t="shared" si="40"/>
        <v>16.197119999999998</v>
      </c>
      <c r="H143" s="22" t="s">
        <v>59</v>
      </c>
      <c r="I143" s="24">
        <f t="shared" si="41"/>
        <v>17.816831999999998</v>
      </c>
      <c r="J143" s="414">
        <f t="shared" si="42"/>
        <v>17.816831999999998</v>
      </c>
      <c r="L143" s="25"/>
    </row>
    <row r="144" spans="1:12" ht="15">
      <c r="A144" s="30"/>
      <c r="B144" s="31"/>
      <c r="C144" s="23"/>
      <c r="D144" s="23"/>
      <c r="E144" s="22"/>
      <c r="F144" s="31"/>
      <c r="G144" s="45"/>
      <c r="H144" s="22"/>
      <c r="I144" s="24"/>
      <c r="J144" s="415"/>
      <c r="L144" s="25"/>
    </row>
    <row r="145" spans="1:12" ht="15">
      <c r="A145" s="30" t="s">
        <v>721</v>
      </c>
      <c r="B145" s="31">
        <f>B125</f>
        <v>14.88</v>
      </c>
      <c r="C145" s="23">
        <f>ROUNDUP(12.9/0.15,0)+1</f>
        <v>87</v>
      </c>
      <c r="D145" s="23"/>
      <c r="E145" s="22">
        <v>0.61699999999999999</v>
      </c>
      <c r="F145" s="31">
        <f t="shared" ref="F145:F146" si="43">PRODUCT(B145:E145)</f>
        <v>798.7435200000001</v>
      </c>
      <c r="G145" s="45">
        <f t="shared" ref="G145:G146" si="44">F145</f>
        <v>798.7435200000001</v>
      </c>
      <c r="H145" s="22" t="s">
        <v>59</v>
      </c>
      <c r="I145" s="24">
        <f t="shared" ref="I145:I146" si="45">G145*1.1</f>
        <v>878.61787200000015</v>
      </c>
      <c r="J145" s="414">
        <f t="shared" ref="J145:J146" si="46">I145</f>
        <v>878.61787200000015</v>
      </c>
      <c r="L145" s="25"/>
    </row>
    <row r="146" spans="1:12" ht="15">
      <c r="A146" s="74" t="s">
        <v>718</v>
      </c>
      <c r="B146" s="31">
        <f>0.012*40</f>
        <v>0.48</v>
      </c>
      <c r="C146" s="23">
        <f>ROUNDUP(1295/6,0)+1</f>
        <v>217</v>
      </c>
      <c r="D146" s="23"/>
      <c r="E146" s="22">
        <v>0.61699999999999999</v>
      </c>
      <c r="F146" s="31">
        <f t="shared" si="43"/>
        <v>64.266719999999992</v>
      </c>
      <c r="G146" s="45">
        <f t="shared" si="44"/>
        <v>64.266719999999992</v>
      </c>
      <c r="H146" s="22" t="s">
        <v>59</v>
      </c>
      <c r="I146" s="24">
        <f t="shared" si="45"/>
        <v>70.693392000000003</v>
      </c>
      <c r="J146" s="414">
        <f t="shared" si="46"/>
        <v>70.693392000000003</v>
      </c>
      <c r="L146" s="25"/>
    </row>
    <row r="147" spans="1:12" ht="15">
      <c r="A147" s="30"/>
      <c r="B147" s="31"/>
      <c r="C147" s="23"/>
      <c r="D147" s="23"/>
      <c r="E147" s="22"/>
      <c r="F147" s="31"/>
      <c r="G147" s="45"/>
      <c r="H147" s="22"/>
      <c r="I147" s="24"/>
      <c r="J147" s="177">
        <f>SUM(J136:J146)</f>
        <v>2687.8687440000003</v>
      </c>
      <c r="L147" s="25"/>
    </row>
    <row r="148" spans="1:12" ht="15">
      <c r="A148" s="30"/>
      <c r="B148" s="31"/>
      <c r="C148" s="23"/>
      <c r="D148" s="23"/>
      <c r="E148" s="22"/>
      <c r="F148" s="31"/>
      <c r="G148" s="45"/>
      <c r="H148" s="22"/>
      <c r="I148" s="24"/>
      <c r="J148" s="44"/>
      <c r="L148" s="25"/>
    </row>
    <row r="149" spans="1:12" ht="15">
      <c r="A149" s="30"/>
      <c r="B149" s="31"/>
      <c r="C149" s="23"/>
      <c r="D149" s="23"/>
      <c r="E149" s="22"/>
      <c r="F149" s="31"/>
      <c r="G149" s="45"/>
      <c r="H149" s="22"/>
      <c r="I149" s="24"/>
      <c r="J149" s="44"/>
      <c r="L149" s="25"/>
    </row>
    <row r="150" spans="1:12" ht="15">
      <c r="A150" s="30" t="s">
        <v>722</v>
      </c>
      <c r="B150" s="31">
        <v>1.65</v>
      </c>
      <c r="C150" s="23">
        <f>ROUNDUP(B125/1.5,0)+1</f>
        <v>11</v>
      </c>
      <c r="D150" s="23"/>
      <c r="E150" s="22"/>
      <c r="F150" s="416">
        <f t="shared" ref="F150" si="47">PRODUCT(B150:E150)</f>
        <v>18.149999999999999</v>
      </c>
      <c r="G150" s="417">
        <f t="shared" ref="G150" si="48">F150</f>
        <v>18.149999999999999</v>
      </c>
      <c r="H150" s="418" t="s">
        <v>59</v>
      </c>
      <c r="I150" s="413">
        <f t="shared" ref="I150" si="49">G150*1.1</f>
        <v>19.965</v>
      </c>
      <c r="J150" s="408">
        <f t="shared" ref="J150" si="50">I150</f>
        <v>19.965</v>
      </c>
      <c r="L150" s="25"/>
    </row>
    <row r="151" spans="1:12" ht="15">
      <c r="A151" s="30"/>
      <c r="B151" s="31"/>
      <c r="C151" s="23"/>
      <c r="D151" s="23"/>
      <c r="E151" s="22"/>
      <c r="F151" s="31"/>
      <c r="G151" s="45"/>
      <c r="H151" s="22"/>
      <c r="I151" s="24"/>
      <c r="J151" s="44"/>
      <c r="L151" s="25"/>
    </row>
    <row r="152" spans="1:12" ht="15">
      <c r="A152" s="30"/>
      <c r="B152" s="31"/>
      <c r="C152" s="23"/>
      <c r="D152" s="23"/>
      <c r="E152" s="22"/>
      <c r="F152" s="31"/>
      <c r="G152" s="45"/>
      <c r="H152" s="22"/>
      <c r="I152" s="24"/>
      <c r="J152" s="44"/>
      <c r="L152" s="25"/>
    </row>
    <row r="153" spans="1:12" ht="15">
      <c r="A153" s="30"/>
      <c r="B153" s="31"/>
      <c r="C153" s="23"/>
      <c r="D153" s="23"/>
      <c r="E153" s="22"/>
      <c r="F153" s="31"/>
      <c r="G153" s="45"/>
      <c r="H153" s="22"/>
      <c r="I153" s="24"/>
      <c r="J153" s="44"/>
      <c r="L153" s="25"/>
    </row>
    <row r="154" spans="1:12" ht="15">
      <c r="A154" s="30"/>
      <c r="B154" s="31"/>
      <c r="C154" s="23"/>
      <c r="D154" s="23"/>
      <c r="E154" s="22"/>
      <c r="F154" s="31"/>
      <c r="G154" s="45"/>
      <c r="H154" s="22"/>
      <c r="I154" s="24"/>
      <c r="J154" s="44"/>
      <c r="L154" s="25"/>
    </row>
    <row r="155" spans="1:12" ht="15">
      <c r="A155" s="30"/>
      <c r="B155" s="31"/>
      <c r="C155" s="23"/>
      <c r="D155" s="23"/>
      <c r="E155" s="22"/>
      <c r="F155" s="31"/>
      <c r="G155" s="45"/>
      <c r="H155" s="22"/>
      <c r="I155" s="24"/>
      <c r="J155" s="44"/>
      <c r="L155" s="25"/>
    </row>
    <row r="156" spans="1:12" ht="15">
      <c r="A156" s="30"/>
      <c r="B156" s="31"/>
      <c r="C156" s="23"/>
      <c r="D156" s="23"/>
      <c r="E156" s="22"/>
      <c r="F156" s="31"/>
      <c r="G156" s="45"/>
      <c r="H156" s="22"/>
      <c r="I156" s="24"/>
      <c r="J156" s="44"/>
      <c r="L156" s="25"/>
    </row>
    <row r="157" spans="1:12" ht="15">
      <c r="A157" s="30"/>
      <c r="B157" s="31"/>
      <c r="C157" s="23"/>
      <c r="D157" s="23"/>
      <c r="E157" s="22"/>
      <c r="F157" s="31"/>
      <c r="G157" s="45"/>
      <c r="H157" s="22"/>
      <c r="I157" s="24"/>
      <c r="J157" s="44"/>
      <c r="L157" s="25"/>
    </row>
    <row r="158" spans="1:12" ht="15">
      <c r="A158" s="30"/>
      <c r="B158" s="31"/>
      <c r="C158" s="23"/>
      <c r="D158" s="23"/>
      <c r="E158" s="22"/>
      <c r="F158" s="31"/>
      <c r="G158" s="45"/>
      <c r="H158" s="22"/>
      <c r="I158" s="24"/>
      <c r="J158" s="44"/>
      <c r="L158" s="25"/>
    </row>
    <row r="159" spans="1:12" ht="15">
      <c r="A159" s="30"/>
      <c r="B159" s="31"/>
      <c r="C159" s="23"/>
      <c r="D159" s="23"/>
      <c r="E159" s="22"/>
      <c r="F159" s="31"/>
      <c r="G159" s="45"/>
      <c r="H159" s="22"/>
      <c r="I159" s="24"/>
      <c r="J159" s="44"/>
      <c r="L159" s="25"/>
    </row>
    <row r="160" spans="1:12" ht="15">
      <c r="A160" s="30"/>
      <c r="B160" s="31"/>
      <c r="C160" s="23"/>
      <c r="D160" s="23"/>
      <c r="E160" s="22"/>
      <c r="F160" s="31"/>
      <c r="G160" s="45"/>
      <c r="H160" s="22"/>
      <c r="I160" s="24"/>
      <c r="J160" s="44"/>
      <c r="L160" s="25"/>
    </row>
    <row r="161" spans="1:12" ht="15">
      <c r="A161" s="30"/>
      <c r="B161" s="31"/>
      <c r="C161" s="23"/>
      <c r="D161" s="23"/>
      <c r="E161" s="22"/>
      <c r="F161" s="31"/>
      <c r="G161" s="45"/>
      <c r="H161" s="22"/>
      <c r="I161" s="24"/>
      <c r="J161" s="44"/>
      <c r="L161" s="25"/>
    </row>
    <row r="162" spans="1:12" ht="15">
      <c r="A162" s="30"/>
      <c r="B162" s="31"/>
      <c r="C162" s="23"/>
      <c r="D162" s="23"/>
      <c r="E162" s="22"/>
      <c r="F162" s="31"/>
      <c r="G162" s="45"/>
      <c r="H162" s="22"/>
      <c r="I162" s="24"/>
      <c r="J162" s="44"/>
      <c r="L162" s="25"/>
    </row>
    <row r="163" spans="1:12" ht="15">
      <c r="A163" s="30"/>
      <c r="B163" s="31"/>
      <c r="C163" s="23"/>
      <c r="D163" s="23"/>
      <c r="E163" s="22"/>
      <c r="F163" s="31"/>
      <c r="G163" s="45"/>
      <c r="H163" s="22"/>
      <c r="I163" s="24"/>
      <c r="J163" s="44"/>
      <c r="L163" s="25"/>
    </row>
    <row r="164" spans="1:12" ht="15">
      <c r="A164" s="30"/>
      <c r="B164" s="31"/>
      <c r="C164" s="23"/>
      <c r="D164" s="23"/>
      <c r="E164" s="22"/>
      <c r="F164" s="31"/>
      <c r="G164" s="45"/>
      <c r="H164" s="22"/>
      <c r="I164" s="24"/>
      <c r="J164" s="44"/>
      <c r="L164" s="25"/>
    </row>
    <row r="165" spans="1:12" ht="15">
      <c r="A165" s="30"/>
      <c r="B165" s="31"/>
      <c r="C165" s="23"/>
      <c r="D165" s="23"/>
      <c r="E165" s="22"/>
      <c r="F165" s="31"/>
      <c r="G165" s="45"/>
      <c r="H165" s="22"/>
      <c r="I165" s="24"/>
      <c r="J165" s="44"/>
      <c r="L165" s="25"/>
    </row>
    <row r="166" spans="1:12" ht="15">
      <c r="A166" s="30"/>
      <c r="B166" s="31"/>
      <c r="C166" s="23"/>
      <c r="D166" s="23"/>
      <c r="E166" s="22"/>
      <c r="F166" s="31"/>
      <c r="G166" s="45"/>
      <c r="H166" s="22"/>
      <c r="I166" s="24"/>
      <c r="J166" s="44"/>
      <c r="L166" s="25"/>
    </row>
    <row r="167" spans="1:12" ht="15">
      <c r="A167" s="30"/>
      <c r="B167" s="31"/>
      <c r="C167" s="23"/>
      <c r="D167" s="23"/>
      <c r="E167" s="22"/>
      <c r="F167" s="31"/>
      <c r="G167" s="45"/>
      <c r="H167" s="22"/>
      <c r="I167" s="24"/>
      <c r="J167" s="44"/>
      <c r="L167" s="25"/>
    </row>
    <row r="168" spans="1:12" ht="15">
      <c r="A168" s="30"/>
      <c r="B168" s="31"/>
      <c r="C168" s="23"/>
      <c r="D168" s="23"/>
      <c r="E168" s="22"/>
      <c r="F168" s="31"/>
      <c r="G168" s="45"/>
      <c r="H168" s="22"/>
      <c r="I168" s="24"/>
      <c r="J168" s="44"/>
      <c r="L168" s="25"/>
    </row>
    <row r="169" spans="1:12" ht="15">
      <c r="A169" s="30"/>
      <c r="B169" s="31"/>
      <c r="C169" s="23"/>
      <c r="D169" s="23"/>
      <c r="E169" s="22"/>
      <c r="F169" s="31"/>
      <c r="G169" s="45"/>
      <c r="H169" s="22"/>
      <c r="I169" s="24"/>
      <c r="J169" s="44"/>
      <c r="L169" s="25"/>
    </row>
    <row r="170" spans="1:12" ht="15">
      <c r="A170" s="30"/>
      <c r="B170" s="31"/>
      <c r="C170" s="23"/>
      <c r="D170" s="23"/>
      <c r="E170" s="22"/>
      <c r="F170" s="31"/>
      <c r="G170" s="45"/>
      <c r="H170" s="22"/>
      <c r="I170" s="24"/>
      <c r="J170" s="24"/>
      <c r="L170" s="25"/>
    </row>
    <row r="171" spans="1:12" ht="30">
      <c r="A171" s="56"/>
      <c r="B171" s="57" t="s">
        <v>92</v>
      </c>
      <c r="C171" s="57" t="s">
        <v>72</v>
      </c>
      <c r="D171" s="57" t="s">
        <v>1</v>
      </c>
      <c r="E171" s="58" t="s">
        <v>93</v>
      </c>
      <c r="F171" s="57" t="s">
        <v>94</v>
      </c>
      <c r="G171" s="57"/>
      <c r="H171" s="57"/>
      <c r="I171" s="57"/>
      <c r="J171" s="57"/>
      <c r="L171" s="49"/>
    </row>
    <row r="172" spans="1:12" ht="15">
      <c r="A172" s="686" t="s">
        <v>95</v>
      </c>
      <c r="B172" s="687"/>
      <c r="C172" s="687"/>
      <c r="D172" s="687"/>
      <c r="E172" s="687"/>
      <c r="F172" s="688"/>
      <c r="G172" s="18"/>
      <c r="H172" s="19"/>
      <c r="I172" s="18"/>
    </row>
    <row r="173" spans="1:12" ht="15">
      <c r="A173" s="59"/>
      <c r="B173" s="42"/>
      <c r="C173" s="43"/>
      <c r="D173" s="42"/>
      <c r="E173" s="43"/>
      <c r="F173" s="26"/>
      <c r="G173" s="46"/>
      <c r="H173" s="43"/>
      <c r="I173" s="46"/>
      <c r="J173" s="18"/>
      <c r="L173" s="49"/>
    </row>
    <row r="174" spans="1:12" ht="15">
      <c r="A174" s="59"/>
      <c r="B174" s="42"/>
      <c r="C174" s="43"/>
      <c r="D174" s="42"/>
      <c r="E174" s="43"/>
      <c r="F174" s="26"/>
      <c r="G174" s="46"/>
      <c r="H174" s="43"/>
      <c r="I174" s="46"/>
      <c r="J174" s="36"/>
      <c r="L174" s="49"/>
    </row>
    <row r="175" spans="1:12" ht="15">
      <c r="A175" s="686" t="s">
        <v>96</v>
      </c>
      <c r="B175" s="687"/>
      <c r="C175" s="687"/>
      <c r="D175" s="687"/>
      <c r="E175" s="687"/>
      <c r="F175" s="688"/>
      <c r="G175" s="18"/>
      <c r="H175" s="19"/>
      <c r="I175" s="18"/>
      <c r="J175" s="36"/>
    </row>
    <row r="176" spans="1:12" ht="15">
      <c r="A176" s="20"/>
      <c r="B176" s="26"/>
      <c r="C176" s="43"/>
      <c r="D176" s="42"/>
      <c r="E176" s="43"/>
      <c r="F176" s="26"/>
      <c r="G176" s="35"/>
      <c r="H176" s="43"/>
      <c r="I176" s="35"/>
      <c r="J176" s="18"/>
      <c r="L176" s="25"/>
    </row>
    <row r="177" spans="1:12" ht="15">
      <c r="A177" s="20"/>
      <c r="B177" s="26"/>
      <c r="C177" s="43"/>
      <c r="D177" s="42"/>
      <c r="E177" s="43"/>
      <c r="F177" s="26"/>
      <c r="G177" s="35"/>
      <c r="H177" s="43"/>
      <c r="I177" s="35"/>
      <c r="J177" s="36"/>
      <c r="L177" s="25"/>
    </row>
    <row r="178" spans="1:12" ht="24.9" customHeight="1">
      <c r="A178" s="686" t="s">
        <v>97</v>
      </c>
      <c r="B178" s="687"/>
      <c r="C178" s="687"/>
      <c r="D178" s="687"/>
      <c r="E178" s="687"/>
      <c r="F178" s="688"/>
      <c r="G178" s="18"/>
      <c r="H178" s="19"/>
      <c r="I178" s="18"/>
      <c r="J178" s="36"/>
    </row>
    <row r="179" spans="1:12" ht="15">
      <c r="A179" s="20"/>
      <c r="B179" s="60"/>
      <c r="C179" s="46"/>
      <c r="D179" s="46"/>
      <c r="E179" s="60"/>
      <c r="F179" s="26"/>
      <c r="G179" s="43"/>
      <c r="H179" s="43"/>
      <c r="I179" s="35"/>
      <c r="J179" s="18"/>
    </row>
    <row r="180" spans="1:12" ht="15">
      <c r="A180" s="20"/>
      <c r="B180" s="60"/>
      <c r="C180" s="46"/>
      <c r="D180" s="46"/>
      <c r="E180" s="60"/>
      <c r="F180" s="26"/>
      <c r="G180" s="43"/>
      <c r="H180" s="43"/>
      <c r="I180" s="35"/>
      <c r="J180" s="44"/>
      <c r="L180" s="25"/>
    </row>
    <row r="181" spans="1:12" ht="15">
      <c r="A181" s="157" t="s">
        <v>98</v>
      </c>
      <c r="B181" s="158"/>
      <c r="C181" s="158"/>
      <c r="D181" s="158"/>
      <c r="E181" s="158"/>
      <c r="F181" s="158"/>
      <c r="G181" s="158"/>
      <c r="H181" s="158"/>
      <c r="I181" s="158"/>
      <c r="J181" s="159"/>
      <c r="L181" s="49"/>
    </row>
    <row r="182" spans="1:12" ht="24.9" customHeight="1">
      <c r="A182" s="686"/>
      <c r="B182" s="687"/>
      <c r="C182" s="687"/>
      <c r="D182" s="687"/>
      <c r="E182" s="687"/>
      <c r="F182" s="688"/>
      <c r="G182" s="18"/>
      <c r="H182" s="19"/>
      <c r="I182" s="18"/>
    </row>
    <row r="183" spans="1:12" ht="15">
      <c r="A183" s="20"/>
      <c r="B183" s="60"/>
      <c r="C183" s="43"/>
      <c r="D183" s="42"/>
      <c r="E183" s="43"/>
      <c r="F183" s="26"/>
      <c r="G183" s="43"/>
      <c r="H183" s="43"/>
      <c r="I183" s="35"/>
      <c r="J183" s="18"/>
      <c r="L183" s="25"/>
    </row>
    <row r="184" spans="1:12" ht="15">
      <c r="A184" s="61"/>
      <c r="B184" s="62"/>
      <c r="C184" s="63"/>
      <c r="D184" s="64"/>
      <c r="E184" s="63"/>
      <c r="F184" s="65"/>
      <c r="G184" s="63"/>
      <c r="H184" s="63"/>
      <c r="I184" s="66"/>
      <c r="J184" s="66"/>
      <c r="L184" s="25"/>
    </row>
    <row r="185" spans="1:12" ht="12.75" customHeight="1">
      <c r="A185" s="160" t="s">
        <v>99</v>
      </c>
      <c r="B185" s="161"/>
      <c r="C185" s="161"/>
      <c r="D185" s="161"/>
      <c r="E185" s="161"/>
      <c r="F185" s="161"/>
      <c r="G185" s="161"/>
      <c r="H185" s="161"/>
      <c r="I185" s="161"/>
      <c r="J185" s="162"/>
      <c r="L185" s="25"/>
    </row>
    <row r="186" spans="1:12" ht="15">
      <c r="A186" s="689" t="s">
        <v>100</v>
      </c>
      <c r="B186" s="690"/>
      <c r="C186" s="690"/>
      <c r="D186" s="690"/>
      <c r="E186" s="690"/>
      <c r="F186" s="690"/>
      <c r="G186" s="690"/>
      <c r="H186" s="690"/>
      <c r="I186" s="67"/>
      <c r="J186" s="68"/>
      <c r="L186" s="25"/>
    </row>
    <row r="187" spans="1:12" ht="15">
      <c r="A187" s="208" t="s">
        <v>101</v>
      </c>
      <c r="B187" s="26"/>
      <c r="C187" s="34"/>
      <c r="D187" s="23"/>
      <c r="E187" s="22"/>
      <c r="F187" s="21"/>
      <c r="G187" s="22"/>
      <c r="H187" s="22"/>
      <c r="I187" s="24"/>
      <c r="J187" s="44"/>
      <c r="L187" s="25"/>
    </row>
    <row r="188" spans="1:12" ht="15">
      <c r="A188" s="206" t="str">
        <f>'2Sheet1 (2)'!F3</f>
        <v>~CS01</v>
      </c>
      <c r="B188" s="26">
        <f>'2Sheet1 (2)'!H3</f>
        <v>4.8099999999999996</v>
      </c>
      <c r="C188" s="45">
        <f>'2Sheet1 (2)'!J3</f>
        <v>15.49</v>
      </c>
      <c r="D188" s="23"/>
      <c r="E188" s="22"/>
      <c r="F188" s="21">
        <f>PRODUCT(B188:E188)</f>
        <v>74.506900000000002</v>
      </c>
      <c r="G188" s="22"/>
      <c r="H188" s="22" t="s">
        <v>2</v>
      </c>
      <c r="I188" s="24">
        <f>F188*1.1</f>
        <v>81.95759000000001</v>
      </c>
      <c r="J188" s="178">
        <f>I188</f>
        <v>81.95759000000001</v>
      </c>
      <c r="L188" s="25"/>
    </row>
    <row r="189" spans="1:12" ht="15">
      <c r="A189" s="206" t="str">
        <f>'2Sheet1 (2)'!F4</f>
        <v>CS01-CS02</v>
      </c>
      <c r="B189" s="26">
        <f>'2Sheet1 (2)'!H4</f>
        <v>5.0199999999999996</v>
      </c>
      <c r="C189" s="45">
        <f>'2Sheet1 (2)'!J4</f>
        <v>13.3</v>
      </c>
      <c r="D189" s="23"/>
      <c r="E189" s="22"/>
      <c r="F189" s="21">
        <f t="shared" ref="F189:F194" si="51">PRODUCT(B189:E189)</f>
        <v>66.765999999999991</v>
      </c>
      <c r="G189" s="22"/>
      <c r="H189" s="22" t="s">
        <v>2</v>
      </c>
      <c r="I189" s="24">
        <f t="shared" ref="I189:I194" si="52">F189*1.1</f>
        <v>73.442599999999999</v>
      </c>
      <c r="J189" s="178">
        <f t="shared" ref="J189:J198" si="53">I189</f>
        <v>73.442599999999999</v>
      </c>
      <c r="L189" s="25"/>
    </row>
    <row r="190" spans="1:12" ht="15">
      <c r="A190" s="206" t="str">
        <f>'2Sheet1 (2)'!F5</f>
        <v>CS02-CS03</v>
      </c>
      <c r="B190" s="26">
        <f>'2Sheet1 (2)'!H5</f>
        <v>5.0199999999999996</v>
      </c>
      <c r="C190" s="45">
        <f>'2Sheet1 (2)'!J5</f>
        <v>9.3099999999999987</v>
      </c>
      <c r="D190" s="23"/>
      <c r="E190" s="22"/>
      <c r="F190" s="21">
        <f t="shared" si="51"/>
        <v>46.73619999999999</v>
      </c>
      <c r="G190" s="22"/>
      <c r="H190" s="22" t="s">
        <v>2</v>
      </c>
      <c r="I190" s="24">
        <f t="shared" si="52"/>
        <v>51.409819999999989</v>
      </c>
      <c r="J190" s="178">
        <f t="shared" si="53"/>
        <v>51.409819999999989</v>
      </c>
      <c r="L190" s="25"/>
    </row>
    <row r="191" spans="1:12" ht="15">
      <c r="A191" s="206" t="str">
        <f>'2Sheet1 (2)'!F6</f>
        <v>CS03-CS04</v>
      </c>
      <c r="B191" s="26">
        <f>'2Sheet1 (2)'!H6</f>
        <v>3.81</v>
      </c>
      <c r="C191" s="45">
        <f>'2Sheet1 (2)'!J6</f>
        <v>7.8049999999999997</v>
      </c>
      <c r="D191" s="23"/>
      <c r="E191" s="22"/>
      <c r="F191" s="21">
        <f t="shared" si="51"/>
        <v>29.73705</v>
      </c>
      <c r="G191" s="22"/>
      <c r="H191" s="22" t="s">
        <v>2</v>
      </c>
      <c r="I191" s="24">
        <f t="shared" si="52"/>
        <v>32.710755000000006</v>
      </c>
      <c r="J191" s="178">
        <f t="shared" si="53"/>
        <v>32.710755000000006</v>
      </c>
      <c r="L191" s="25"/>
    </row>
    <row r="192" spans="1:12" ht="15">
      <c r="A192" s="206" t="str">
        <f>'2Sheet1 (2)'!F7</f>
        <v>CS04-CS05</v>
      </c>
      <c r="B192" s="26">
        <f>'2Sheet1 (2)'!H7</f>
        <v>5.0199999999999996</v>
      </c>
      <c r="C192" s="45">
        <f>'2Sheet1 (2)'!J7</f>
        <v>11.004999999999999</v>
      </c>
      <c r="D192" s="23"/>
      <c r="E192" s="22"/>
      <c r="F192" s="21">
        <f t="shared" si="51"/>
        <v>55.245099999999994</v>
      </c>
      <c r="G192" s="22"/>
      <c r="H192" s="22" t="s">
        <v>2</v>
      </c>
      <c r="I192" s="24">
        <f t="shared" si="52"/>
        <v>60.76961</v>
      </c>
      <c r="J192" s="178">
        <f t="shared" si="53"/>
        <v>60.76961</v>
      </c>
      <c r="L192" s="25"/>
    </row>
    <row r="193" spans="1:12" ht="15">
      <c r="A193" s="206" t="str">
        <f>'2Sheet1 (2)'!F8</f>
        <v>CS05-CS06</v>
      </c>
      <c r="B193" s="26">
        <f>'2Sheet1 (2)'!H8</f>
        <v>5.0199999999999996</v>
      </c>
      <c r="C193" s="45">
        <f>'2Sheet1 (2)'!J8</f>
        <v>14.190000000000001</v>
      </c>
      <c r="D193" s="23"/>
      <c r="E193" s="22"/>
      <c r="F193" s="21">
        <f t="shared" si="51"/>
        <v>71.233800000000002</v>
      </c>
      <c r="G193" s="22"/>
      <c r="H193" s="22" t="s">
        <v>2</v>
      </c>
      <c r="I193" s="24">
        <f t="shared" si="52"/>
        <v>78.357180000000014</v>
      </c>
      <c r="J193" s="178">
        <f t="shared" si="53"/>
        <v>78.357180000000014</v>
      </c>
      <c r="L193" s="25"/>
    </row>
    <row r="194" spans="1:12" ht="15">
      <c r="A194" s="206" t="str">
        <f>'2Sheet1 (2)'!F9</f>
        <v>CS06~</v>
      </c>
      <c r="B194" s="26">
        <f>'2Sheet1 (2)'!H9</f>
        <v>3.92</v>
      </c>
      <c r="C194" s="45">
        <f>'2Sheet1 (2)'!J9</f>
        <v>14.47</v>
      </c>
      <c r="D194" s="23"/>
      <c r="E194" s="22"/>
      <c r="F194" s="21">
        <f t="shared" si="51"/>
        <v>56.7224</v>
      </c>
      <c r="G194" s="22"/>
      <c r="H194" s="22" t="s">
        <v>2</v>
      </c>
      <c r="I194" s="24">
        <f t="shared" si="52"/>
        <v>62.394640000000003</v>
      </c>
      <c r="J194" s="178">
        <f t="shared" si="53"/>
        <v>62.394640000000003</v>
      </c>
      <c r="L194" s="25"/>
    </row>
    <row r="195" spans="1:12" ht="15">
      <c r="A195" s="206"/>
      <c r="B195" s="26"/>
      <c r="C195" s="45"/>
      <c r="D195" s="23"/>
      <c r="E195" s="22"/>
      <c r="F195" s="21"/>
      <c r="G195" s="22"/>
      <c r="H195" s="22"/>
      <c r="I195" s="24"/>
      <c r="J195" s="178">
        <f t="shared" si="53"/>
        <v>0</v>
      </c>
      <c r="L195" s="25"/>
    </row>
    <row r="196" spans="1:12" ht="15">
      <c r="A196" s="206"/>
      <c r="B196" s="26"/>
      <c r="C196" s="45"/>
      <c r="D196" s="23"/>
      <c r="E196" s="22"/>
      <c r="F196" s="21"/>
      <c r="G196" s="22"/>
      <c r="H196" s="22"/>
      <c r="I196" s="24"/>
      <c r="J196" s="178">
        <f t="shared" si="53"/>
        <v>0</v>
      </c>
      <c r="L196" s="25"/>
    </row>
    <row r="197" spans="1:12" ht="15">
      <c r="A197" s="206"/>
      <c r="B197" s="26"/>
      <c r="C197" s="45"/>
      <c r="D197" s="23"/>
      <c r="E197" s="22"/>
      <c r="F197" s="21"/>
      <c r="G197" s="22"/>
      <c r="H197" s="22"/>
      <c r="I197" s="24"/>
      <c r="J197" s="178">
        <f t="shared" si="53"/>
        <v>0</v>
      </c>
      <c r="L197" s="25"/>
    </row>
    <row r="198" spans="1:12" ht="15">
      <c r="A198" s="206"/>
      <c r="B198" s="26"/>
      <c r="C198" s="45"/>
      <c r="D198" s="23"/>
      <c r="E198" s="22"/>
      <c r="F198" s="21"/>
      <c r="G198" s="22"/>
      <c r="H198" s="22"/>
      <c r="I198" s="24"/>
      <c r="J198" s="178">
        <f t="shared" si="53"/>
        <v>0</v>
      </c>
      <c r="L198" s="25"/>
    </row>
    <row r="199" spans="1:12" ht="15">
      <c r="A199" s="206"/>
      <c r="B199" s="26"/>
      <c r="C199" s="34"/>
      <c r="D199" s="23"/>
      <c r="E199" s="22"/>
      <c r="F199" s="21"/>
      <c r="G199" s="22"/>
      <c r="H199" s="22"/>
      <c r="I199" s="24"/>
      <c r="J199" s="177">
        <f>SUM(J188:J198)</f>
        <v>441.04219500000005</v>
      </c>
      <c r="L199" s="25"/>
    </row>
    <row r="200" spans="1:12" ht="15">
      <c r="A200" s="208"/>
      <c r="B200" s="26"/>
      <c r="C200" s="34"/>
      <c r="D200" s="23"/>
      <c r="E200" s="22"/>
      <c r="F200" s="21"/>
      <c r="G200" s="22"/>
      <c r="H200" s="22"/>
      <c r="I200" s="24"/>
      <c r="J200" s="44"/>
      <c r="L200" s="25"/>
    </row>
    <row r="201" spans="1:12" ht="15">
      <c r="A201" s="208"/>
      <c r="B201" s="26"/>
      <c r="C201" s="34"/>
      <c r="D201" s="23"/>
      <c r="E201" s="22"/>
      <c r="F201" s="21"/>
      <c r="G201" s="22"/>
      <c r="H201" s="22"/>
      <c r="I201" s="24"/>
      <c r="J201" s="44"/>
      <c r="L201" s="25"/>
    </row>
    <row r="202" spans="1:12" ht="15">
      <c r="A202" s="208"/>
      <c r="B202" s="26"/>
      <c r="C202" s="34"/>
      <c r="D202" s="23"/>
      <c r="E202" s="22"/>
      <c r="F202" s="21"/>
      <c r="G202" s="22"/>
      <c r="H202" s="22"/>
      <c r="I202" s="24"/>
      <c r="J202" s="44"/>
      <c r="L202" s="25"/>
    </row>
    <row r="203" spans="1:12" ht="15">
      <c r="A203" s="208"/>
      <c r="B203" s="26"/>
      <c r="C203" s="34"/>
      <c r="D203" s="23"/>
      <c r="E203" s="22"/>
      <c r="F203" s="21"/>
      <c r="G203" s="22"/>
      <c r="H203" s="22"/>
      <c r="I203" s="24"/>
      <c r="J203" s="44"/>
      <c r="L203" s="25"/>
    </row>
    <row r="204" spans="1:12" ht="15">
      <c r="A204" s="208"/>
      <c r="B204" s="26"/>
      <c r="C204" s="34"/>
      <c r="D204" s="23"/>
      <c r="E204" s="22"/>
      <c r="F204" s="21"/>
      <c r="G204" s="22"/>
      <c r="H204" s="22"/>
      <c r="I204" s="24"/>
      <c r="J204" s="44"/>
      <c r="L204" s="25"/>
    </row>
    <row r="205" spans="1:12" ht="15">
      <c r="A205" s="27"/>
      <c r="B205" s="26"/>
      <c r="C205" s="34"/>
      <c r="D205" s="42"/>
      <c r="E205" s="43"/>
      <c r="F205" s="26"/>
      <c r="G205" s="43"/>
      <c r="H205" s="43"/>
      <c r="I205" s="24"/>
      <c r="J205" s="24"/>
      <c r="L205" s="25"/>
    </row>
    <row r="206" spans="1:12" ht="15">
      <c r="A206" s="208" t="s">
        <v>102</v>
      </c>
      <c r="B206" s="31"/>
      <c r="C206" s="34"/>
      <c r="D206" s="33"/>
      <c r="E206" s="34"/>
      <c r="F206" s="26"/>
      <c r="G206" s="34"/>
      <c r="H206" s="34"/>
      <c r="I206" s="24"/>
      <c r="J206" s="24"/>
      <c r="L206" s="25"/>
    </row>
    <row r="207" spans="1:12" ht="15">
      <c r="A207" s="27"/>
      <c r="B207" s="31"/>
      <c r="C207" s="34"/>
      <c r="D207" s="33"/>
      <c r="E207" s="34"/>
      <c r="F207" s="31"/>
      <c r="G207" s="34"/>
      <c r="H207" s="70"/>
      <c r="I207" s="24"/>
      <c r="J207" s="24"/>
      <c r="L207" s="25"/>
    </row>
    <row r="208" spans="1:12" ht="15">
      <c r="A208" s="27" t="s">
        <v>103</v>
      </c>
      <c r="B208" s="31"/>
      <c r="C208" s="34"/>
      <c r="D208" s="33"/>
      <c r="E208" s="34"/>
      <c r="F208" s="31"/>
      <c r="G208" s="34"/>
      <c r="H208" s="70"/>
      <c r="I208" s="24"/>
      <c r="J208" s="24"/>
      <c r="L208" s="25"/>
    </row>
    <row r="209" spans="1:12" ht="15">
      <c r="A209" s="27"/>
      <c r="B209" s="31"/>
      <c r="C209" s="34"/>
      <c r="D209" s="33"/>
      <c r="E209" s="34"/>
      <c r="F209" s="31"/>
      <c r="G209" s="34"/>
      <c r="H209" s="22"/>
      <c r="I209" s="24"/>
      <c r="J209" s="24"/>
      <c r="L209" s="25"/>
    </row>
    <row r="210" spans="1:12" ht="15">
      <c r="A210" s="27"/>
      <c r="B210" s="31"/>
      <c r="C210" s="34"/>
      <c r="D210" s="33"/>
      <c r="E210" s="34"/>
      <c r="F210" s="31"/>
      <c r="G210" s="34"/>
      <c r="H210" s="22"/>
      <c r="I210" s="24"/>
      <c r="J210" s="24"/>
      <c r="L210" s="25"/>
    </row>
    <row r="211" spans="1:12" ht="15">
      <c r="A211" s="76" t="s">
        <v>104</v>
      </c>
      <c r="B211" s="77"/>
      <c r="C211" s="77"/>
      <c r="D211" s="77"/>
      <c r="E211" s="77"/>
      <c r="F211" s="77"/>
      <c r="G211" s="77"/>
      <c r="H211" s="77"/>
      <c r="I211" s="77"/>
      <c r="J211" s="78"/>
      <c r="L211" s="25"/>
    </row>
    <row r="212" spans="1:12" ht="15">
      <c r="A212" s="71"/>
      <c r="B212" s="72"/>
      <c r="C212" s="22"/>
      <c r="D212" s="23"/>
      <c r="E212" s="22"/>
      <c r="F212" s="21"/>
      <c r="G212" s="22"/>
      <c r="H212" s="22"/>
      <c r="I212" s="24"/>
      <c r="J212" s="24"/>
      <c r="L212" s="25"/>
    </row>
    <row r="213" spans="1:12" ht="13.5" customHeight="1">
      <c r="A213" s="185"/>
      <c r="B213" s="72">
        <f>'2Sheet1 (2)'!R2</f>
        <v>8</v>
      </c>
      <c r="C213" s="22"/>
      <c r="D213" s="23"/>
      <c r="E213" s="24">
        <f>'2Sheet1 (2)'!S2</f>
        <v>28</v>
      </c>
      <c r="F213" s="21">
        <f t="shared" ref="F213:F218" si="54">PRODUCT(B213:E213)</f>
        <v>224</v>
      </c>
      <c r="G213" s="22"/>
      <c r="H213" s="22" t="s">
        <v>2</v>
      </c>
      <c r="I213" s="24"/>
      <c r="J213" s="177">
        <f t="shared" ref="J213:J218" si="55">F213</f>
        <v>224</v>
      </c>
      <c r="L213" s="25"/>
    </row>
    <row r="214" spans="1:12" ht="15">
      <c r="A214" s="185"/>
      <c r="B214" s="72">
        <f>'2Sheet1 (2)'!R3</f>
        <v>10</v>
      </c>
      <c r="C214" s="22"/>
      <c r="D214" s="23"/>
      <c r="E214" s="24">
        <f>'2Sheet1 (2)'!S3</f>
        <v>83</v>
      </c>
      <c r="F214" s="21">
        <f t="shared" si="54"/>
        <v>830</v>
      </c>
      <c r="G214" s="22"/>
      <c r="H214" s="22" t="s">
        <v>2</v>
      </c>
      <c r="I214" s="24"/>
      <c r="J214" s="177">
        <f t="shared" si="55"/>
        <v>830</v>
      </c>
      <c r="L214" s="25"/>
    </row>
    <row r="215" spans="1:12" ht="15" customHeight="1">
      <c r="A215" s="185"/>
      <c r="B215" s="72">
        <f>'2Sheet1 (2)'!R4</f>
        <v>12</v>
      </c>
      <c r="C215" s="22"/>
      <c r="D215" s="23"/>
      <c r="E215" s="24">
        <f>'2Sheet1 (2)'!S4</f>
        <v>36</v>
      </c>
      <c r="F215" s="21">
        <f t="shared" si="54"/>
        <v>432</v>
      </c>
      <c r="G215" s="22"/>
      <c r="H215" s="22" t="s">
        <v>2</v>
      </c>
      <c r="I215" s="24"/>
      <c r="J215" s="177">
        <f t="shared" si="55"/>
        <v>432</v>
      </c>
      <c r="L215" s="25"/>
    </row>
    <row r="216" spans="1:12" ht="15">
      <c r="A216" s="185"/>
      <c r="B216" s="60"/>
      <c r="C216" s="43"/>
      <c r="D216" s="42"/>
      <c r="E216" s="43"/>
      <c r="F216" s="21">
        <f t="shared" si="54"/>
        <v>0</v>
      </c>
      <c r="G216" s="43"/>
      <c r="H216" s="22" t="s">
        <v>2</v>
      </c>
      <c r="I216" s="35"/>
      <c r="J216" s="24">
        <f t="shared" si="55"/>
        <v>0</v>
      </c>
      <c r="L216" s="25"/>
    </row>
    <row r="217" spans="1:12" ht="15">
      <c r="A217" s="185"/>
      <c r="B217" s="60"/>
      <c r="C217" s="43"/>
      <c r="D217" s="42"/>
      <c r="E217" s="43"/>
      <c r="F217" s="21">
        <f t="shared" si="54"/>
        <v>0</v>
      </c>
      <c r="G217" s="43"/>
      <c r="H217" s="22" t="s">
        <v>2</v>
      </c>
      <c r="I217" s="35"/>
      <c r="J217" s="24">
        <f t="shared" si="55"/>
        <v>0</v>
      </c>
      <c r="L217" s="25"/>
    </row>
    <row r="218" spans="1:12" ht="15">
      <c r="A218" s="185"/>
      <c r="B218" s="32"/>
      <c r="C218" s="34"/>
      <c r="D218" s="33"/>
      <c r="E218" s="34"/>
      <c r="F218" s="21">
        <f t="shared" si="54"/>
        <v>0</v>
      </c>
      <c r="G218" s="34"/>
      <c r="H218" s="22" t="s">
        <v>2</v>
      </c>
      <c r="I218" s="45"/>
      <c r="J218" s="24">
        <f t="shared" si="55"/>
        <v>0</v>
      </c>
      <c r="L218" s="25"/>
    </row>
    <row r="219" spans="1:12" ht="15">
      <c r="A219" s="185"/>
      <c r="B219" s="32"/>
      <c r="C219" s="34"/>
      <c r="D219" s="33"/>
      <c r="E219" s="34"/>
      <c r="F219" s="31"/>
      <c r="G219" s="34"/>
      <c r="H219" s="34"/>
      <c r="I219" s="45"/>
      <c r="J219" s="182">
        <f>SUM(J213:J218)</f>
        <v>1486</v>
      </c>
      <c r="L219" s="25"/>
    </row>
    <row r="220" spans="1:12" ht="15">
      <c r="A220" s="185"/>
      <c r="B220" s="32"/>
      <c r="C220" s="34"/>
      <c r="D220" s="33"/>
      <c r="E220" s="34"/>
      <c r="F220" s="31"/>
      <c r="G220" s="34"/>
      <c r="H220" s="34"/>
      <c r="I220" s="45"/>
      <c r="J220" s="166"/>
      <c r="L220" s="25"/>
    </row>
    <row r="221" spans="1:12" ht="15">
      <c r="A221" s="76" t="s">
        <v>105</v>
      </c>
      <c r="B221" s="77"/>
      <c r="C221" s="77"/>
      <c r="D221" s="77"/>
      <c r="E221" s="77"/>
      <c r="F221" s="77"/>
      <c r="G221" s="77"/>
      <c r="H221" s="77"/>
      <c r="I221" s="77"/>
      <c r="J221" s="78"/>
      <c r="L221" s="25"/>
    </row>
    <row r="222" spans="1:12" ht="15">
      <c r="A222" s="71"/>
      <c r="B222" s="72">
        <f>'2Sheet1 (2)'!R10</f>
        <v>353.22</v>
      </c>
      <c r="C222" s="22"/>
      <c r="D222" s="23"/>
      <c r="E222" s="22"/>
      <c r="F222" s="21">
        <f>B222</f>
        <v>353.22</v>
      </c>
      <c r="G222" s="24">
        <f>F222</f>
        <v>353.22</v>
      </c>
      <c r="H222" s="22" t="s">
        <v>2</v>
      </c>
      <c r="I222" s="24">
        <f>G222*1.1</f>
        <v>388.54200000000009</v>
      </c>
      <c r="J222" s="178">
        <f>I222</f>
        <v>388.54200000000009</v>
      </c>
      <c r="L222" s="25"/>
    </row>
    <row r="223" spans="1:12" ht="15">
      <c r="A223" s="71"/>
      <c r="B223" s="72">
        <f>'2Sheet1 (2)'!R11</f>
        <v>0</v>
      </c>
      <c r="C223" s="22"/>
      <c r="D223" s="23"/>
      <c r="E223" s="22"/>
      <c r="F223" s="21">
        <f>B223</f>
        <v>0</v>
      </c>
      <c r="G223" s="24">
        <f>F223</f>
        <v>0</v>
      </c>
      <c r="H223" s="22" t="s">
        <v>2</v>
      </c>
      <c r="I223" s="24">
        <f>G223*1.1</f>
        <v>0</v>
      </c>
      <c r="J223" s="178">
        <f>I223</f>
        <v>0</v>
      </c>
      <c r="L223" s="25"/>
    </row>
    <row r="224" spans="1:12" ht="15">
      <c r="A224" s="27"/>
      <c r="B224" s="60"/>
      <c r="C224" s="43"/>
      <c r="D224" s="42"/>
      <c r="E224" s="43"/>
      <c r="F224" s="26"/>
      <c r="G224" s="43"/>
      <c r="H224" s="43"/>
      <c r="I224" s="35"/>
      <c r="J224" s="179">
        <f>SUM(J222:J223)</f>
        <v>388.54200000000009</v>
      </c>
      <c r="L224" s="25"/>
    </row>
    <row r="225" spans="1:12" ht="15">
      <c r="A225" s="27"/>
      <c r="B225" s="60"/>
      <c r="C225" s="43"/>
      <c r="D225" s="42"/>
      <c r="E225" s="43"/>
      <c r="F225" s="26"/>
      <c r="G225" s="43"/>
      <c r="H225" s="43"/>
      <c r="I225" s="35"/>
      <c r="J225" s="36"/>
      <c r="L225" s="25"/>
    </row>
    <row r="226" spans="1:12" ht="15">
      <c r="A226" s="686" t="s">
        <v>106</v>
      </c>
      <c r="B226" s="687"/>
      <c r="C226" s="687"/>
      <c r="D226" s="687"/>
      <c r="E226" s="687"/>
      <c r="F226" s="688"/>
      <c r="G226" s="18"/>
      <c r="H226" s="19"/>
      <c r="I226" s="18"/>
      <c r="J226" s="18"/>
      <c r="L226" s="25"/>
    </row>
    <row r="227" spans="1:12" ht="15">
      <c r="A227" s="184">
        <f>'2Sheet1 (2)'!R6</f>
        <v>10</v>
      </c>
      <c r="B227" s="32">
        <f>'2Sheet1 (2)'!R6</f>
        <v>10</v>
      </c>
      <c r="C227" s="33"/>
      <c r="D227" s="75"/>
      <c r="E227" s="45">
        <f>'2Sheet1 (2)'!S6</f>
        <v>8</v>
      </c>
      <c r="F227" s="21">
        <f>B227*E227</f>
        <v>80</v>
      </c>
      <c r="G227" s="24">
        <f>F227</f>
        <v>80</v>
      </c>
      <c r="H227" s="43" t="s">
        <v>2</v>
      </c>
      <c r="I227" s="35"/>
      <c r="J227" s="209">
        <f>F227</f>
        <v>80</v>
      </c>
      <c r="L227" s="25"/>
    </row>
    <row r="228" spans="1:12" ht="15">
      <c r="A228" s="184">
        <f>'2Sheet1 (2)'!R7</f>
        <v>0</v>
      </c>
      <c r="B228" s="32">
        <f>'2Sheet1 (2)'!R7</f>
        <v>0</v>
      </c>
      <c r="C228" s="33"/>
      <c r="D228" s="75"/>
      <c r="E228" s="45">
        <f>'2Sheet1 (2)'!S7</f>
        <v>0</v>
      </c>
      <c r="F228" s="21">
        <f>B228*E228</f>
        <v>0</v>
      </c>
      <c r="G228" s="24">
        <f>F228</f>
        <v>0</v>
      </c>
      <c r="H228" s="43" t="s">
        <v>2</v>
      </c>
      <c r="I228" s="35"/>
      <c r="J228" s="209">
        <f>F228</f>
        <v>0</v>
      </c>
    </row>
    <row r="229" spans="1:12" ht="15">
      <c r="A229" s="74"/>
      <c r="B229" s="32"/>
      <c r="C229" s="33"/>
      <c r="D229" s="75"/>
      <c r="E229" s="34"/>
      <c r="F229" s="31"/>
      <c r="G229" s="45"/>
      <c r="H229" s="34"/>
      <c r="I229" s="45"/>
      <c r="J229" s="182">
        <f>SUM(J227:J228)</f>
        <v>80</v>
      </c>
    </row>
    <row r="230" spans="1:12" ht="15">
      <c r="A230" s="30"/>
      <c r="B230" s="32"/>
      <c r="C230" s="33"/>
      <c r="D230" s="75"/>
      <c r="E230" s="34"/>
      <c r="F230" s="31"/>
      <c r="G230" s="45"/>
      <c r="H230" s="34"/>
      <c r="I230" s="45"/>
      <c r="J230" s="45"/>
    </row>
    <row r="231" spans="1:12" ht="15">
      <c r="A231" s="76" t="s">
        <v>107</v>
      </c>
      <c r="B231" s="77"/>
      <c r="C231" s="77"/>
      <c r="D231" s="77"/>
      <c r="E231" s="77"/>
      <c r="F231" s="77"/>
      <c r="G231" s="77"/>
      <c r="H231" s="77"/>
      <c r="I231" s="77"/>
      <c r="J231" s="78"/>
    </row>
    <row r="232" spans="1:12" ht="15">
      <c r="A232" s="76"/>
      <c r="B232" s="77"/>
      <c r="C232" s="77"/>
      <c r="D232" s="77"/>
      <c r="E232" s="77"/>
      <c r="F232" s="77"/>
      <c r="G232" s="77"/>
      <c r="H232" s="77"/>
      <c r="I232" s="77"/>
      <c r="J232" s="78"/>
    </row>
    <row r="233" spans="1:12" ht="15">
      <c r="A233" s="79"/>
      <c r="B233" s="80">
        <f>'2Sheet1 (2)'!R14+'2Sheet1 (2)'!R15</f>
        <v>89.6</v>
      </c>
      <c r="C233" s="81"/>
      <c r="D233" s="82"/>
      <c r="E233" s="81"/>
      <c r="F233" s="83">
        <f>B233</f>
        <v>89.6</v>
      </c>
      <c r="G233" s="81"/>
      <c r="H233" s="81" t="s">
        <v>2</v>
      </c>
      <c r="I233" s="84">
        <f>F233*1.1</f>
        <v>98.56</v>
      </c>
      <c r="J233" s="180">
        <f>I233</f>
        <v>98.56</v>
      </c>
    </row>
    <row r="235" spans="1:12" ht="15">
      <c r="A235" s="76" t="s">
        <v>108</v>
      </c>
      <c r="B235" s="77"/>
      <c r="C235" s="77"/>
      <c r="D235" s="77"/>
      <c r="E235" s="77"/>
      <c r="F235" s="77"/>
      <c r="G235" s="77"/>
      <c r="H235" s="77"/>
      <c r="I235" s="77"/>
      <c r="J235" s="78"/>
    </row>
    <row r="236" spans="1:12" ht="15">
      <c r="A236" s="85"/>
      <c r="B236" s="26"/>
      <c r="C236" s="34"/>
      <c r="D236" s="26"/>
      <c r="E236" s="34"/>
      <c r="F236" s="26"/>
      <c r="G236" s="35"/>
      <c r="H236" s="43"/>
      <c r="I236" s="35"/>
      <c r="J236" s="35"/>
    </row>
    <row r="237" spans="1:12" ht="15">
      <c r="A237" s="30" t="s">
        <v>298</v>
      </c>
      <c r="B237" s="31"/>
      <c r="C237" s="34"/>
      <c r="D237" s="31"/>
      <c r="E237" s="34"/>
      <c r="F237" s="31">
        <f>PRODUCT(B237:E237)</f>
        <v>0</v>
      </c>
      <c r="G237" s="45">
        <f>F237</f>
        <v>0</v>
      </c>
      <c r="H237" s="22" t="s">
        <v>80</v>
      </c>
      <c r="I237" s="24">
        <f>G237*1.1</f>
        <v>0</v>
      </c>
      <c r="J237" s="24">
        <f>I237</f>
        <v>0</v>
      </c>
    </row>
    <row r="238" spans="1:12" ht="15">
      <c r="A238" s="30" t="s">
        <v>299</v>
      </c>
      <c r="B238" s="31"/>
      <c r="C238" s="34"/>
      <c r="D238" s="31"/>
      <c r="E238" s="34"/>
      <c r="F238" s="31">
        <f>PRODUCT(B238:E238)</f>
        <v>0</v>
      </c>
      <c r="G238" s="45">
        <f>F238</f>
        <v>0</v>
      </c>
      <c r="H238" s="22" t="s">
        <v>80</v>
      </c>
      <c r="I238" s="24">
        <f>G238*1.1</f>
        <v>0</v>
      </c>
      <c r="J238" s="24">
        <f>I238</f>
        <v>0</v>
      </c>
    </row>
    <row r="239" spans="1:12" ht="15">
      <c r="A239" s="30" t="s">
        <v>300</v>
      </c>
      <c r="B239" s="31"/>
      <c r="C239" s="34"/>
      <c r="D239" s="31"/>
      <c r="E239" s="34"/>
      <c r="F239" s="31">
        <f>PRODUCT(B239:E239)</f>
        <v>0</v>
      </c>
      <c r="G239" s="45">
        <f>F239</f>
        <v>0</v>
      </c>
      <c r="H239" s="22" t="s">
        <v>80</v>
      </c>
      <c r="I239" s="24">
        <f>G239*1.1</f>
        <v>0</v>
      </c>
      <c r="J239" s="24">
        <f>I239</f>
        <v>0</v>
      </c>
    </row>
    <row r="240" spans="1:12" ht="15">
      <c r="A240" s="20"/>
      <c r="B240" s="31"/>
      <c r="C240" s="34"/>
      <c r="D240" s="31"/>
      <c r="E240" s="34"/>
      <c r="F240" s="31"/>
      <c r="G240" s="45"/>
      <c r="H240" s="34"/>
      <c r="I240" s="45"/>
      <c r="J240" s="166">
        <f>SUM(J237:J239)</f>
        <v>0</v>
      </c>
    </row>
    <row r="241" spans="1:12" ht="15">
      <c r="A241" s="20"/>
      <c r="B241" s="31"/>
      <c r="C241" s="34"/>
      <c r="D241" s="31"/>
      <c r="E241" s="34"/>
      <c r="F241" s="31"/>
      <c r="G241" s="45"/>
      <c r="H241" s="34"/>
      <c r="I241" s="45"/>
      <c r="J241" s="45"/>
    </row>
    <row r="242" spans="1:12" ht="15">
      <c r="A242" s="154" t="s">
        <v>109</v>
      </c>
      <c r="B242" s="155"/>
      <c r="C242" s="155"/>
      <c r="D242" s="155"/>
      <c r="E242" s="155"/>
      <c r="F242" s="155"/>
      <c r="G242" s="155"/>
      <c r="H242" s="155"/>
      <c r="I242" s="155"/>
      <c r="J242" s="156"/>
    </row>
    <row r="243" spans="1:12" ht="15">
      <c r="A243" s="27"/>
      <c r="B243" s="26"/>
      <c r="C243" s="34"/>
      <c r="D243" s="26"/>
      <c r="E243" s="34"/>
      <c r="F243" s="26"/>
      <c r="G243" s="35"/>
      <c r="H243" s="43"/>
      <c r="I243" s="35"/>
      <c r="J243" s="35"/>
    </row>
    <row r="244" spans="1:12" ht="15">
      <c r="A244" s="27"/>
      <c r="B244" s="31"/>
      <c r="C244" s="34"/>
      <c r="D244" s="31"/>
      <c r="E244" s="34"/>
      <c r="F244" s="31"/>
      <c r="G244" s="45"/>
      <c r="H244" s="34"/>
      <c r="I244" s="45"/>
      <c r="J244" s="86"/>
      <c r="L244" s="13" t="s">
        <v>110</v>
      </c>
    </row>
  </sheetData>
  <mergeCells count="23">
    <mergeCell ref="A175:F175"/>
    <mergeCell ref="A178:F178"/>
    <mergeCell ref="A182:F182"/>
    <mergeCell ref="A186:H186"/>
    <mergeCell ref="A226:F226"/>
    <mergeCell ref="A172:F172"/>
    <mergeCell ref="A39:F39"/>
    <mergeCell ref="A54:F54"/>
    <mergeCell ref="A55:F55"/>
    <mergeCell ref="A56:F56"/>
    <mergeCell ref="A81:J81"/>
    <mergeCell ref="A100:J100"/>
    <mergeCell ref="A101:J101"/>
    <mergeCell ref="A102:F102"/>
    <mergeCell ref="A105:F105"/>
    <mergeCell ref="A106:J106"/>
    <mergeCell ref="A123:J123"/>
    <mergeCell ref="A38:F38"/>
    <mergeCell ref="A1:J1"/>
    <mergeCell ref="A3:J3"/>
    <mergeCell ref="A4:F4"/>
    <mergeCell ref="A36:J36"/>
    <mergeCell ref="A37:F37"/>
  </mergeCells>
  <pageMargins left="0.7" right="0.7" top="0.75" bottom="0.75" header="0.3" footer="0.3"/>
  <pageSetup paperSize="9" scale="63" orientation="portrait" r:id="rId1"/>
  <rowBreaks count="1" manualBreakCount="1">
    <brk id="103"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BC489-4AD4-468B-AC7A-B51159EF0EB8}">
  <dimension ref="B3:W417"/>
  <sheetViews>
    <sheetView zoomScale="70" zoomScaleNormal="70" workbookViewId="0">
      <pane ySplit="1" topLeftCell="A95" activePane="bottomLeft" state="frozen"/>
      <selection activeCell="A39" activeCellId="1" sqref="B29 A39:F39"/>
      <selection pane="bottomLeft" activeCell="A39" activeCellId="1" sqref="B29 A39:F39"/>
    </sheetView>
  </sheetViews>
  <sheetFormatPr defaultColWidth="9.109375" defaultRowHeight="14.4"/>
  <cols>
    <col min="1" max="1" width="3.88671875" style="90" customWidth="1"/>
    <col min="2" max="2" width="20.44140625" style="90" customWidth="1"/>
    <col min="3" max="3" width="17.109375" style="90" customWidth="1"/>
    <col min="4" max="4" width="14.44140625" style="90" customWidth="1"/>
    <col min="5" max="5" width="15.109375" style="90" customWidth="1"/>
    <col min="6" max="10" width="14.44140625" style="90" customWidth="1"/>
    <col min="11" max="11" width="19.88671875" style="90" customWidth="1"/>
    <col min="12" max="12" width="12.109375" style="90" customWidth="1"/>
    <col min="13" max="13" width="14" style="90" customWidth="1"/>
    <col min="14" max="17" width="9.109375" style="90"/>
    <col min="18" max="18" width="11.88671875" style="90" customWidth="1"/>
    <col min="19" max="19" width="12.88671875" style="90" customWidth="1"/>
    <col min="20" max="20" width="9.109375" style="90"/>
    <col min="21" max="21" width="11.109375" style="90" bestFit="1" customWidth="1"/>
    <col min="22" max="16384" width="9.109375" style="90"/>
  </cols>
  <sheetData>
    <row r="3" spans="2:23">
      <c r="B3" s="87" t="s">
        <v>111</v>
      </c>
      <c r="C3" s="87" t="s">
        <v>112</v>
      </c>
      <c r="D3" s="87" t="s">
        <v>113</v>
      </c>
      <c r="E3" s="87" t="s">
        <v>114</v>
      </c>
      <c r="F3" s="87" t="s">
        <v>115</v>
      </c>
      <c r="G3" s="87"/>
      <c r="H3" s="700" t="s">
        <v>116</v>
      </c>
      <c r="I3" s="700"/>
      <c r="J3" s="700"/>
      <c r="K3" s="87" t="s">
        <v>117</v>
      </c>
      <c r="L3" s="88" t="s">
        <v>118</v>
      </c>
      <c r="M3" s="89"/>
    </row>
    <row r="4" spans="2:23" ht="19.5" customHeight="1">
      <c r="B4" s="91"/>
      <c r="C4" s="91"/>
      <c r="D4" s="91"/>
      <c r="E4" s="91"/>
      <c r="F4" s="92" t="s">
        <v>114</v>
      </c>
      <c r="G4" s="92" t="s">
        <v>119</v>
      </c>
      <c r="H4" s="92" t="s">
        <v>120</v>
      </c>
      <c r="I4" s="92" t="s">
        <v>119</v>
      </c>
      <c r="J4" s="92" t="s">
        <v>121</v>
      </c>
      <c r="K4" s="92" t="s">
        <v>122</v>
      </c>
      <c r="L4" s="93" t="s">
        <v>123</v>
      </c>
      <c r="M4" s="93" t="s">
        <v>124</v>
      </c>
    </row>
    <row r="5" spans="2:23">
      <c r="B5" s="94"/>
      <c r="C5" s="94"/>
      <c r="D5" s="94"/>
      <c r="E5" s="94"/>
      <c r="F5" s="95"/>
      <c r="G5" s="95"/>
      <c r="H5" s="95"/>
      <c r="I5" s="95"/>
      <c r="J5" s="95"/>
      <c r="K5" s="96"/>
      <c r="L5" s="96"/>
      <c r="M5" s="96"/>
    </row>
    <row r="6" spans="2:23" ht="18">
      <c r="B6" s="96" t="s">
        <v>125</v>
      </c>
      <c r="C6" s="97">
        <v>0.3</v>
      </c>
      <c r="D6" s="97">
        <v>0.3</v>
      </c>
      <c r="E6" s="97">
        <v>0.1</v>
      </c>
      <c r="F6" s="97">
        <v>0.05</v>
      </c>
      <c r="G6" s="97">
        <v>10</v>
      </c>
      <c r="H6" s="97">
        <v>0.2</v>
      </c>
      <c r="I6" s="97">
        <v>10</v>
      </c>
      <c r="J6" s="97">
        <v>0.25</v>
      </c>
      <c r="K6" s="97">
        <v>3</v>
      </c>
      <c r="L6" s="96"/>
      <c r="M6" s="96"/>
      <c r="T6" s="701" t="s">
        <v>126</v>
      </c>
      <c r="U6" s="701"/>
    </row>
    <row r="7" spans="2:23">
      <c r="B7" s="96"/>
      <c r="C7" s="97"/>
      <c r="D7" s="97"/>
      <c r="E7" s="97"/>
      <c r="F7" s="97"/>
      <c r="G7" s="97"/>
      <c r="H7" s="96"/>
      <c r="I7" s="96"/>
      <c r="J7" s="96"/>
      <c r="K7" s="97"/>
      <c r="L7" s="96"/>
      <c r="M7" s="96"/>
      <c r="S7" s="98"/>
      <c r="V7" s="98"/>
      <c r="W7" s="702" t="s">
        <v>4</v>
      </c>
    </row>
    <row r="8" spans="2:23">
      <c r="B8" s="96"/>
      <c r="C8" s="97"/>
      <c r="D8" s="97"/>
      <c r="E8" s="97"/>
      <c r="F8" s="97"/>
      <c r="G8" s="97"/>
      <c r="H8" s="96"/>
      <c r="I8" s="96"/>
      <c r="J8" s="96"/>
      <c r="K8" s="97"/>
      <c r="L8" s="96"/>
      <c r="M8" s="96"/>
      <c r="S8" s="98"/>
      <c r="V8" s="98"/>
      <c r="W8" s="702"/>
    </row>
    <row r="9" spans="2:23">
      <c r="B9" s="96" t="s">
        <v>127</v>
      </c>
      <c r="C9" s="97">
        <v>0.45</v>
      </c>
      <c r="D9" s="97">
        <v>0.45</v>
      </c>
      <c r="E9" s="97">
        <v>0.1</v>
      </c>
      <c r="F9" s="97">
        <v>0.05</v>
      </c>
      <c r="G9" s="97">
        <v>10</v>
      </c>
      <c r="H9" s="97">
        <v>0.2</v>
      </c>
      <c r="I9" s="97">
        <v>10</v>
      </c>
      <c r="J9" s="97">
        <v>0.25</v>
      </c>
      <c r="K9" s="97">
        <v>3</v>
      </c>
      <c r="L9" s="96"/>
      <c r="M9" s="96"/>
      <c r="S9" s="98"/>
      <c r="V9" s="98"/>
      <c r="W9" s="702"/>
    </row>
    <row r="10" spans="2:23">
      <c r="B10" s="96"/>
      <c r="C10" s="97"/>
      <c r="D10" s="97"/>
      <c r="E10" s="97"/>
      <c r="F10" s="97"/>
      <c r="G10" s="97"/>
      <c r="H10" s="97"/>
      <c r="I10" s="97"/>
      <c r="J10" s="97"/>
      <c r="K10" s="97"/>
      <c r="L10" s="96"/>
      <c r="M10" s="96"/>
      <c r="S10" s="98"/>
      <c r="V10" s="98"/>
      <c r="W10" s="702"/>
    </row>
    <row r="11" spans="2:23">
      <c r="B11" s="96"/>
      <c r="C11" s="97"/>
      <c r="D11" s="97"/>
      <c r="E11" s="97"/>
      <c r="F11" s="97"/>
      <c r="G11" s="97"/>
      <c r="H11" s="96"/>
      <c r="I11" s="96"/>
      <c r="J11" s="96"/>
      <c r="K11" s="97"/>
      <c r="L11" s="96"/>
      <c r="M11" s="96"/>
      <c r="S11" s="98"/>
      <c r="V11" s="98"/>
      <c r="W11" s="702"/>
    </row>
    <row r="12" spans="2:23">
      <c r="B12" s="96" t="s">
        <v>128</v>
      </c>
      <c r="C12" s="97">
        <v>0.6</v>
      </c>
      <c r="D12" s="97">
        <v>0.6</v>
      </c>
      <c r="E12" s="97">
        <v>0.1</v>
      </c>
      <c r="F12" s="97">
        <v>0.05</v>
      </c>
      <c r="G12" s="97">
        <v>10</v>
      </c>
      <c r="H12" s="96">
        <v>0.2</v>
      </c>
      <c r="I12" s="96">
        <v>10</v>
      </c>
      <c r="J12" s="96">
        <v>0.25</v>
      </c>
      <c r="K12" s="97">
        <v>3</v>
      </c>
      <c r="L12" s="96"/>
      <c r="M12" s="96"/>
      <c r="S12" s="98"/>
      <c r="V12" s="98"/>
      <c r="W12" s="702"/>
    </row>
    <row r="13" spans="2:23">
      <c r="B13" s="96"/>
      <c r="C13" s="97"/>
      <c r="D13" s="97"/>
      <c r="E13" s="97"/>
      <c r="F13" s="97"/>
      <c r="G13" s="97"/>
      <c r="H13" s="96"/>
      <c r="I13" s="96"/>
      <c r="J13" s="96"/>
      <c r="K13" s="97"/>
      <c r="L13" s="96"/>
      <c r="M13" s="96"/>
      <c r="S13" s="98"/>
      <c r="V13" s="98"/>
      <c r="W13" s="702"/>
    </row>
    <row r="14" spans="2:23">
      <c r="B14" s="96"/>
      <c r="C14" s="97"/>
      <c r="D14" s="97"/>
      <c r="E14" s="97"/>
      <c r="F14" s="97"/>
      <c r="G14" s="97"/>
      <c r="H14" s="96"/>
      <c r="I14" s="96"/>
      <c r="J14" s="96"/>
      <c r="K14" s="97"/>
      <c r="L14" s="96"/>
      <c r="M14" s="96"/>
      <c r="S14" s="98"/>
      <c r="V14" s="98"/>
      <c r="W14" s="702"/>
    </row>
    <row r="15" spans="2:23">
      <c r="B15" s="96" t="s">
        <v>129</v>
      </c>
      <c r="C15" s="97">
        <v>0.75</v>
      </c>
      <c r="D15" s="97">
        <v>0.75</v>
      </c>
      <c r="E15" s="99">
        <v>0.125</v>
      </c>
      <c r="F15" s="97">
        <v>0.05</v>
      </c>
      <c r="G15" s="97">
        <v>10</v>
      </c>
      <c r="H15" s="96">
        <v>0.2</v>
      </c>
      <c r="I15" s="96">
        <v>10</v>
      </c>
      <c r="J15" s="96">
        <v>0.25</v>
      </c>
      <c r="K15" s="97">
        <v>3</v>
      </c>
      <c r="L15" s="96"/>
      <c r="M15" s="96"/>
      <c r="S15" s="98"/>
      <c r="V15" s="98"/>
      <c r="W15" s="702"/>
    </row>
    <row r="16" spans="2:23">
      <c r="B16" s="96"/>
      <c r="C16" s="97"/>
      <c r="D16" s="97"/>
      <c r="E16" s="97"/>
      <c r="F16" s="97"/>
      <c r="G16" s="97"/>
      <c r="H16" s="96"/>
      <c r="I16" s="96"/>
      <c r="J16" s="96"/>
      <c r="K16" s="97"/>
      <c r="L16" s="96"/>
      <c r="M16" s="96"/>
      <c r="S16" s="98"/>
      <c r="V16" s="98"/>
      <c r="W16" s="702"/>
    </row>
    <row r="17" spans="2:23">
      <c r="B17" s="96"/>
      <c r="C17" s="97"/>
      <c r="D17" s="97"/>
      <c r="E17" s="97"/>
      <c r="F17" s="97"/>
      <c r="G17" s="97"/>
      <c r="H17" s="96"/>
      <c r="I17" s="96"/>
      <c r="J17" s="96"/>
      <c r="K17" s="97"/>
      <c r="L17" s="96"/>
      <c r="M17" s="96"/>
      <c r="S17" s="98"/>
      <c r="V17" s="98"/>
      <c r="W17" s="702"/>
    </row>
    <row r="18" spans="2:23">
      <c r="B18" s="100" t="s">
        <v>130</v>
      </c>
      <c r="C18" s="97">
        <v>0.9</v>
      </c>
      <c r="D18" s="97">
        <v>0.9</v>
      </c>
      <c r="E18" s="99">
        <v>0.15</v>
      </c>
      <c r="F18" s="97">
        <v>0.05</v>
      </c>
      <c r="G18" s="97">
        <v>10</v>
      </c>
      <c r="H18" s="96">
        <v>0.17499999999999999</v>
      </c>
      <c r="I18" s="96">
        <v>10</v>
      </c>
      <c r="J18" s="96">
        <v>0.25</v>
      </c>
      <c r="K18" s="97">
        <v>3</v>
      </c>
      <c r="L18" s="96"/>
      <c r="M18" s="96"/>
      <c r="S18" s="98"/>
      <c r="T18" s="98"/>
      <c r="U18" s="98"/>
      <c r="V18" s="98"/>
      <c r="W18" s="702" t="s">
        <v>131</v>
      </c>
    </row>
    <row r="19" spans="2:23">
      <c r="B19" s="96"/>
      <c r="C19" s="97"/>
      <c r="D19" s="97"/>
      <c r="E19" s="97"/>
      <c r="F19" s="97"/>
      <c r="G19" s="97"/>
      <c r="H19" s="96"/>
      <c r="I19" s="96"/>
      <c r="J19" s="96"/>
      <c r="K19" s="97"/>
      <c r="L19" s="96"/>
      <c r="M19" s="96"/>
      <c r="S19" s="98"/>
      <c r="T19" s="98"/>
      <c r="U19" s="98"/>
      <c r="V19" s="98"/>
      <c r="W19" s="702"/>
    </row>
    <row r="20" spans="2:23">
      <c r="B20" s="96"/>
      <c r="C20" s="97"/>
      <c r="D20" s="97"/>
      <c r="E20" s="97"/>
      <c r="F20" s="97"/>
      <c r="G20" s="97"/>
      <c r="H20" s="96"/>
      <c r="I20" s="96"/>
      <c r="J20" s="96"/>
      <c r="K20" s="97"/>
      <c r="L20" s="96"/>
      <c r="M20" s="96"/>
      <c r="S20" s="98"/>
      <c r="T20" s="98"/>
      <c r="U20" s="98"/>
      <c r="V20" s="98"/>
      <c r="W20" s="702"/>
    </row>
    <row r="21" spans="2:23">
      <c r="B21" s="96" t="s">
        <v>132</v>
      </c>
      <c r="C21" s="97">
        <v>1</v>
      </c>
      <c r="D21" s="97">
        <v>1</v>
      </c>
      <c r="E21" s="97">
        <v>0.15</v>
      </c>
      <c r="F21" s="97">
        <v>0.05</v>
      </c>
      <c r="G21" s="97">
        <v>10</v>
      </c>
      <c r="H21" s="96">
        <v>0.17499999999999999</v>
      </c>
      <c r="I21" s="96">
        <v>10</v>
      </c>
      <c r="J21" s="96">
        <v>0.25</v>
      </c>
      <c r="K21" s="97">
        <v>3</v>
      </c>
      <c r="L21" s="96"/>
      <c r="M21" s="96"/>
      <c r="S21" s="101"/>
      <c r="T21" s="101"/>
      <c r="U21" s="101"/>
      <c r="V21" s="101"/>
      <c r="W21" s="90" t="s">
        <v>133</v>
      </c>
    </row>
    <row r="22" spans="2:23">
      <c r="B22" s="96"/>
      <c r="C22" s="97"/>
      <c r="D22" s="97"/>
      <c r="E22" s="97"/>
      <c r="F22" s="97"/>
      <c r="G22" s="97"/>
      <c r="H22" s="96"/>
      <c r="I22" s="96"/>
      <c r="J22" s="96"/>
      <c r="K22" s="97"/>
      <c r="L22" s="96"/>
      <c r="M22" s="96"/>
      <c r="S22" s="101"/>
      <c r="T22" s="101"/>
      <c r="U22" s="101"/>
      <c r="V22" s="101"/>
    </row>
    <row r="23" spans="2:23">
      <c r="B23" s="96"/>
      <c r="C23" s="97"/>
      <c r="D23" s="97"/>
      <c r="E23" s="97"/>
      <c r="F23" s="97"/>
      <c r="G23" s="97"/>
      <c r="H23" s="96"/>
      <c r="I23" s="96"/>
      <c r="J23" s="96"/>
      <c r="K23" s="97"/>
      <c r="L23" s="96"/>
      <c r="M23" s="96"/>
    </row>
    <row r="24" spans="2:23">
      <c r="B24" s="96" t="s">
        <v>134</v>
      </c>
      <c r="C24" s="97">
        <v>0.3</v>
      </c>
      <c r="D24" s="97">
        <v>0.3</v>
      </c>
      <c r="E24" s="97">
        <v>0.1</v>
      </c>
      <c r="F24" s="97">
        <v>0.05</v>
      </c>
      <c r="G24" s="97">
        <v>10</v>
      </c>
      <c r="H24" s="96">
        <v>0.2</v>
      </c>
      <c r="I24" s="96">
        <v>10</v>
      </c>
      <c r="J24" s="96">
        <v>0.25</v>
      </c>
      <c r="K24" s="97">
        <v>3</v>
      </c>
      <c r="L24" s="96"/>
      <c r="M24" s="96"/>
    </row>
    <row r="25" spans="2:23">
      <c r="B25" s="96"/>
      <c r="C25" s="97"/>
      <c r="D25" s="97"/>
      <c r="E25" s="97"/>
      <c r="F25" s="97"/>
      <c r="G25" s="97"/>
      <c r="H25" s="96"/>
      <c r="I25" s="96"/>
      <c r="J25" s="96"/>
      <c r="K25" s="97"/>
      <c r="L25" s="96"/>
      <c r="M25" s="96"/>
    </row>
    <row r="26" spans="2:23">
      <c r="B26" s="96"/>
      <c r="C26" s="97"/>
      <c r="D26" s="97"/>
      <c r="E26" s="97"/>
      <c r="F26" s="97"/>
      <c r="G26" s="97"/>
      <c r="H26" s="96"/>
      <c r="I26" s="96"/>
      <c r="J26" s="96"/>
      <c r="K26" s="97"/>
      <c r="L26" s="96"/>
      <c r="M26" s="96"/>
    </row>
    <row r="27" spans="2:23">
      <c r="B27" s="96" t="s">
        <v>135</v>
      </c>
      <c r="C27" s="97">
        <v>0.6</v>
      </c>
      <c r="D27" s="97">
        <v>0.6</v>
      </c>
      <c r="E27" s="97">
        <v>0.1</v>
      </c>
      <c r="F27" s="97">
        <v>0.05</v>
      </c>
      <c r="G27" s="97">
        <v>10</v>
      </c>
      <c r="H27" s="96">
        <v>0.2</v>
      </c>
      <c r="I27" s="96">
        <v>10</v>
      </c>
      <c r="J27" s="96">
        <v>0.25</v>
      </c>
      <c r="K27" s="97">
        <v>3</v>
      </c>
      <c r="L27" s="96"/>
      <c r="M27" s="96"/>
    </row>
    <row r="28" spans="2:23">
      <c r="B28" s="102"/>
      <c r="C28" s="103"/>
      <c r="D28" s="103"/>
      <c r="E28" s="103"/>
      <c r="F28" s="103"/>
      <c r="G28" s="103"/>
      <c r="H28" s="102"/>
      <c r="I28" s="102"/>
      <c r="J28" s="102"/>
      <c r="K28" s="97"/>
      <c r="L28" s="96"/>
      <c r="M28" s="96"/>
    </row>
    <row r="29" spans="2:23">
      <c r="B29" s="102"/>
      <c r="C29" s="103"/>
      <c r="D29" s="103"/>
      <c r="E29" s="103"/>
      <c r="F29" s="103"/>
      <c r="G29" s="103"/>
      <c r="H29" s="102"/>
      <c r="I29" s="102"/>
      <c r="J29" s="102"/>
      <c r="K29" s="103"/>
      <c r="L29" s="96"/>
      <c r="M29" s="96"/>
    </row>
    <row r="30" spans="2:23">
      <c r="B30" s="104" t="s">
        <v>136</v>
      </c>
      <c r="C30" s="97">
        <v>0.3</v>
      </c>
      <c r="D30" s="97">
        <v>0.3</v>
      </c>
      <c r="E30" s="97">
        <v>0.1</v>
      </c>
      <c r="F30" s="97">
        <v>0.05</v>
      </c>
      <c r="G30" s="97">
        <v>10</v>
      </c>
      <c r="H30" s="96">
        <v>0.25</v>
      </c>
      <c r="I30" s="96">
        <v>10</v>
      </c>
      <c r="J30" s="96">
        <v>0.25</v>
      </c>
      <c r="K30" s="97">
        <v>0</v>
      </c>
      <c r="L30" s="96"/>
      <c r="M30" s="96"/>
    </row>
    <row r="31" spans="2:23">
      <c r="B31" s="102" t="s">
        <v>137</v>
      </c>
      <c r="C31" s="103">
        <v>1.5</v>
      </c>
      <c r="D31" s="103"/>
      <c r="E31" s="103">
        <v>0.1</v>
      </c>
      <c r="F31" s="103"/>
      <c r="G31" s="103">
        <v>10</v>
      </c>
      <c r="H31" s="102">
        <v>0.25</v>
      </c>
      <c r="I31" s="102">
        <v>10</v>
      </c>
      <c r="J31" s="102">
        <v>0.15</v>
      </c>
      <c r="K31" s="97"/>
      <c r="L31" s="96"/>
      <c r="M31" s="96"/>
    </row>
    <row r="32" spans="2:23">
      <c r="B32" s="102"/>
      <c r="C32" s="103"/>
      <c r="D32" s="103"/>
      <c r="E32" s="103"/>
      <c r="F32" s="103"/>
      <c r="G32" s="103"/>
      <c r="H32" s="102"/>
      <c r="I32" s="102"/>
      <c r="J32" s="102"/>
      <c r="K32" s="103"/>
      <c r="L32" s="96"/>
      <c r="M32" s="96"/>
    </row>
    <row r="33" spans="2:13">
      <c r="B33" s="105" t="s">
        <v>138</v>
      </c>
      <c r="C33" s="97">
        <v>0.45</v>
      </c>
      <c r="D33" s="97">
        <v>0.45</v>
      </c>
      <c r="E33" s="97">
        <v>0.1</v>
      </c>
      <c r="F33" s="97">
        <v>0.05</v>
      </c>
      <c r="G33" s="97">
        <v>10</v>
      </c>
      <c r="H33" s="96">
        <v>0.25</v>
      </c>
      <c r="I33" s="96">
        <v>10</v>
      </c>
      <c r="J33" s="96">
        <v>0.25</v>
      </c>
      <c r="K33" s="97">
        <v>0</v>
      </c>
      <c r="L33" s="96"/>
      <c r="M33" s="96"/>
    </row>
    <row r="34" spans="2:13">
      <c r="B34" s="102" t="s">
        <v>137</v>
      </c>
      <c r="C34" s="103">
        <v>1.5</v>
      </c>
      <c r="D34" s="103"/>
      <c r="E34" s="103">
        <v>0.1</v>
      </c>
      <c r="F34" s="103"/>
      <c r="G34" s="103">
        <v>10</v>
      </c>
      <c r="H34" s="102">
        <v>0.25</v>
      </c>
      <c r="I34" s="102">
        <v>10</v>
      </c>
      <c r="J34" s="102">
        <v>0.15</v>
      </c>
      <c r="K34" s="97"/>
      <c r="L34" s="96"/>
      <c r="M34" s="96"/>
    </row>
    <row r="35" spans="2:13">
      <c r="B35" s="102"/>
      <c r="C35" s="103"/>
      <c r="D35" s="103"/>
      <c r="E35" s="103"/>
      <c r="F35" s="103"/>
      <c r="G35" s="103"/>
      <c r="H35" s="102"/>
      <c r="I35" s="102"/>
      <c r="J35" s="102"/>
      <c r="K35" s="103" t="s">
        <v>139</v>
      </c>
      <c r="L35" s="96"/>
      <c r="M35" s="96"/>
    </row>
    <row r="36" spans="2:13">
      <c r="B36" s="104" t="s">
        <v>140</v>
      </c>
      <c r="C36" s="97">
        <v>1</v>
      </c>
      <c r="D36" s="97">
        <v>0.15</v>
      </c>
      <c r="E36" s="97">
        <v>0.1</v>
      </c>
      <c r="F36" s="97">
        <v>0.05</v>
      </c>
      <c r="G36" s="97">
        <v>10</v>
      </c>
      <c r="H36" s="96">
        <v>0.25</v>
      </c>
      <c r="I36" s="96">
        <v>10</v>
      </c>
      <c r="J36" s="96">
        <v>0.25</v>
      </c>
      <c r="K36" s="97">
        <v>0</v>
      </c>
      <c r="L36" s="96"/>
      <c r="M36" s="96"/>
    </row>
    <row r="37" spans="2:13">
      <c r="B37" s="102" t="s">
        <v>137</v>
      </c>
      <c r="C37" s="103">
        <v>1.5</v>
      </c>
      <c r="D37" s="103"/>
      <c r="E37" s="103">
        <v>0.1</v>
      </c>
      <c r="F37" s="103"/>
      <c r="G37" s="103">
        <v>10</v>
      </c>
      <c r="H37" s="102">
        <v>0.25</v>
      </c>
      <c r="I37" s="102">
        <v>10</v>
      </c>
      <c r="J37" s="102">
        <v>0.15</v>
      </c>
      <c r="K37" s="97"/>
      <c r="L37" s="96"/>
      <c r="M37" s="96"/>
    </row>
    <row r="38" spans="2:13">
      <c r="B38" s="102"/>
      <c r="C38" s="103"/>
      <c r="D38" s="103"/>
      <c r="E38" s="103"/>
      <c r="F38" s="103"/>
      <c r="G38" s="103"/>
      <c r="H38" s="102"/>
      <c r="I38" s="102"/>
      <c r="J38" s="102"/>
      <c r="K38" s="103"/>
      <c r="L38" s="96"/>
      <c r="M38" s="96"/>
    </row>
    <row r="39" spans="2:13">
      <c r="B39" s="106" t="s">
        <v>141</v>
      </c>
      <c r="C39" s="97">
        <v>1</v>
      </c>
      <c r="D39" s="97">
        <v>0.2</v>
      </c>
      <c r="E39" s="97">
        <v>0.1</v>
      </c>
      <c r="F39" s="97">
        <v>0.05</v>
      </c>
      <c r="G39" s="97">
        <v>10</v>
      </c>
      <c r="H39" s="96">
        <v>0.25</v>
      </c>
      <c r="I39" s="96">
        <v>10</v>
      </c>
      <c r="J39" s="96">
        <v>0.25</v>
      </c>
      <c r="K39" s="97">
        <v>0</v>
      </c>
      <c r="L39" s="96"/>
      <c r="M39" s="96"/>
    </row>
    <row r="40" spans="2:13">
      <c r="B40" s="102"/>
      <c r="C40" s="103"/>
      <c r="D40" s="103"/>
      <c r="E40" s="103"/>
      <c r="F40" s="103"/>
      <c r="G40" s="103"/>
      <c r="H40" s="102"/>
      <c r="I40" s="102"/>
      <c r="J40" s="102"/>
      <c r="K40" s="103"/>
      <c r="L40" s="96"/>
      <c r="M40" s="96"/>
    </row>
    <row r="41" spans="2:13">
      <c r="B41" s="106" t="s">
        <v>142</v>
      </c>
      <c r="C41" s="97">
        <v>1</v>
      </c>
      <c r="D41" s="97">
        <v>0.3</v>
      </c>
      <c r="E41" s="97">
        <v>0.1</v>
      </c>
      <c r="F41" s="97">
        <v>0.05</v>
      </c>
      <c r="G41" s="97">
        <v>10</v>
      </c>
      <c r="H41" s="96">
        <v>0.25</v>
      </c>
      <c r="I41" s="96">
        <v>10</v>
      </c>
      <c r="J41" s="96">
        <v>0.25</v>
      </c>
      <c r="K41" s="97">
        <v>0</v>
      </c>
      <c r="L41" s="96"/>
      <c r="M41" s="96"/>
    </row>
    <row r="42" spans="2:13">
      <c r="B42" s="102"/>
      <c r="C42" s="103"/>
      <c r="D42" s="103"/>
      <c r="E42" s="103"/>
      <c r="F42" s="103"/>
      <c r="G42" s="103"/>
      <c r="H42" s="102"/>
      <c r="I42" s="102"/>
      <c r="J42" s="102"/>
      <c r="K42" s="103"/>
      <c r="L42" s="96"/>
      <c r="M42" s="96"/>
    </row>
    <row r="43" spans="2:13">
      <c r="B43" s="107" t="s">
        <v>143</v>
      </c>
      <c r="C43" s="97">
        <v>0.6</v>
      </c>
      <c r="D43" s="97">
        <v>0.6</v>
      </c>
      <c r="E43" s="97">
        <v>0.15</v>
      </c>
      <c r="F43" s="97">
        <v>0.05</v>
      </c>
      <c r="G43" s="97">
        <v>10</v>
      </c>
      <c r="H43" s="96">
        <v>0.25</v>
      </c>
      <c r="I43" s="96">
        <v>10</v>
      </c>
      <c r="J43" s="96">
        <v>0.25</v>
      </c>
      <c r="K43" s="97">
        <v>0</v>
      </c>
      <c r="L43" s="96"/>
      <c r="M43" s="96"/>
    </row>
    <row r="44" spans="2:13">
      <c r="B44" s="102"/>
      <c r="C44" s="103"/>
      <c r="D44" s="103"/>
      <c r="E44" s="103"/>
      <c r="F44" s="103"/>
      <c r="G44" s="103"/>
      <c r="H44" s="102"/>
      <c r="I44" s="102"/>
      <c r="J44" s="102"/>
      <c r="K44" s="103"/>
      <c r="L44" s="96"/>
      <c r="M44" s="96"/>
    </row>
    <row r="45" spans="2:13">
      <c r="B45" s="107" t="s">
        <v>144</v>
      </c>
      <c r="C45" s="97">
        <v>0.8</v>
      </c>
      <c r="D45" s="97">
        <v>0.8</v>
      </c>
      <c r="E45" s="97">
        <v>0.15</v>
      </c>
      <c r="F45" s="97">
        <v>0.05</v>
      </c>
      <c r="G45" s="97">
        <v>10</v>
      </c>
      <c r="H45" s="96">
        <v>0.25</v>
      </c>
      <c r="I45" s="96">
        <v>10</v>
      </c>
      <c r="J45" s="96">
        <v>0.25</v>
      </c>
      <c r="K45" s="97">
        <v>0</v>
      </c>
      <c r="L45" s="96"/>
      <c r="M45" s="96"/>
    </row>
    <row r="46" spans="2:13">
      <c r="B46" s="102"/>
      <c r="C46" s="103"/>
      <c r="D46" s="103"/>
      <c r="E46" s="103"/>
      <c r="F46" s="103"/>
      <c r="G46" s="103"/>
      <c r="H46" s="102"/>
      <c r="I46" s="102"/>
      <c r="J46" s="102"/>
      <c r="K46" s="103"/>
      <c r="L46" s="96"/>
      <c r="M46" s="96"/>
    </row>
    <row r="47" spans="2:13">
      <c r="B47" s="108" t="s">
        <v>145</v>
      </c>
      <c r="C47" s="97">
        <v>1</v>
      </c>
      <c r="D47" s="97">
        <v>0.6</v>
      </c>
      <c r="E47" s="97">
        <v>0.1</v>
      </c>
      <c r="F47" s="97">
        <v>0.05</v>
      </c>
      <c r="G47" s="97">
        <v>10</v>
      </c>
      <c r="H47" s="96">
        <v>0.25</v>
      </c>
      <c r="I47" s="96">
        <v>10</v>
      </c>
      <c r="J47" s="96">
        <v>0.25</v>
      </c>
      <c r="K47" s="97">
        <v>3</v>
      </c>
      <c r="L47" s="96"/>
      <c r="M47" s="96"/>
    </row>
    <row r="48" spans="2:13">
      <c r="B48" s="109"/>
      <c r="C48" s="103"/>
      <c r="D48" s="103"/>
      <c r="E48" s="103"/>
      <c r="F48" s="103"/>
      <c r="G48" s="103"/>
      <c r="H48" s="102"/>
      <c r="I48" s="102"/>
      <c r="J48" s="102"/>
      <c r="K48" s="103"/>
      <c r="L48" s="96"/>
      <c r="M48" s="96"/>
    </row>
    <row r="49" spans="2:13">
      <c r="B49" s="102"/>
      <c r="C49" s="103"/>
      <c r="D49" s="103"/>
      <c r="E49" s="103"/>
      <c r="F49" s="103"/>
      <c r="G49" s="103"/>
      <c r="H49" s="102"/>
      <c r="I49" s="102"/>
      <c r="J49" s="102"/>
      <c r="K49" s="103"/>
      <c r="L49" s="96"/>
      <c r="M49" s="96"/>
    </row>
    <row r="50" spans="2:13">
      <c r="B50" s="108" t="s">
        <v>146</v>
      </c>
      <c r="C50" s="97">
        <v>1</v>
      </c>
      <c r="D50" s="97">
        <v>0.8</v>
      </c>
      <c r="E50" s="97">
        <v>0.125</v>
      </c>
      <c r="F50" s="97">
        <v>0.05</v>
      </c>
      <c r="G50" s="97">
        <v>10</v>
      </c>
      <c r="H50" s="96">
        <v>0.25</v>
      </c>
      <c r="I50" s="96">
        <v>10</v>
      </c>
      <c r="J50" s="96">
        <v>0.25</v>
      </c>
      <c r="K50" s="97">
        <v>3</v>
      </c>
      <c r="L50" s="96"/>
      <c r="M50" s="96"/>
    </row>
    <row r="51" spans="2:13">
      <c r="B51" s="109"/>
      <c r="C51" s="103"/>
      <c r="D51" s="103"/>
      <c r="E51" s="103"/>
      <c r="F51" s="103"/>
      <c r="G51" s="103"/>
      <c r="H51" s="102"/>
      <c r="I51" s="102"/>
      <c r="J51" s="102"/>
      <c r="K51" s="103"/>
      <c r="L51" s="96"/>
      <c r="M51" s="96"/>
    </row>
    <row r="52" spans="2:13">
      <c r="B52" s="102"/>
      <c r="C52" s="103"/>
      <c r="D52" s="103"/>
      <c r="E52" s="103"/>
      <c r="F52" s="103"/>
      <c r="G52" s="103"/>
      <c r="H52" s="102"/>
      <c r="I52" s="102"/>
      <c r="J52" s="102"/>
      <c r="K52" s="103"/>
      <c r="L52" s="96"/>
      <c r="M52" s="96"/>
    </row>
    <row r="53" spans="2:13">
      <c r="B53" s="108" t="s">
        <v>147</v>
      </c>
      <c r="C53" s="97">
        <v>1</v>
      </c>
      <c r="D53" s="97">
        <v>1</v>
      </c>
      <c r="E53" s="97">
        <v>0.125</v>
      </c>
      <c r="F53" s="97">
        <v>0.05</v>
      </c>
      <c r="G53" s="97">
        <v>10</v>
      </c>
      <c r="H53" s="96">
        <v>0.25</v>
      </c>
      <c r="I53" s="96">
        <v>10</v>
      </c>
      <c r="J53" s="96">
        <v>0.25</v>
      </c>
      <c r="K53" s="97">
        <v>3</v>
      </c>
      <c r="L53" s="96"/>
      <c r="M53" s="96"/>
    </row>
    <row r="54" spans="2:13">
      <c r="B54" s="109"/>
      <c r="C54" s="103"/>
      <c r="D54" s="103"/>
      <c r="E54" s="103"/>
      <c r="F54" s="103"/>
      <c r="G54" s="103"/>
      <c r="H54" s="102"/>
      <c r="I54" s="102"/>
      <c r="J54" s="102"/>
      <c r="K54" s="103"/>
      <c r="L54" s="96"/>
      <c r="M54" s="96"/>
    </row>
    <row r="55" spans="2:13">
      <c r="B55" s="102"/>
      <c r="C55" s="103"/>
      <c r="D55" s="103"/>
      <c r="E55" s="103"/>
      <c r="F55" s="103"/>
      <c r="G55" s="103"/>
      <c r="H55" s="102"/>
      <c r="I55" s="102"/>
      <c r="J55" s="102"/>
      <c r="K55" s="103"/>
      <c r="L55" s="96"/>
      <c r="M55" s="96"/>
    </row>
    <row r="56" spans="2:13">
      <c r="B56" s="108" t="s">
        <v>148</v>
      </c>
      <c r="C56" s="97">
        <v>1</v>
      </c>
      <c r="D56" s="97">
        <v>1</v>
      </c>
      <c r="E56" s="97">
        <v>0.125</v>
      </c>
      <c r="F56" s="97">
        <v>0.05</v>
      </c>
      <c r="G56" s="97">
        <v>10</v>
      </c>
      <c r="H56" s="96">
        <v>0.25</v>
      </c>
      <c r="I56" s="96">
        <v>10</v>
      </c>
      <c r="J56" s="96">
        <v>0.25</v>
      </c>
      <c r="K56" s="97">
        <v>3</v>
      </c>
      <c r="L56" s="96"/>
      <c r="M56" s="96"/>
    </row>
    <row r="57" spans="2:13">
      <c r="B57" s="109"/>
      <c r="C57" s="103"/>
      <c r="D57" s="103"/>
      <c r="E57" s="103"/>
      <c r="F57" s="103"/>
      <c r="G57" s="103"/>
      <c r="H57" s="102"/>
      <c r="I57" s="102"/>
      <c r="J57" s="102"/>
      <c r="K57" s="103"/>
      <c r="L57" s="96"/>
      <c r="M57" s="96"/>
    </row>
    <row r="58" spans="2:13">
      <c r="B58" s="109"/>
      <c r="C58" s="103"/>
      <c r="D58" s="103"/>
      <c r="E58" s="103"/>
      <c r="F58" s="103"/>
      <c r="G58" s="103"/>
      <c r="H58" s="102"/>
      <c r="I58" s="102"/>
      <c r="J58" s="102"/>
      <c r="K58" s="103"/>
      <c r="L58" s="96"/>
      <c r="M58" s="96"/>
    </row>
    <row r="59" spans="2:13">
      <c r="B59" s="96" t="s">
        <v>149</v>
      </c>
      <c r="C59" s="97">
        <v>0.45</v>
      </c>
      <c r="D59" s="97">
        <v>0.45</v>
      </c>
      <c r="E59" s="97">
        <v>0.1</v>
      </c>
      <c r="F59" s="97">
        <v>0.05</v>
      </c>
      <c r="G59" s="97">
        <v>10</v>
      </c>
      <c r="H59" s="96">
        <v>0.25</v>
      </c>
      <c r="I59" s="96">
        <v>10</v>
      </c>
      <c r="J59" s="96">
        <v>0.25</v>
      </c>
      <c r="K59" s="97"/>
      <c r="L59" s="96">
        <v>0.27500000000000002</v>
      </c>
      <c r="M59" s="96">
        <v>0.27500000000000002</v>
      </c>
    </row>
    <row r="60" spans="2:13">
      <c r="B60" s="102"/>
      <c r="C60" s="103"/>
      <c r="D60" s="103"/>
      <c r="E60" s="103"/>
      <c r="F60" s="103"/>
      <c r="G60" s="103"/>
      <c r="H60" s="102"/>
      <c r="I60" s="102"/>
      <c r="J60" s="102"/>
      <c r="K60" s="103"/>
      <c r="L60" s="96"/>
      <c r="M60" s="96"/>
    </row>
    <row r="61" spans="2:13">
      <c r="B61" s="102"/>
      <c r="C61" s="103"/>
      <c r="D61" s="103"/>
      <c r="E61" s="103"/>
      <c r="F61" s="103"/>
      <c r="G61" s="103"/>
      <c r="H61" s="102"/>
      <c r="I61" s="102"/>
      <c r="J61" s="102"/>
      <c r="K61" s="103"/>
      <c r="L61" s="96"/>
      <c r="M61" s="96"/>
    </row>
    <row r="62" spans="2:13">
      <c r="B62" s="102"/>
      <c r="C62" s="103"/>
      <c r="D62" s="103"/>
      <c r="E62" s="103"/>
      <c r="F62" s="103"/>
      <c r="G62" s="103"/>
      <c r="H62" s="102"/>
      <c r="I62" s="102"/>
      <c r="J62" s="102"/>
      <c r="K62" s="103"/>
      <c r="L62" s="96"/>
      <c r="M62" s="96"/>
    </row>
    <row r="63" spans="2:13">
      <c r="B63" s="96" t="s">
        <v>150</v>
      </c>
      <c r="C63" s="97">
        <v>0.45</v>
      </c>
      <c r="D63" s="97">
        <v>0.6</v>
      </c>
      <c r="E63" s="97">
        <v>0.1</v>
      </c>
      <c r="F63" s="97">
        <v>0.05</v>
      </c>
      <c r="G63" s="97">
        <v>10</v>
      </c>
      <c r="H63" s="96">
        <v>0.25</v>
      </c>
      <c r="I63" s="96">
        <v>10</v>
      </c>
      <c r="J63" s="96">
        <v>0.25</v>
      </c>
      <c r="K63" s="97"/>
      <c r="L63" s="96">
        <v>0.27500000000000002</v>
      </c>
      <c r="M63" s="96">
        <v>0.27500000000000002</v>
      </c>
    </row>
    <row r="64" spans="2:13">
      <c r="B64" s="102"/>
      <c r="C64" s="103"/>
      <c r="D64" s="103"/>
      <c r="E64" s="103"/>
      <c r="F64" s="103"/>
      <c r="G64" s="103"/>
      <c r="H64" s="102"/>
      <c r="I64" s="102"/>
      <c r="J64" s="102"/>
      <c r="K64" s="103"/>
      <c r="L64" s="96"/>
      <c r="M64" s="96"/>
    </row>
    <row r="65" spans="2:13">
      <c r="B65" s="102"/>
      <c r="C65" s="103"/>
      <c r="D65" s="103"/>
      <c r="E65" s="103"/>
      <c r="F65" s="103"/>
      <c r="G65" s="103"/>
      <c r="H65" s="102"/>
      <c r="I65" s="102"/>
      <c r="J65" s="102"/>
      <c r="K65" s="103"/>
      <c r="L65" s="96"/>
      <c r="M65" s="96"/>
    </row>
    <row r="66" spans="2:13">
      <c r="B66" s="109"/>
      <c r="C66" s="103"/>
      <c r="D66" s="103"/>
      <c r="E66" s="103"/>
      <c r="F66" s="103"/>
      <c r="G66" s="103"/>
      <c r="H66" s="102"/>
      <c r="I66" s="102"/>
      <c r="J66" s="102"/>
      <c r="K66" s="103"/>
      <c r="L66" s="96"/>
      <c r="M66" s="96"/>
    </row>
    <row r="67" spans="2:13">
      <c r="B67" s="96" t="s">
        <v>151</v>
      </c>
      <c r="C67" s="97">
        <v>0.6</v>
      </c>
      <c r="D67" s="97">
        <v>0.6</v>
      </c>
      <c r="E67" s="97">
        <v>0.1</v>
      </c>
      <c r="F67" s="97">
        <v>0.05</v>
      </c>
      <c r="G67" s="97">
        <v>10</v>
      </c>
      <c r="H67" s="96">
        <v>0.25</v>
      </c>
      <c r="I67" s="96">
        <v>10</v>
      </c>
      <c r="J67" s="96">
        <v>0.25</v>
      </c>
      <c r="K67" s="97"/>
      <c r="L67" s="96">
        <v>0.27500000000000002</v>
      </c>
      <c r="M67" s="96">
        <v>0.27500000000000002</v>
      </c>
    </row>
    <row r="68" spans="2:13">
      <c r="B68" s="102"/>
      <c r="C68" s="103"/>
      <c r="D68" s="103"/>
      <c r="E68" s="103"/>
      <c r="F68" s="103"/>
      <c r="G68" s="103"/>
      <c r="H68" s="102"/>
      <c r="I68" s="102"/>
      <c r="J68" s="102"/>
      <c r="K68" s="103"/>
      <c r="L68" s="96"/>
      <c r="M68" s="96"/>
    </row>
    <row r="69" spans="2:13">
      <c r="B69" s="102"/>
      <c r="C69" s="103"/>
      <c r="D69" s="103"/>
      <c r="E69" s="103"/>
      <c r="F69" s="103"/>
      <c r="G69" s="103"/>
      <c r="H69" s="102"/>
      <c r="I69" s="102"/>
      <c r="J69" s="102"/>
      <c r="K69" s="103"/>
      <c r="L69" s="96"/>
      <c r="M69" s="96"/>
    </row>
    <row r="70" spans="2:13">
      <c r="B70" s="102"/>
      <c r="C70" s="103"/>
      <c r="D70" s="103"/>
      <c r="E70" s="103"/>
      <c r="F70" s="103"/>
      <c r="G70" s="103"/>
      <c r="H70" s="102"/>
      <c r="I70" s="102"/>
      <c r="J70" s="102"/>
      <c r="K70" s="103"/>
      <c r="L70" s="96"/>
      <c r="M70" s="96"/>
    </row>
    <row r="71" spans="2:13">
      <c r="B71" s="96" t="s">
        <v>152</v>
      </c>
      <c r="C71" s="97">
        <v>0.8</v>
      </c>
      <c r="D71" s="97">
        <v>0.8</v>
      </c>
      <c r="E71" s="97">
        <v>0.1</v>
      </c>
      <c r="F71" s="97">
        <v>0.05</v>
      </c>
      <c r="G71" s="97">
        <v>10</v>
      </c>
      <c r="H71" s="96">
        <v>0.25</v>
      </c>
      <c r="I71" s="96">
        <v>10</v>
      </c>
      <c r="J71" s="96">
        <v>0.25</v>
      </c>
      <c r="K71" s="97"/>
      <c r="L71" s="96">
        <v>0.27500000000000002</v>
      </c>
      <c r="M71" s="96">
        <v>0.27500000000000002</v>
      </c>
    </row>
    <row r="72" spans="2:13">
      <c r="B72" s="102"/>
      <c r="C72" s="103"/>
      <c r="D72" s="103"/>
      <c r="E72" s="103"/>
      <c r="F72" s="103"/>
      <c r="G72" s="103"/>
      <c r="H72" s="102"/>
      <c r="I72" s="102"/>
      <c r="J72" s="102"/>
      <c r="K72" s="103"/>
      <c r="L72" s="96"/>
      <c r="M72" s="96"/>
    </row>
    <row r="73" spans="2:13">
      <c r="B73" s="102"/>
      <c r="C73" s="103"/>
      <c r="D73" s="103"/>
      <c r="E73" s="103"/>
      <c r="F73" s="103"/>
      <c r="G73" s="103"/>
      <c r="H73" s="102"/>
      <c r="I73" s="102"/>
      <c r="J73" s="102"/>
      <c r="K73" s="103"/>
      <c r="L73" s="96"/>
      <c r="M73" s="96"/>
    </row>
    <row r="74" spans="2:13">
      <c r="B74" s="102"/>
      <c r="C74" s="103"/>
      <c r="D74" s="103"/>
      <c r="E74" s="103"/>
      <c r="F74" s="103"/>
      <c r="G74" s="103"/>
      <c r="H74" s="102"/>
      <c r="I74" s="102"/>
      <c r="J74" s="102"/>
      <c r="K74" s="103"/>
      <c r="L74" s="96"/>
      <c r="M74" s="96"/>
    </row>
    <row r="75" spans="2:13">
      <c r="B75" s="96" t="s">
        <v>153</v>
      </c>
      <c r="C75" s="97">
        <v>1</v>
      </c>
      <c r="D75" s="97">
        <v>1</v>
      </c>
      <c r="E75" s="97">
        <v>0.125</v>
      </c>
      <c r="F75" s="97">
        <v>0.05</v>
      </c>
      <c r="G75" s="97">
        <v>10</v>
      </c>
      <c r="H75" s="96">
        <v>0.25</v>
      </c>
      <c r="I75" s="96">
        <v>10</v>
      </c>
      <c r="J75" s="96">
        <v>0.25</v>
      </c>
      <c r="K75" s="97"/>
      <c r="L75" s="96">
        <v>0.27500000000000002</v>
      </c>
      <c r="M75" s="96">
        <v>0.27500000000000002</v>
      </c>
    </row>
    <row r="76" spans="2:13">
      <c r="B76" s="102"/>
      <c r="C76" s="103"/>
      <c r="D76" s="103"/>
      <c r="E76" s="103"/>
      <c r="F76" s="103"/>
      <c r="G76" s="103"/>
      <c r="H76" s="102"/>
      <c r="I76" s="102"/>
      <c r="J76" s="102"/>
      <c r="K76" s="103"/>
      <c r="L76" s="96"/>
      <c r="M76" s="96"/>
    </row>
    <row r="77" spans="2:13">
      <c r="B77" s="102"/>
      <c r="C77" s="103"/>
      <c r="D77" s="103"/>
      <c r="E77" s="103"/>
      <c r="F77" s="103"/>
      <c r="G77" s="103"/>
      <c r="H77" s="102"/>
      <c r="I77" s="102"/>
      <c r="J77" s="102"/>
      <c r="K77" s="103"/>
      <c r="L77" s="96"/>
      <c r="M77" s="96"/>
    </row>
    <row r="78" spans="2:13">
      <c r="B78" s="102"/>
      <c r="C78" s="103"/>
      <c r="D78" s="103"/>
      <c r="E78" s="103"/>
      <c r="F78" s="103"/>
      <c r="G78" s="103"/>
      <c r="H78" s="102"/>
      <c r="I78" s="102"/>
      <c r="J78" s="102"/>
      <c r="K78" s="103"/>
      <c r="L78" s="96"/>
      <c r="M78" s="96"/>
    </row>
    <row r="79" spans="2:13">
      <c r="B79" s="110" t="s">
        <v>154</v>
      </c>
      <c r="C79" s="97">
        <v>0.45</v>
      </c>
      <c r="D79" s="97">
        <v>0.45</v>
      </c>
      <c r="E79" s="97">
        <v>0.1</v>
      </c>
      <c r="F79" s="97">
        <v>0.05</v>
      </c>
      <c r="G79" s="97">
        <v>10</v>
      </c>
      <c r="H79" s="96">
        <v>0.25</v>
      </c>
      <c r="I79" s="96">
        <v>10</v>
      </c>
      <c r="J79" s="96">
        <v>0.25</v>
      </c>
      <c r="K79" s="97"/>
      <c r="L79" s="96">
        <v>0.9</v>
      </c>
      <c r="M79" s="96">
        <v>0.45</v>
      </c>
    </row>
    <row r="80" spans="2:13">
      <c r="B80" s="111"/>
      <c r="C80" s="103"/>
      <c r="D80" s="103"/>
      <c r="E80" s="103"/>
      <c r="F80" s="103"/>
      <c r="G80" s="103"/>
      <c r="H80" s="102"/>
      <c r="I80" s="102"/>
      <c r="J80" s="102"/>
      <c r="K80" s="103"/>
      <c r="L80" s="96"/>
      <c r="M80" s="96"/>
    </row>
    <row r="81" spans="2:13">
      <c r="B81" s="111"/>
      <c r="C81" s="103"/>
      <c r="D81" s="103"/>
      <c r="E81" s="103"/>
      <c r="F81" s="103"/>
      <c r="G81" s="103"/>
      <c r="H81" s="102"/>
      <c r="I81" s="102"/>
      <c r="J81" s="102"/>
      <c r="K81" s="103"/>
      <c r="L81" s="96"/>
      <c r="M81" s="96"/>
    </row>
    <row r="82" spans="2:13">
      <c r="B82" s="111"/>
      <c r="C82" s="103"/>
      <c r="D82" s="103"/>
      <c r="E82" s="103"/>
      <c r="F82" s="103"/>
      <c r="G82" s="103"/>
      <c r="H82" s="102"/>
      <c r="I82" s="102"/>
      <c r="J82" s="102"/>
      <c r="K82" s="103"/>
      <c r="L82" s="96"/>
      <c r="M82" s="96"/>
    </row>
    <row r="83" spans="2:13">
      <c r="B83" s="110" t="s">
        <v>155</v>
      </c>
      <c r="C83" s="97">
        <v>0.45</v>
      </c>
      <c r="D83" s="97">
        <v>0.6</v>
      </c>
      <c r="E83" s="97">
        <v>0.1</v>
      </c>
      <c r="F83" s="97">
        <v>0.05</v>
      </c>
      <c r="G83" s="97">
        <v>10</v>
      </c>
      <c r="H83" s="96">
        <v>0.25</v>
      </c>
      <c r="I83" s="96">
        <v>10</v>
      </c>
      <c r="J83" s="96">
        <v>0.25</v>
      </c>
      <c r="K83" s="97"/>
      <c r="L83" s="96">
        <v>0.9</v>
      </c>
      <c r="M83" s="96">
        <v>0.45</v>
      </c>
    </row>
    <row r="84" spans="2:13">
      <c r="B84" s="111"/>
      <c r="C84" s="103"/>
      <c r="D84" s="103"/>
      <c r="E84" s="103"/>
      <c r="F84" s="103"/>
      <c r="G84" s="103"/>
      <c r="H84" s="102"/>
      <c r="I84" s="102"/>
      <c r="J84" s="102"/>
      <c r="K84" s="103"/>
      <c r="L84" s="96"/>
      <c r="M84" s="96"/>
    </row>
    <row r="85" spans="2:13">
      <c r="B85" s="111"/>
      <c r="C85" s="103"/>
      <c r="D85" s="103"/>
      <c r="E85" s="103"/>
      <c r="F85" s="103"/>
      <c r="G85" s="103"/>
      <c r="H85" s="102"/>
      <c r="I85" s="102"/>
      <c r="J85" s="102"/>
      <c r="K85" s="103"/>
      <c r="L85" s="96"/>
      <c r="M85" s="96"/>
    </row>
    <row r="86" spans="2:13">
      <c r="B86" s="111"/>
      <c r="C86" s="103"/>
      <c r="D86" s="103"/>
      <c r="E86" s="103"/>
      <c r="F86" s="103"/>
      <c r="G86" s="103"/>
      <c r="H86" s="102"/>
      <c r="I86" s="102"/>
      <c r="J86" s="102"/>
      <c r="K86" s="103"/>
      <c r="L86" s="96"/>
      <c r="M86" s="96"/>
    </row>
    <row r="87" spans="2:13">
      <c r="B87" s="110" t="s">
        <v>156</v>
      </c>
      <c r="C87" s="97">
        <v>0.6</v>
      </c>
      <c r="D87" s="97">
        <v>0.6</v>
      </c>
      <c r="E87" s="97">
        <v>0.1</v>
      </c>
      <c r="F87" s="97">
        <v>0.05</v>
      </c>
      <c r="G87" s="97">
        <v>10</v>
      </c>
      <c r="H87" s="96">
        <v>0.25</v>
      </c>
      <c r="I87" s="96">
        <v>10</v>
      </c>
      <c r="J87" s="96">
        <v>0.25</v>
      </c>
      <c r="K87" s="97"/>
      <c r="L87" s="96">
        <v>0.9</v>
      </c>
      <c r="M87" s="96">
        <v>0.45</v>
      </c>
    </row>
    <row r="88" spans="2:13">
      <c r="B88" s="111"/>
      <c r="C88" s="103"/>
      <c r="D88" s="103"/>
      <c r="E88" s="103"/>
      <c r="F88" s="103"/>
      <c r="G88" s="103"/>
      <c r="H88" s="102"/>
      <c r="I88" s="102"/>
      <c r="J88" s="102"/>
      <c r="K88" s="103"/>
      <c r="L88" s="96"/>
      <c r="M88" s="96"/>
    </row>
    <row r="89" spans="2:13">
      <c r="B89" s="111"/>
      <c r="C89" s="103"/>
      <c r="D89" s="103"/>
      <c r="E89" s="103"/>
      <c r="F89" s="103"/>
      <c r="G89" s="103"/>
      <c r="H89" s="102"/>
      <c r="I89" s="102"/>
      <c r="J89" s="102"/>
      <c r="K89" s="103"/>
      <c r="L89" s="96"/>
      <c r="M89" s="96"/>
    </row>
    <row r="90" spans="2:13">
      <c r="B90" s="111"/>
      <c r="C90" s="103"/>
      <c r="D90" s="103"/>
      <c r="E90" s="103"/>
      <c r="F90" s="103"/>
      <c r="G90" s="103"/>
      <c r="H90" s="102"/>
      <c r="I90" s="102"/>
      <c r="J90" s="102"/>
      <c r="K90" s="103"/>
      <c r="L90" s="96"/>
      <c r="M90" s="96"/>
    </row>
    <row r="91" spans="2:13">
      <c r="B91" s="110" t="s">
        <v>157</v>
      </c>
      <c r="C91" s="97">
        <v>0.8</v>
      </c>
      <c r="D91" s="97">
        <v>0.8</v>
      </c>
      <c r="E91" s="97">
        <v>0.1</v>
      </c>
      <c r="F91" s="97">
        <v>0.05</v>
      </c>
      <c r="G91" s="97">
        <v>10</v>
      </c>
      <c r="H91" s="96">
        <v>0.25</v>
      </c>
      <c r="I91" s="96">
        <v>10</v>
      </c>
      <c r="J91" s="96">
        <v>0.25</v>
      </c>
      <c r="K91" s="97"/>
      <c r="L91" s="96">
        <v>0.9</v>
      </c>
      <c r="M91" s="96">
        <v>0.45</v>
      </c>
    </row>
    <row r="92" spans="2:13">
      <c r="B92" s="111"/>
      <c r="C92" s="103"/>
      <c r="D92" s="103"/>
      <c r="E92" s="103"/>
      <c r="F92" s="103"/>
      <c r="G92" s="103"/>
      <c r="H92" s="102"/>
      <c r="I92" s="102"/>
      <c r="J92" s="102"/>
      <c r="K92" s="103"/>
      <c r="L92" s="96"/>
      <c r="M92" s="96"/>
    </row>
    <row r="93" spans="2:13">
      <c r="B93" s="111"/>
      <c r="C93" s="103"/>
      <c r="D93" s="103"/>
      <c r="E93" s="103"/>
      <c r="F93" s="103"/>
      <c r="G93" s="103"/>
      <c r="H93" s="102"/>
      <c r="I93" s="102"/>
      <c r="J93" s="102"/>
      <c r="K93" s="103"/>
      <c r="L93" s="96"/>
      <c r="M93" s="96"/>
    </row>
    <row r="94" spans="2:13">
      <c r="B94" s="111"/>
      <c r="C94" s="103"/>
      <c r="D94" s="103"/>
      <c r="E94" s="103"/>
      <c r="F94" s="103"/>
      <c r="G94" s="103"/>
      <c r="H94" s="102"/>
      <c r="I94" s="102"/>
      <c r="J94" s="102"/>
      <c r="K94" s="103"/>
      <c r="L94" s="96"/>
      <c r="M94" s="96"/>
    </row>
    <row r="95" spans="2:13">
      <c r="B95" s="110" t="s">
        <v>158</v>
      </c>
      <c r="C95" s="97">
        <v>1</v>
      </c>
      <c r="D95" s="97">
        <v>0.75</v>
      </c>
      <c r="E95" s="97">
        <v>0.125</v>
      </c>
      <c r="F95" s="97">
        <v>0.05</v>
      </c>
      <c r="G95" s="97">
        <v>10</v>
      </c>
      <c r="H95" s="96">
        <v>0.25</v>
      </c>
      <c r="I95" s="96">
        <v>10</v>
      </c>
      <c r="J95" s="96">
        <v>0.25</v>
      </c>
      <c r="K95" s="97"/>
      <c r="L95" s="96">
        <v>0.9</v>
      </c>
      <c r="M95" s="96">
        <v>0.45</v>
      </c>
    </row>
    <row r="96" spans="2:13">
      <c r="B96" s="111"/>
      <c r="C96" s="103"/>
      <c r="D96" s="103"/>
      <c r="E96" s="103"/>
      <c r="F96" s="103"/>
      <c r="G96" s="103"/>
      <c r="H96" s="102"/>
      <c r="I96" s="102"/>
      <c r="J96" s="102"/>
      <c r="K96" s="103"/>
      <c r="L96" s="96"/>
      <c r="M96" s="96"/>
    </row>
    <row r="97" spans="2:21">
      <c r="B97" s="111"/>
      <c r="C97" s="103"/>
      <c r="D97" s="103"/>
      <c r="E97" s="103"/>
      <c r="F97" s="103"/>
      <c r="G97" s="103"/>
      <c r="H97" s="102"/>
      <c r="I97" s="102"/>
      <c r="J97" s="102"/>
      <c r="K97" s="103"/>
      <c r="L97" s="96"/>
      <c r="M97" s="96"/>
    </row>
    <row r="98" spans="2:21">
      <c r="B98" s="111"/>
      <c r="C98" s="103"/>
      <c r="D98" s="103"/>
      <c r="E98" s="103"/>
      <c r="F98" s="103"/>
      <c r="G98" s="103"/>
      <c r="H98" s="102"/>
      <c r="I98" s="102"/>
      <c r="J98" s="102"/>
      <c r="K98" s="103"/>
      <c r="L98" s="96"/>
      <c r="M98" s="96"/>
    </row>
    <row r="99" spans="2:21">
      <c r="B99" s="102"/>
      <c r="C99" s="103"/>
      <c r="D99" s="103"/>
      <c r="E99" s="103"/>
      <c r="F99" s="103"/>
      <c r="G99" s="103"/>
      <c r="H99" s="102"/>
      <c r="I99" s="102"/>
      <c r="J99" s="102"/>
      <c r="K99" s="103"/>
      <c r="L99" s="96"/>
      <c r="M99" s="96"/>
    </row>
    <row r="100" spans="2:21">
      <c r="B100" s="112"/>
      <c r="C100" s="112"/>
      <c r="D100" s="112"/>
      <c r="E100" s="112"/>
      <c r="F100" s="112"/>
      <c r="G100" s="112"/>
      <c r="H100" s="112"/>
      <c r="I100" s="112"/>
      <c r="J100" s="112"/>
      <c r="K100" s="113"/>
      <c r="L100" s="112"/>
      <c r="M100" s="112"/>
    </row>
    <row r="103" spans="2:21">
      <c r="K103" s="114" t="s">
        <v>159</v>
      </c>
      <c r="L103" s="703" t="s">
        <v>160</v>
      </c>
      <c r="M103" s="704"/>
      <c r="N103" s="704"/>
      <c r="O103" s="704"/>
      <c r="P103" s="704"/>
      <c r="Q103" s="704"/>
      <c r="R103" s="704"/>
      <c r="S103" s="705"/>
    </row>
    <row r="104" spans="2:21">
      <c r="B104" s="114" t="s">
        <v>161</v>
      </c>
      <c r="K104" s="115">
        <v>1</v>
      </c>
      <c r="L104" s="698" t="s">
        <v>5</v>
      </c>
      <c r="M104" s="706"/>
      <c r="N104" s="699"/>
      <c r="O104" s="698" t="s">
        <v>4</v>
      </c>
      <c r="P104" s="706"/>
      <c r="Q104" s="699"/>
      <c r="R104" s="698" t="s">
        <v>162</v>
      </c>
      <c r="S104" s="699"/>
    </row>
    <row r="105" spans="2:21">
      <c r="D105" s="116" t="s">
        <v>163</v>
      </c>
      <c r="E105" s="117" t="s">
        <v>1</v>
      </c>
      <c r="G105" s="118" t="s">
        <v>164</v>
      </c>
      <c r="H105" s="118" t="s">
        <v>165</v>
      </c>
      <c r="I105" s="118" t="s">
        <v>166</v>
      </c>
      <c r="J105" s="118" t="s">
        <v>167</v>
      </c>
      <c r="K105" s="118" t="s">
        <v>168</v>
      </c>
      <c r="L105" s="698" t="s">
        <v>169</v>
      </c>
      <c r="M105" s="699"/>
      <c r="N105" s="119" t="s">
        <v>1</v>
      </c>
      <c r="O105" s="698" t="s">
        <v>169</v>
      </c>
      <c r="P105" s="699"/>
      <c r="Q105" s="119" t="s">
        <v>1</v>
      </c>
      <c r="R105" s="119" t="s">
        <v>1</v>
      </c>
      <c r="S105" s="119" t="s">
        <v>94</v>
      </c>
    </row>
    <row r="106" spans="2:21">
      <c r="D106" s="116"/>
      <c r="E106" s="117"/>
      <c r="G106" s="163"/>
      <c r="H106" s="163"/>
      <c r="I106" s="163"/>
      <c r="J106" s="163"/>
      <c r="K106" s="163"/>
      <c r="L106" s="164"/>
      <c r="M106" s="165"/>
      <c r="N106" s="165"/>
      <c r="O106" s="164"/>
      <c r="P106" s="165"/>
      <c r="Q106" s="119"/>
      <c r="R106" s="119"/>
      <c r="S106" s="119"/>
    </row>
    <row r="107" spans="2:21" ht="18" hidden="1" customHeight="1">
      <c r="B107" s="90" t="s">
        <v>170</v>
      </c>
      <c r="C107" s="114" t="s">
        <v>171</v>
      </c>
      <c r="E107" s="120" t="e">
        <f>'2Sheet1 (2)'!#REF!</f>
        <v>#REF!</v>
      </c>
      <c r="G107" s="121" t="e">
        <f>+E107*(C6+E6*2+1.5)</f>
        <v>#REF!</v>
      </c>
      <c r="H107" s="121" t="e">
        <f>+E107*(C6+E6*2)*(D6+E6+F6)</f>
        <v>#REF!</v>
      </c>
      <c r="I107" s="122" t="e">
        <f>+(C6+E6*2)*E107*F6</f>
        <v>#REF!</v>
      </c>
      <c r="J107" s="122" t="e">
        <f>+E107*((C6+E6*2)*E6+(D6*E6*2))</f>
        <v>#REF!</v>
      </c>
      <c r="K107" s="122" t="e">
        <f>+(D6+$K$104*(D6+E6))*E107*2</f>
        <v>#REF!</v>
      </c>
      <c r="L107" s="123" t="e">
        <f>+(E107)/H6+ IF(E107&gt;0,1,0)</f>
        <v>#REF!</v>
      </c>
      <c r="M107" s="124" t="e">
        <f>+ROUNDUP(L107,0)</f>
        <v>#REF!</v>
      </c>
      <c r="N107" s="125">
        <f>+(D6+E6-0.08)*2+(C6+E6*2-0.08)</f>
        <v>1.06</v>
      </c>
      <c r="O107" s="123">
        <f>+N107/J6+1</f>
        <v>5.24</v>
      </c>
      <c r="P107" s="124">
        <f>+ROUNDUP(O107,0)</f>
        <v>6</v>
      </c>
      <c r="Q107" s="124" t="e">
        <f>+E107+E107/6*50*(G6/1000)</f>
        <v>#REF!</v>
      </c>
      <c r="R107" s="126" t="e">
        <f>+N107*M107+P107*Q107</f>
        <v>#REF!</v>
      </c>
      <c r="S107" s="122" t="e">
        <f>((I6*I6)/162)*R107</f>
        <v>#REF!</v>
      </c>
      <c r="T107" s="90" t="s">
        <v>172</v>
      </c>
    </row>
    <row r="108" spans="2:21" hidden="1">
      <c r="C108" s="90" t="s">
        <v>117</v>
      </c>
      <c r="D108" s="127" t="e">
        <f>ROUNDUP(+E107/K6,0)</f>
        <v>#REF!</v>
      </c>
      <c r="E108" s="120"/>
      <c r="G108" s="128"/>
      <c r="H108" s="128"/>
      <c r="I108" s="127"/>
      <c r="J108" s="127" t="e">
        <f>0.5*(0.075+0.05)*0.075*C6*D108</f>
        <v>#REF!</v>
      </c>
      <c r="K108" s="127" t="e">
        <f>+(0.075+0.08)*C6*D108</f>
        <v>#REF!</v>
      </c>
      <c r="L108" s="129" t="e">
        <f>+D108</f>
        <v>#REF!</v>
      </c>
      <c r="M108" s="124" t="e">
        <f>+ROUNDUP(L108,0)</f>
        <v>#REF!</v>
      </c>
      <c r="N108" s="130">
        <f>+(C6-0.08)+((0.075+0.05-0.04)*2)</f>
        <v>0.38999999999999996</v>
      </c>
      <c r="O108" s="129"/>
      <c r="P108" s="131"/>
      <c r="Q108" s="131"/>
      <c r="R108" s="126" t="e">
        <f>+N108*M108+P108*Q108</f>
        <v>#REF!</v>
      </c>
      <c r="S108" s="122" t="e">
        <f>((I6*I6)/162)*R108</f>
        <v>#REF!</v>
      </c>
      <c r="T108" s="90" t="s">
        <v>172</v>
      </c>
      <c r="U108" s="127" t="e">
        <f>S107+S108</f>
        <v>#REF!</v>
      </c>
    </row>
    <row r="109" spans="2:21">
      <c r="E109" s="120"/>
    </row>
    <row r="110" spans="2:21">
      <c r="B110" s="90" t="s">
        <v>170</v>
      </c>
      <c r="C110" s="114" t="s">
        <v>173</v>
      </c>
      <c r="E110" s="120">
        <f>'2Sheet1 (2)'!C5</f>
        <v>285.92300000000006</v>
      </c>
      <c r="G110" s="121">
        <f>+E110*(C9+E9*2+3)</f>
        <v>1043.6189500000003</v>
      </c>
      <c r="H110" s="121">
        <f>+E110*(C9+E9*2)*(D9+E9+F9)</f>
        <v>111.50997000000004</v>
      </c>
      <c r="I110" s="122">
        <f>+(C9+E9*2)*E110*F9</f>
        <v>9.2924975000000014</v>
      </c>
      <c r="J110" s="122">
        <f>+E110*((C9+E9*2)*E9+(D9*E9*2))</f>
        <v>44.318065000000018</v>
      </c>
      <c r="K110" s="122">
        <f>+(D9+$K$104*(D9+E9))*E110*2</f>
        <v>571.84600000000012</v>
      </c>
      <c r="L110" s="123">
        <f>+(E110)/H9+ IF(E110&gt;0,1,0)</f>
        <v>1430.6150000000002</v>
      </c>
      <c r="M110" s="124">
        <f>+ROUNDUP(L110,0)</f>
        <v>1431</v>
      </c>
      <c r="N110" s="125">
        <f>+(D9+E9-0.08)*2+(C9+E9*2-0.08)</f>
        <v>1.5100000000000002</v>
      </c>
      <c r="O110" s="123">
        <f>+N110/J9+1</f>
        <v>7.0400000000000009</v>
      </c>
      <c r="P110" s="124">
        <f>+ROUNDUP(O110,0)</f>
        <v>8</v>
      </c>
      <c r="Q110" s="124">
        <f>+E110+E110/6*50*(G9/1000)</f>
        <v>309.74991666666671</v>
      </c>
      <c r="R110" s="126">
        <f>+N110*M110+P110*Q110</f>
        <v>4638.8093333333345</v>
      </c>
      <c r="S110" s="122">
        <f>((I9*I9)/162)*R110</f>
        <v>2863.4625514403297</v>
      </c>
      <c r="T110" s="90" t="s">
        <v>172</v>
      </c>
    </row>
    <row r="111" spans="2:21">
      <c r="C111" s="90" t="s">
        <v>117</v>
      </c>
      <c r="D111" s="127">
        <f>ROUNDUP(+E110/K9,0)</f>
        <v>96</v>
      </c>
      <c r="E111" s="120"/>
      <c r="G111" s="128"/>
      <c r="H111" s="128"/>
      <c r="I111" s="127"/>
      <c r="J111" s="127">
        <f>0.5*(0.075+0.05)*0.075*C9*D111</f>
        <v>0.20250000000000001</v>
      </c>
      <c r="K111" s="127">
        <f>+(0.075+0.08)*C9*D111</f>
        <v>6.6960000000000006</v>
      </c>
      <c r="L111" s="129">
        <f>+D111</f>
        <v>96</v>
      </c>
      <c r="M111" s="124">
        <f>+ROUNDUP(L111,0)</f>
        <v>96</v>
      </c>
      <c r="N111" s="130">
        <f>+(C9-0.08)+((0.075+0.05-0.04)*2)</f>
        <v>0.54</v>
      </c>
      <c r="O111" s="129"/>
      <c r="P111" s="131"/>
      <c r="Q111" s="131"/>
      <c r="R111" s="126">
        <f>+N111*M111+P111*Q111</f>
        <v>51.84</v>
      </c>
      <c r="S111" s="122">
        <f>((I9*I9)/162)*R111</f>
        <v>32</v>
      </c>
      <c r="T111" s="90" t="s">
        <v>172</v>
      </c>
      <c r="U111" s="127">
        <f>S110+S111</f>
        <v>2895.4625514403297</v>
      </c>
    </row>
    <row r="112" spans="2:21">
      <c r="E112" s="120"/>
    </row>
    <row r="113" spans="2:21">
      <c r="B113" s="90" t="s">
        <v>170</v>
      </c>
      <c r="C113" s="114" t="s">
        <v>174</v>
      </c>
      <c r="E113" s="120">
        <f>'2Sheet1 (2)'!C6</f>
        <v>3.0250000000000004</v>
      </c>
      <c r="G113" s="121">
        <f>+E113*(C12+E12*2+3)</f>
        <v>11.495000000000001</v>
      </c>
      <c r="H113" s="121">
        <f>+E113*(C12+E12*2)*(D12+E12+F12)</f>
        <v>1.8150000000000004</v>
      </c>
      <c r="I113" s="122">
        <f>+(C12+E12*2)*E113*F12</f>
        <v>0.12100000000000002</v>
      </c>
      <c r="J113" s="122">
        <f>+E113*((C12+E12*2)*E12+(D12*E12*2))</f>
        <v>0.60500000000000009</v>
      </c>
      <c r="K113" s="122">
        <f>+(D12+$K$104*(D12+E12))*E113*2</f>
        <v>7.8650000000000002</v>
      </c>
      <c r="L113" s="123">
        <f>+(E113)/H12+ IF(E113&gt;0,1,0)</f>
        <v>16.125</v>
      </c>
      <c r="M113" s="124">
        <f>+ROUNDUP(L113,0)</f>
        <v>17</v>
      </c>
      <c r="N113" s="125">
        <f>+(D12+E12-0.08)*2+(C12+E12*2-0.08)</f>
        <v>1.96</v>
      </c>
      <c r="O113" s="123">
        <f>+N113/J12+1</f>
        <v>8.84</v>
      </c>
      <c r="P113" s="124">
        <f>+ROUNDUP(O113,0)</f>
        <v>9</v>
      </c>
      <c r="Q113" s="124">
        <f>+E113+E113/6*50*(G12/1000)</f>
        <v>3.2770833333333336</v>
      </c>
      <c r="R113" s="126">
        <f>+N113*M113+P113*Q113</f>
        <v>62.813749999999999</v>
      </c>
      <c r="S113" s="122">
        <f>((I12*I12)/162)*R113</f>
        <v>38.773919753086417</v>
      </c>
      <c r="T113" s="90" t="s">
        <v>172</v>
      </c>
    </row>
    <row r="114" spans="2:21">
      <c r="C114" s="90" t="s">
        <v>117</v>
      </c>
      <c r="D114" s="127">
        <f>ROUNDUP(+E113/K12,0)</f>
        <v>2</v>
      </c>
      <c r="E114" s="120"/>
      <c r="G114" s="128"/>
      <c r="H114" s="128"/>
      <c r="I114" s="127"/>
      <c r="J114" s="127">
        <f>0.5*(0.075+0.05)*0.075*C12*D114</f>
        <v>5.6249999999999998E-3</v>
      </c>
      <c r="K114" s="127">
        <f>+(0.075+0.08)*C12*D114</f>
        <v>0.186</v>
      </c>
      <c r="L114" s="129">
        <f>+D114</f>
        <v>2</v>
      </c>
      <c r="M114" s="124">
        <f>+ROUNDUP(L114,0)</f>
        <v>2</v>
      </c>
      <c r="N114" s="130">
        <f>+(C12-0.08)+((0.075+0.05-0.04)*2)</f>
        <v>0.69</v>
      </c>
      <c r="O114" s="129"/>
      <c r="P114" s="131"/>
      <c r="Q114" s="131"/>
      <c r="R114" s="126">
        <f>+N114*M114+P114*Q114</f>
        <v>1.38</v>
      </c>
      <c r="S114" s="122">
        <f>((I12*I12)/162)*R114</f>
        <v>0.85185185185185175</v>
      </c>
      <c r="T114" s="90" t="s">
        <v>172</v>
      </c>
      <c r="U114" s="127">
        <f>S113+S114</f>
        <v>39.625771604938272</v>
      </c>
    </row>
    <row r="115" spans="2:21">
      <c r="E115" s="120"/>
    </row>
    <row r="116" spans="2:21" hidden="1">
      <c r="B116" s="90" t="s">
        <v>170</v>
      </c>
      <c r="C116" s="114" t="s">
        <v>175</v>
      </c>
      <c r="E116" s="120"/>
      <c r="G116" s="121">
        <f>+E116*(C15+E15*2+1.5)</f>
        <v>0</v>
      </c>
      <c r="H116" s="121">
        <f>+E116*(C15+E15*2)*(D15+E15+F15)</f>
        <v>0</v>
      </c>
      <c r="I116" s="122">
        <f>+(C15+E15*2)*E116*F15</f>
        <v>0</v>
      </c>
      <c r="J116" s="122">
        <f>+E116*((C15+E15*2)*E15+(D15*E15*2))</f>
        <v>0</v>
      </c>
      <c r="K116" s="122">
        <f>+(D15+$K$104*(D15+E15))*E116*2</f>
        <v>0</v>
      </c>
      <c r="L116" s="123">
        <f>+(E116)/H15+ IF(E116&gt;0,1,0)</f>
        <v>0</v>
      </c>
      <c r="M116" s="124">
        <f>+ROUNDUP(L116,0)</f>
        <v>0</v>
      </c>
      <c r="N116" s="125">
        <f>+(D15+E15-0.08)*2+(C15+E15*2-0.08)</f>
        <v>2.5100000000000002</v>
      </c>
      <c r="O116" s="123">
        <f>+N116/J15+1</f>
        <v>11.040000000000001</v>
      </c>
      <c r="P116" s="124">
        <f>+ROUNDUP(O116,0)</f>
        <v>12</v>
      </c>
      <c r="Q116" s="124">
        <f>+E116+E116/6*50*(G15/1000)</f>
        <v>0</v>
      </c>
      <c r="R116" s="126">
        <f>+N116*M116+P116*Q116</f>
        <v>0</v>
      </c>
      <c r="S116" s="122">
        <f>((I15*I15)/162)*R116</f>
        <v>0</v>
      </c>
      <c r="T116" s="90" t="s">
        <v>172</v>
      </c>
    </row>
    <row r="117" spans="2:21" hidden="1">
      <c r="C117" s="90" t="s">
        <v>117</v>
      </c>
      <c r="D117" s="127">
        <f>ROUNDUP(+E116/K15,0)</f>
        <v>0</v>
      </c>
      <c r="E117" s="120"/>
      <c r="G117" s="128"/>
      <c r="H117" s="128"/>
      <c r="I117" s="127"/>
      <c r="J117" s="127">
        <f>0.5*(0.075+0.05)*0.075*C15*D117</f>
        <v>0</v>
      </c>
      <c r="K117" s="127">
        <f>+(0.075+0.08)*C15*D117</f>
        <v>0</v>
      </c>
      <c r="L117" s="129">
        <f>+D117</f>
        <v>0</v>
      </c>
      <c r="M117" s="124">
        <f>+ROUNDUP(L117,0)</f>
        <v>0</v>
      </c>
      <c r="N117" s="130">
        <f>+(C15-0.08)+((0.075+0.05-0.04)*2)</f>
        <v>0.84000000000000008</v>
      </c>
      <c r="O117" s="129"/>
      <c r="P117" s="131"/>
      <c r="Q117" s="131"/>
      <c r="R117" s="126">
        <f>+N117*M117+P117*Q117</f>
        <v>0</v>
      </c>
      <c r="S117" s="122">
        <f>((I15*I15)/162)*R117</f>
        <v>0</v>
      </c>
      <c r="T117" s="90" t="s">
        <v>172</v>
      </c>
      <c r="U117" s="127">
        <f>S116+S117</f>
        <v>0</v>
      </c>
    </row>
    <row r="118" spans="2:21" hidden="1">
      <c r="B118" s="90" t="s">
        <v>170</v>
      </c>
      <c r="C118" s="114" t="s">
        <v>176</v>
      </c>
      <c r="E118" s="120"/>
      <c r="G118" s="134">
        <f>+E118*(C15+E15*2+1.5)</f>
        <v>0</v>
      </c>
      <c r="H118" s="134">
        <f>+E118*(C15+E15*2)*(D15+E15+F15)</f>
        <v>0</v>
      </c>
      <c r="I118" s="135">
        <f>+(C15+E15*2)*E118*F15</f>
        <v>0</v>
      </c>
      <c r="J118" s="135">
        <f>+E118*((C15+E15*2)*E15+(D15*E15*2))</f>
        <v>0</v>
      </c>
      <c r="K118" s="135">
        <f>+(D15+$K$104*(D15+E15))*E118*2</f>
        <v>0</v>
      </c>
      <c r="L118" s="123">
        <f>+(E118)/H15+ IF(E118&gt;0,1,0)</f>
        <v>0</v>
      </c>
      <c r="M118" s="136">
        <f>+ROUNDUP(L118,0)</f>
        <v>0</v>
      </c>
      <c r="N118" s="125">
        <f>+(D15+E15-0.08)*2+(C15+E15*2-0.08)</f>
        <v>2.5100000000000002</v>
      </c>
      <c r="O118" s="123">
        <f>+N118/J15+1</f>
        <v>11.040000000000001</v>
      </c>
      <c r="P118" s="136">
        <f>+ROUNDUP(O118,0)</f>
        <v>12</v>
      </c>
      <c r="Q118" s="124">
        <f>+E118+E118/6*50*(G15/1000)</f>
        <v>0</v>
      </c>
      <c r="R118" s="126">
        <f>+N118*M118+P118*Q118</f>
        <v>0</v>
      </c>
      <c r="S118" s="135">
        <f>((I15*I15)/162)*R118</f>
        <v>0</v>
      </c>
      <c r="T118" s="90" t="s">
        <v>172</v>
      </c>
    </row>
    <row r="119" spans="2:21" hidden="1">
      <c r="C119" s="90" t="s">
        <v>117</v>
      </c>
      <c r="D119" s="127">
        <f>ROUNDUP(+E118/K15,0)</f>
        <v>0</v>
      </c>
      <c r="E119" s="120"/>
      <c r="G119" s="137"/>
      <c r="H119" s="137"/>
      <c r="I119" s="138"/>
      <c r="J119" s="138">
        <f>0.5*(0.075+0.05)*0.075*C15*D119</f>
        <v>0</v>
      </c>
      <c r="K119" s="138">
        <f>+(0.075+0.08)*C15*D119</f>
        <v>0</v>
      </c>
      <c r="L119" s="129">
        <f>+D119</f>
        <v>0</v>
      </c>
      <c r="M119" s="136">
        <f>+ROUNDUP(L119,0)</f>
        <v>0</v>
      </c>
      <c r="N119" s="130">
        <f>+(C15-0.08)+((0.075+0.05-0.04)*2)</f>
        <v>0.84000000000000008</v>
      </c>
      <c r="O119" s="129"/>
      <c r="P119" s="139"/>
      <c r="Q119" s="131"/>
      <c r="R119" s="126">
        <f>+N119*M119+P119*Q119</f>
        <v>0</v>
      </c>
      <c r="S119" s="135">
        <f>((I15*I15)/162)*R119</f>
        <v>0</v>
      </c>
      <c r="T119" s="90" t="s">
        <v>172</v>
      </c>
    </row>
    <row r="120" spans="2:21" hidden="1">
      <c r="B120" s="140" t="s">
        <v>177</v>
      </c>
      <c r="D120" s="127"/>
      <c r="E120" s="120"/>
      <c r="G120" s="128"/>
      <c r="H120" s="128"/>
      <c r="I120" s="127"/>
      <c r="J120" s="127"/>
      <c r="K120" s="127"/>
      <c r="L120" s="129"/>
      <c r="M120" s="131"/>
      <c r="N120" s="130"/>
      <c r="O120" s="129"/>
      <c r="P120" s="131"/>
      <c r="Q120" s="131"/>
      <c r="R120" s="141"/>
      <c r="S120" s="127"/>
    </row>
    <row r="121" spans="2:21" hidden="1">
      <c r="C121" s="140" t="s">
        <v>178</v>
      </c>
      <c r="D121" s="127"/>
      <c r="E121" s="120"/>
      <c r="G121" s="128"/>
      <c r="H121" s="128"/>
      <c r="I121" s="127"/>
      <c r="J121" s="127"/>
      <c r="K121" s="127"/>
      <c r="L121" s="129"/>
      <c r="M121" s="131"/>
      <c r="N121" s="130"/>
      <c r="O121" s="129"/>
      <c r="P121" s="131"/>
      <c r="Q121" s="131"/>
      <c r="R121" s="141"/>
      <c r="S121" s="127"/>
    </row>
    <row r="122" spans="2:21" hidden="1">
      <c r="C122" s="140" t="s">
        <v>179</v>
      </c>
      <c r="D122" s="127"/>
      <c r="E122" s="120"/>
      <c r="G122" s="128"/>
      <c r="H122" s="128"/>
      <c r="I122" s="127"/>
      <c r="J122" s="127"/>
      <c r="K122" s="127"/>
      <c r="L122" s="129"/>
      <c r="M122" s="131"/>
      <c r="N122" s="130"/>
      <c r="O122" s="129"/>
      <c r="P122" s="131"/>
      <c r="Q122" s="131"/>
      <c r="R122" s="141"/>
      <c r="S122" s="127"/>
    </row>
    <row r="123" spans="2:21" hidden="1"/>
    <row r="124" spans="2:21" hidden="1">
      <c r="B124" s="90" t="s">
        <v>170</v>
      </c>
      <c r="C124" s="114" t="s">
        <v>180</v>
      </c>
      <c r="E124" s="120"/>
      <c r="G124" s="134">
        <f>+E124*(C18+E18*2+1.5)</f>
        <v>0</v>
      </c>
      <c r="H124" s="134">
        <f>+E124*(C18+E18*2)*(D18+E18+F18)</f>
        <v>0</v>
      </c>
      <c r="I124" s="135">
        <f>+(C18+E18*2)*E124*F18</f>
        <v>0</v>
      </c>
      <c r="J124" s="135">
        <f>+E124*((C18+E18*2)*E18+(D18*E18*2))</f>
        <v>0</v>
      </c>
      <c r="K124" s="135">
        <f>+(D18+$K$104*(D18+E18))*E124*2</f>
        <v>0</v>
      </c>
      <c r="L124" s="123">
        <f>+(E124)/H18+ IF(E124&gt;0,1,0)</f>
        <v>0</v>
      </c>
      <c r="M124" s="136">
        <f>+ROUNDUP(L124,0)</f>
        <v>0</v>
      </c>
      <c r="N124" s="125">
        <f>+(D18+E18-0.08)*2+(C18+E18*2-0.08)</f>
        <v>3.06</v>
      </c>
      <c r="O124" s="123">
        <f>+N124/J18+1</f>
        <v>13.24</v>
      </c>
      <c r="P124" s="136">
        <f>+ROUNDUP(O124,0)</f>
        <v>14</v>
      </c>
      <c r="Q124" s="124">
        <f>+E124+E124/6*50*(G18/1000)</f>
        <v>0</v>
      </c>
      <c r="R124" s="126">
        <f>+N124*M124+P124*Q124</f>
        <v>0</v>
      </c>
      <c r="S124" s="135">
        <f>((I18*I18)/162)*R124</f>
        <v>0</v>
      </c>
      <c r="T124" s="90" t="s">
        <v>172</v>
      </c>
    </row>
    <row r="125" spans="2:21" hidden="1">
      <c r="C125" s="90" t="s">
        <v>117</v>
      </c>
      <c r="D125" s="127">
        <f>ROUNDUP(+E124/K18,0)</f>
        <v>0</v>
      </c>
      <c r="E125" s="120"/>
      <c r="G125" s="137"/>
      <c r="H125" s="137"/>
      <c r="I125" s="138"/>
      <c r="J125" s="138">
        <f>0.5*(0.075+0.05)*0.075*C18*D125</f>
        <v>0</v>
      </c>
      <c r="K125" s="138">
        <f>+(0.075+0.08)*C18*D125</f>
        <v>0</v>
      </c>
      <c r="L125" s="129">
        <f>+D125</f>
        <v>0</v>
      </c>
      <c r="M125" s="136">
        <f>+ROUNDUP(L125,0)</f>
        <v>0</v>
      </c>
      <c r="N125" s="130">
        <f>+(C18-0.08)+((0.075+0.05-0.04)*2)</f>
        <v>0.99</v>
      </c>
      <c r="O125" s="129"/>
      <c r="P125" s="139"/>
      <c r="Q125" s="131"/>
      <c r="R125" s="126">
        <f>+N125*M125+P125*Q125</f>
        <v>0</v>
      </c>
      <c r="S125" s="135">
        <f>((I18*I18)/162)*R125</f>
        <v>0</v>
      </c>
      <c r="T125" s="90" t="s">
        <v>172</v>
      </c>
    </row>
    <row r="126" spans="2:21" hidden="1"/>
    <row r="127" spans="2:21">
      <c r="B127" s="90" t="s">
        <v>170</v>
      </c>
      <c r="C127" s="114" t="s">
        <v>181</v>
      </c>
      <c r="E127" s="120">
        <f>'2Sheet1 (2)'!C9</f>
        <v>13.365000000000002</v>
      </c>
      <c r="G127" s="121">
        <f>+E127*(C21+E21*2+3)</f>
        <v>57.469500000000004</v>
      </c>
      <c r="H127" s="121">
        <f>+E127*(C21+E21*2)*(D21+E21+F21)</f>
        <v>20.849400000000006</v>
      </c>
      <c r="I127" s="122">
        <f>+(C21+E21*2)*E127*F21</f>
        <v>0.8687250000000003</v>
      </c>
      <c r="J127" s="122">
        <f>+E127*((C21+E21*2)*E21+(D21*E21*2))</f>
        <v>6.6156750000000013</v>
      </c>
      <c r="K127" s="122">
        <f>+(D21+$K$104*(D21+E21))*E127*2</f>
        <v>57.469500000000004</v>
      </c>
      <c r="L127" s="123">
        <f>+(E127)/H21+ IF(E127&gt;0,1,0)</f>
        <v>77.371428571428581</v>
      </c>
      <c r="M127" s="124">
        <f>+ROUNDUP(L127,0)</f>
        <v>78</v>
      </c>
      <c r="N127" s="125">
        <f>+(D21+E21-0.08)*2+(C21+E21*2-0.08)</f>
        <v>3.3599999999999994</v>
      </c>
      <c r="O127" s="123">
        <f>+N127/J21+1</f>
        <v>14.439999999999998</v>
      </c>
      <c r="P127" s="124">
        <f>+ROUNDUP(O127,0)</f>
        <v>15</v>
      </c>
      <c r="Q127" s="124">
        <f>+E127+E127/6*50*(G21/1000)</f>
        <v>14.478750000000002</v>
      </c>
      <c r="R127" s="126">
        <f>+N127*M127+P127*Q127</f>
        <v>479.26124999999996</v>
      </c>
      <c r="S127" s="122">
        <f>((I21*I21)/162)*R127</f>
        <v>295.84027777777771</v>
      </c>
      <c r="T127" s="90" t="s">
        <v>172</v>
      </c>
    </row>
    <row r="128" spans="2:21">
      <c r="C128" s="90" t="s">
        <v>117</v>
      </c>
      <c r="D128" s="127">
        <f>ROUNDUP(+E127/K21,0)</f>
        <v>5</v>
      </c>
      <c r="E128" s="120"/>
      <c r="G128" s="128"/>
      <c r="H128" s="128"/>
      <c r="I128" s="127"/>
      <c r="J128" s="127">
        <f>0.5*(0.075+0.05)*0.075*C21*D128</f>
        <v>2.34375E-2</v>
      </c>
      <c r="K128" s="127">
        <f>+(0.075+0.08)*C21*D128</f>
        <v>0.77500000000000002</v>
      </c>
      <c r="L128" s="129">
        <f>+D128</f>
        <v>5</v>
      </c>
      <c r="M128" s="124">
        <f>+ROUNDUP(L128,0)</f>
        <v>5</v>
      </c>
      <c r="N128" s="130">
        <f>+(C21-0.08)+((0.075+0.05-0.04)*2)</f>
        <v>1.0900000000000001</v>
      </c>
      <c r="O128" s="129"/>
      <c r="P128" s="131"/>
      <c r="Q128" s="131"/>
      <c r="R128" s="126">
        <f>+N128*M128+P128*Q128</f>
        <v>5.45</v>
      </c>
      <c r="S128" s="122">
        <f>((I21*I21)/162)*R128</f>
        <v>3.3641975308641974</v>
      </c>
      <c r="T128" s="90" t="s">
        <v>172</v>
      </c>
      <c r="U128" s="127">
        <f>S127+S128</f>
        <v>299.20447530864192</v>
      </c>
    </row>
    <row r="130" spans="2:21" hidden="1">
      <c r="B130" s="90" t="s">
        <v>170</v>
      </c>
      <c r="C130" s="114" t="s">
        <v>182</v>
      </c>
      <c r="E130" s="120">
        <f>'2Sheet1 (2)'!C6</f>
        <v>3.0250000000000004</v>
      </c>
      <c r="G130" s="134">
        <f>+E130*(C24+E24*2+1.5)</f>
        <v>6.0500000000000007</v>
      </c>
      <c r="H130" s="134">
        <f>+E130*(C24+E24*2)*(((D24+E24+F24)*2+0.1)/2)</f>
        <v>0.75625000000000009</v>
      </c>
      <c r="I130" s="135">
        <f>+(C24+E24*2)*E130*F24</f>
        <v>7.5625000000000012E-2</v>
      </c>
      <c r="J130" s="135">
        <f>+E130*((C24+E24*2)*E24+(D24*E24)+((D24+0.1)*E24))</f>
        <v>0.36300000000000004</v>
      </c>
      <c r="K130" s="135">
        <f>+((D24*2)+$K$104*((D24+E24)+(D24+E24+0.1)))*E130</f>
        <v>4.5375000000000005</v>
      </c>
      <c r="L130" s="123">
        <f>+(E130)/H24+ IF(E130&gt;0,1,0)</f>
        <v>16.125</v>
      </c>
      <c r="M130" s="136">
        <f>+ROUNDUP(L130,0)</f>
        <v>17</v>
      </c>
      <c r="N130" s="125">
        <f>+(D24+E24-0.08)+(D24+E24+0.1-0.08)+(C24+E24*2-0.08)</f>
        <v>1.1599999999999999</v>
      </c>
      <c r="O130" s="123">
        <f>+N130/J24+1</f>
        <v>5.64</v>
      </c>
      <c r="P130" s="136">
        <f>+ROUNDUP(O130,0)</f>
        <v>6</v>
      </c>
      <c r="Q130" s="124">
        <f>+E130+E130/6*50*(G24/1000)</f>
        <v>3.2770833333333336</v>
      </c>
      <c r="R130" s="126">
        <f>+N130*M130+P130*Q130</f>
        <v>39.3825</v>
      </c>
      <c r="S130" s="135">
        <f>((I24*I24)/162)*R130</f>
        <v>24.310185185185183</v>
      </c>
      <c r="T130" s="90" t="s">
        <v>172</v>
      </c>
    </row>
    <row r="131" spans="2:21" hidden="1">
      <c r="C131" s="90" t="s">
        <v>117</v>
      </c>
      <c r="D131" s="127">
        <f>ROUNDUP(+E130/K24,0)</f>
        <v>2</v>
      </c>
      <c r="E131" s="120"/>
      <c r="G131" s="137"/>
      <c r="H131" s="137"/>
      <c r="I131" s="138"/>
      <c r="J131" s="138">
        <f>0.5*(0.075+0.05)*0.075*C24*D131</f>
        <v>2.8124999999999999E-3</v>
      </c>
      <c r="K131" s="138">
        <f>+(0.075+0.08)*C24*D131</f>
        <v>9.2999999999999999E-2</v>
      </c>
      <c r="L131" s="129">
        <f>+D131</f>
        <v>2</v>
      </c>
      <c r="M131" s="136">
        <f>+ROUNDUP(L131,0)</f>
        <v>2</v>
      </c>
      <c r="N131" s="130">
        <f>+(C24-0.08)+((0.075+0.05-0.04)*2)</f>
        <v>0.38999999999999996</v>
      </c>
      <c r="O131" s="129"/>
      <c r="P131" s="139"/>
      <c r="Q131" s="131"/>
      <c r="R131" s="126">
        <f>+N131*M131+P131*Q131</f>
        <v>0.77999999999999992</v>
      </c>
      <c r="S131" s="135">
        <f>((I24*I24)/162)*R131</f>
        <v>0.4814814814814814</v>
      </c>
      <c r="T131" s="90" t="s">
        <v>172</v>
      </c>
      <c r="U131" s="127">
        <f>S130+S131</f>
        <v>24.791666666666664</v>
      </c>
    </row>
    <row r="132" spans="2:21" hidden="1"/>
    <row r="133" spans="2:21" hidden="1">
      <c r="B133" s="90" t="s">
        <v>170</v>
      </c>
      <c r="C133" s="114" t="s">
        <v>183</v>
      </c>
      <c r="E133" s="120"/>
      <c r="G133" s="121">
        <f>+E133*(C27+E27*2+1.5)</f>
        <v>0</v>
      </c>
      <c r="H133" s="121">
        <f>+E133*(C27+E27*2)*(((D27+E27+F27)*2+0.1)/2)</f>
        <v>0</v>
      </c>
      <c r="I133" s="122">
        <f>+(C27+E27*2)*E133*F27</f>
        <v>0</v>
      </c>
      <c r="J133" s="122">
        <f>+E133*((C27+E27*2)*E27+(D27*E27)+((D27+0.1)*E27))</f>
        <v>0</v>
      </c>
      <c r="K133" s="122">
        <f>+((D27*2)+$K$104*((D27+E27)+(D27+E27+0.1)))*E133</f>
        <v>0</v>
      </c>
      <c r="L133" s="123">
        <f>+(E133)/H27+ IF(E133&gt;0,1,0)</f>
        <v>0</v>
      </c>
      <c r="M133" s="124">
        <f>+ROUNDUP(L133,0)</f>
        <v>0</v>
      </c>
      <c r="N133" s="125">
        <f>+(D27+E27-0.08)+(D27+E27+0.1-0.08)+(C27+E27*2-0.08)</f>
        <v>2.06</v>
      </c>
      <c r="O133" s="123">
        <f>+N133/J27+1</f>
        <v>9.24</v>
      </c>
      <c r="P133" s="124">
        <f>+ROUNDUP(O133,0)</f>
        <v>10</v>
      </c>
      <c r="Q133" s="124">
        <f>+E133+E133/6*50*(G27/1000)</f>
        <v>0</v>
      </c>
      <c r="R133" s="126">
        <f>+N133*M133+P133*Q133</f>
        <v>0</v>
      </c>
      <c r="S133" s="122">
        <f>((I27*I27)/162)*R133</f>
        <v>0</v>
      </c>
      <c r="T133" s="90" t="s">
        <v>172</v>
      </c>
    </row>
    <row r="134" spans="2:21" hidden="1">
      <c r="C134" s="90" t="s">
        <v>117</v>
      </c>
      <c r="D134" s="127">
        <f>ROUNDUP(+E133/K27,0)</f>
        <v>0</v>
      </c>
      <c r="E134" s="120"/>
      <c r="G134" s="128"/>
      <c r="H134" s="128"/>
      <c r="I134" s="127"/>
      <c r="J134" s="127">
        <f>0.5*(0.075+0.05)*0.075*C27*D134</f>
        <v>0</v>
      </c>
      <c r="K134" s="127">
        <f>+(0.075+0.08)*C27*D134</f>
        <v>0</v>
      </c>
      <c r="L134" s="129">
        <f>+D134</f>
        <v>0</v>
      </c>
      <c r="M134" s="124">
        <f>+ROUNDUP(L134,0)</f>
        <v>0</v>
      </c>
      <c r="N134" s="130">
        <f>+(C27-0.08)+((0.075+0.05-0.04)*2)</f>
        <v>0.69</v>
      </c>
      <c r="O134" s="129"/>
      <c r="P134" s="131"/>
      <c r="Q134" s="131"/>
      <c r="R134" s="126">
        <f>+N134*M134+P134*Q134</f>
        <v>0</v>
      </c>
      <c r="S134" s="122">
        <f>((I27*I27)/162)*R134</f>
        <v>0</v>
      </c>
      <c r="T134" s="90" t="s">
        <v>172</v>
      </c>
    </row>
    <row r="135" spans="2:21" hidden="1"/>
    <row r="136" spans="2:21" hidden="1">
      <c r="B136" s="132" t="s">
        <v>170</v>
      </c>
      <c r="C136" s="133" t="s">
        <v>184</v>
      </c>
      <c r="E136" s="120">
        <v>72.709999999999994</v>
      </c>
      <c r="G136" s="121">
        <f>+E136*(C30+E30*2+0.5)</f>
        <v>72.709999999999994</v>
      </c>
      <c r="H136" s="121">
        <f>+E136*(C30+E30*2)*(((D30+E30+F30)*2+0.1)/2)</f>
        <v>18.177499999999998</v>
      </c>
      <c r="I136" s="122">
        <f>+(C30+E30*2)*E136*F30</f>
        <v>1.81775</v>
      </c>
      <c r="J136" s="122">
        <f>+E136*((C30+E30*2)*E30+(D30*E30)+((D30+0.1)*E30))</f>
        <v>8.7251999999999992</v>
      </c>
      <c r="K136" s="122">
        <f>+((D30*2)+$K$104*((D30+E30)+(D30+E30+0.1)))*E136</f>
        <v>109.065</v>
      </c>
      <c r="L136" s="123">
        <f>+(E136)/H30+ IF(E136&gt;0,1,0)</f>
        <v>291.83999999999997</v>
      </c>
      <c r="M136" s="124">
        <f>+ROUNDUP(L136,0)</f>
        <v>292</v>
      </c>
      <c r="N136" s="125">
        <f>+(D30+E30-0.08)+(D30+E30+0.1-0.08)+(C30+E30*2-0.08)</f>
        <v>1.1599999999999999</v>
      </c>
      <c r="O136" s="123">
        <f>+N136/J30+1</f>
        <v>5.64</v>
      </c>
      <c r="P136" s="124">
        <f>+ROUNDUP(O136,0)</f>
        <v>6</v>
      </c>
      <c r="Q136" s="124">
        <f>+E136+E136/6*50*(G30/1000)</f>
        <v>78.769166666666663</v>
      </c>
      <c r="R136" s="126">
        <f>+N136*M136+P136*Q136</f>
        <v>811.33500000000004</v>
      </c>
      <c r="S136" s="122">
        <f>((I30*I30)/162)*R136</f>
        <v>500.82407407407408</v>
      </c>
      <c r="T136" s="90" t="s">
        <v>172</v>
      </c>
    </row>
    <row r="137" spans="2:21" hidden="1">
      <c r="C137" s="90" t="s">
        <v>137</v>
      </c>
      <c r="D137" s="127"/>
      <c r="E137" s="120"/>
      <c r="G137" s="121">
        <f>+E137*(C31+0.5)</f>
        <v>0</v>
      </c>
      <c r="H137" s="128">
        <f>+E137*C31*E31</f>
        <v>0</v>
      </c>
      <c r="I137" s="127"/>
      <c r="J137" s="127">
        <f>+E137*C31*E31</f>
        <v>0</v>
      </c>
      <c r="K137" s="127">
        <f>+E137*E31</f>
        <v>0</v>
      </c>
      <c r="L137" s="123">
        <f>+(E137)/H31+ IF(E137&gt;0,1,0)</f>
        <v>0</v>
      </c>
      <c r="M137" s="124">
        <f>+ROUNDUP(L137,0)</f>
        <v>0</v>
      </c>
      <c r="N137" s="125">
        <f>+C31-0.04</f>
        <v>1.46</v>
      </c>
      <c r="O137" s="123">
        <f>+N137/J31+1</f>
        <v>10.733333333333334</v>
      </c>
      <c r="P137" s="124">
        <f>+ROUNDUP(O137,0)</f>
        <v>11</v>
      </c>
      <c r="Q137" s="124">
        <f>+E137+E137/6*50*(G31/1000)</f>
        <v>0</v>
      </c>
      <c r="R137" s="126">
        <f>+N137*M137+P137*Q137</f>
        <v>0</v>
      </c>
      <c r="S137" s="122">
        <f>((I31*I31)/162)*R137</f>
        <v>0</v>
      </c>
      <c r="T137" s="90" t="s">
        <v>172</v>
      </c>
      <c r="U137" s="127">
        <f>S136+S137</f>
        <v>500.82407407407408</v>
      </c>
    </row>
    <row r="138" spans="2:21" hidden="1">
      <c r="N138" s="125"/>
    </row>
    <row r="139" spans="2:21" hidden="1">
      <c r="B139" s="90" t="s">
        <v>170</v>
      </c>
      <c r="C139" s="114" t="s">
        <v>185</v>
      </c>
      <c r="E139" s="120"/>
      <c r="G139" s="134">
        <f>+E139*(C33+E33*2+0.5)</f>
        <v>0</v>
      </c>
      <c r="H139" s="134">
        <f>+E139*(C33+E33*2)*(((D33+E33+F33)*2+0.1)/2)</f>
        <v>0</v>
      </c>
      <c r="I139" s="135">
        <f>+(C33+E33*2)*E139*F33</f>
        <v>0</v>
      </c>
      <c r="J139" s="135">
        <f>+E139*((C33+E33*2)*E33+(D33*E33)+((D33+0.1)*E33))</f>
        <v>0</v>
      </c>
      <c r="K139" s="135">
        <f>+((D33*2)+$K$104*((D33+E33)+(D33+E33+0.1)))*E139</f>
        <v>0</v>
      </c>
      <c r="L139" s="123">
        <f>+(E139)/H33+ IF(E139&gt;0,1,0)</f>
        <v>0</v>
      </c>
      <c r="M139" s="136">
        <f>+ROUNDUP(L139,0)</f>
        <v>0</v>
      </c>
      <c r="N139" s="125">
        <f>+(D33+E33-0.08)+(D33+E33+0.1-0.08)+(C33+E33*2-0.08)</f>
        <v>1.61</v>
      </c>
      <c r="O139" s="123">
        <f>+N139/J33+1</f>
        <v>7.44</v>
      </c>
      <c r="P139" s="136">
        <f>+ROUNDUP(O139,0)</f>
        <v>8</v>
      </c>
      <c r="Q139" s="124">
        <f>+E139+E139/6*50*(G33/1000)</f>
        <v>0</v>
      </c>
      <c r="R139" s="126">
        <f>+N139*M139+P139*Q139</f>
        <v>0</v>
      </c>
      <c r="S139" s="135">
        <f>((I33*I33)/162)*R139</f>
        <v>0</v>
      </c>
      <c r="T139" s="90" t="s">
        <v>172</v>
      </c>
    </row>
    <row r="140" spans="2:21" hidden="1">
      <c r="C140" s="90" t="s">
        <v>137</v>
      </c>
      <c r="D140" s="127"/>
      <c r="E140" s="120"/>
      <c r="G140" s="134">
        <f>+E140*(C34+0.5)</f>
        <v>0</v>
      </c>
      <c r="H140" s="137">
        <f>+E140*C34*E34</f>
        <v>0</v>
      </c>
      <c r="I140" s="138"/>
      <c r="J140" s="138">
        <f>+E140*C34*E34</f>
        <v>0</v>
      </c>
      <c r="K140" s="138">
        <f>+E140*E34</f>
        <v>0</v>
      </c>
      <c r="L140" s="123">
        <f>+(E140)/H34+ IF(E140&gt;0,1,0)</f>
        <v>0</v>
      </c>
      <c r="M140" s="136">
        <f>+ROUNDUP(L140,0)</f>
        <v>0</v>
      </c>
      <c r="N140" s="125">
        <f>+C34-0.04</f>
        <v>1.46</v>
      </c>
      <c r="O140" s="123">
        <f>+N140/J34+1</f>
        <v>10.733333333333334</v>
      </c>
      <c r="P140" s="136">
        <f>+ROUNDUP(O140,0)</f>
        <v>11</v>
      </c>
      <c r="Q140" s="124">
        <f>+E140+E140/6*50*(G34/1000)</f>
        <v>0</v>
      </c>
      <c r="R140" s="126">
        <f>+N140*M140+P140*Q140</f>
        <v>0</v>
      </c>
      <c r="S140" s="135">
        <f>((I34*I34)/162)*R140</f>
        <v>0</v>
      </c>
      <c r="T140" s="90" t="s">
        <v>172</v>
      </c>
    </row>
    <row r="141" spans="2:21" hidden="1">
      <c r="N141" s="125"/>
    </row>
    <row r="142" spans="2:21">
      <c r="B142" s="90" t="s">
        <v>170</v>
      </c>
      <c r="C142" s="114" t="s">
        <v>186</v>
      </c>
      <c r="E142" s="120">
        <f>'2Sheet1 (2)'!C8</f>
        <v>19.8</v>
      </c>
      <c r="G142" s="134">
        <f>+E142*(C36+E36*2+0.5)</f>
        <v>33.660000000000004</v>
      </c>
      <c r="H142" s="134">
        <f>+E142*(C36+E36*2)*(((D36+E36+F36)*2+0.1)/2)</f>
        <v>8.3160000000000007</v>
      </c>
      <c r="I142" s="135">
        <f>+(C36+E36*2)*E142*F36</f>
        <v>1.1880000000000002</v>
      </c>
      <c r="J142" s="135">
        <f>+E142*((C36+E36*2)*E36+(D36*E36)+((D36+0.1)*E36))</f>
        <v>3.1680000000000001</v>
      </c>
      <c r="K142" s="135">
        <f>+((D36*2)+$K$104*((D36+E36)+(D36+E36+0.1)))*E142</f>
        <v>17.82</v>
      </c>
      <c r="L142" s="123">
        <f>+(E142)/H36+ IF(E142&gt;0,1,0)</f>
        <v>80.2</v>
      </c>
      <c r="M142" s="136">
        <f>+ROUNDUP(L142,0)</f>
        <v>81</v>
      </c>
      <c r="N142" s="125">
        <f>+(D36+E36-0.08)+(D36+E36+0.1-0.08)+(C36+E36*2-0.08)</f>
        <v>1.5599999999999998</v>
      </c>
      <c r="O142" s="123">
        <f>+N142/J36+1</f>
        <v>7.2399999999999993</v>
      </c>
      <c r="P142" s="136">
        <f>+ROUNDUP(O142,0)</f>
        <v>8</v>
      </c>
      <c r="Q142" s="124">
        <f>+E142+E142/6*50*(G36/1000)</f>
        <v>21.45</v>
      </c>
      <c r="R142" s="126">
        <f>+N142*M142+P142*Q142</f>
        <v>297.95999999999998</v>
      </c>
      <c r="S142" s="135">
        <f>((I36*I36)/162)*R142</f>
        <v>183.9259259259259</v>
      </c>
      <c r="T142" s="90" t="s">
        <v>172</v>
      </c>
    </row>
    <row r="143" spans="2:21">
      <c r="C143" s="90" t="s">
        <v>137</v>
      </c>
      <c r="D143" s="127"/>
      <c r="E143" s="120"/>
      <c r="G143" s="134">
        <f>+E143*(C37+0.5)</f>
        <v>0</v>
      </c>
      <c r="H143" s="137">
        <f>+E143*C37*E37</f>
        <v>0</v>
      </c>
      <c r="I143" s="138"/>
      <c r="J143" s="138">
        <f>+E143*C37*E37</f>
        <v>0</v>
      </c>
      <c r="K143" s="138">
        <f>+E143*E37</f>
        <v>0</v>
      </c>
      <c r="L143" s="123">
        <f>+(E143)/H37+ IF(E143&gt;0,1,0)</f>
        <v>0</v>
      </c>
      <c r="M143" s="136">
        <f>+ROUNDUP(L143,0)</f>
        <v>0</v>
      </c>
      <c r="N143" s="125">
        <f>+C37-0.04</f>
        <v>1.46</v>
      </c>
      <c r="O143" s="123">
        <f>+N143/J37+1</f>
        <v>10.733333333333334</v>
      </c>
      <c r="P143" s="136">
        <f>+ROUNDUP(O143,0)</f>
        <v>11</v>
      </c>
      <c r="Q143" s="124">
        <f>+E143+E143/6*50*(G37/1000)</f>
        <v>0</v>
      </c>
      <c r="R143" s="126">
        <f>+N143*M143+P143*Q143</f>
        <v>0</v>
      </c>
      <c r="S143" s="135">
        <f>((I37*I37)/162)*R143</f>
        <v>0</v>
      </c>
      <c r="T143" s="90" t="s">
        <v>172</v>
      </c>
      <c r="U143" s="127">
        <f>S142+S143</f>
        <v>183.9259259259259</v>
      </c>
    </row>
    <row r="144" spans="2:21">
      <c r="N144" s="125"/>
    </row>
    <row r="145" spans="2:20" hidden="1">
      <c r="B145" s="142" t="s">
        <v>170</v>
      </c>
      <c r="C145" s="143" t="s">
        <v>187</v>
      </c>
      <c r="E145" s="120"/>
      <c r="G145" s="121">
        <f>+E145*(C39+E39)</f>
        <v>0</v>
      </c>
      <c r="H145" s="121">
        <f>+E145*(C39+E39)*E39</f>
        <v>0</v>
      </c>
      <c r="I145" s="122">
        <f>+E145*(C39+E39)*F39</f>
        <v>0</v>
      </c>
      <c r="J145" s="122">
        <f>+E145*((C39+E39)*E39+(E39*D39))</f>
        <v>0</v>
      </c>
      <c r="K145" s="122">
        <f>+E145*(E39*2+D39*2)</f>
        <v>0</v>
      </c>
      <c r="L145" s="123">
        <f>+(E145)/H39+ IF(E145&gt;0,1,0)</f>
        <v>0</v>
      </c>
      <c r="M145" s="124">
        <f>+ROUNDUP(L145,0)</f>
        <v>0</v>
      </c>
      <c r="N145" s="125">
        <f>+(C39+E39-0.08)+(D39+E39-0.08)</f>
        <v>1.24</v>
      </c>
      <c r="O145" s="123">
        <f>+N145/J39+1</f>
        <v>5.96</v>
      </c>
      <c r="P145" s="124">
        <f>+ROUNDUP(O145,0)</f>
        <v>6</v>
      </c>
      <c r="Q145" s="124">
        <f>+E145+E145/6*50*(G39/1000)</f>
        <v>0</v>
      </c>
      <c r="R145" s="126">
        <f>+N145*M145+P145*Q145</f>
        <v>0</v>
      </c>
      <c r="S145" s="122">
        <f>((I39*I39)/162)*R145</f>
        <v>0</v>
      </c>
      <c r="T145" s="90" t="s">
        <v>172</v>
      </c>
    </row>
    <row r="146" spans="2:20" hidden="1">
      <c r="N146" s="125"/>
    </row>
    <row r="147" spans="2:20" hidden="1">
      <c r="B147" s="90" t="s">
        <v>170</v>
      </c>
      <c r="C147" s="114" t="s">
        <v>188</v>
      </c>
      <c r="E147" s="120"/>
      <c r="G147" s="134">
        <f>+E147*(C41+E41)</f>
        <v>0</v>
      </c>
      <c r="H147" s="134">
        <f>+E147*(C41+E41)*E41</f>
        <v>0</v>
      </c>
      <c r="I147" s="135">
        <f>+E147*(C41+E41)*F41</f>
        <v>0</v>
      </c>
      <c r="J147" s="135">
        <f>+E147*((C41+E41)*E41+(E41*D41))</f>
        <v>0</v>
      </c>
      <c r="K147" s="135">
        <f>+E147*(E41*2+D41*2)</f>
        <v>0</v>
      </c>
      <c r="L147" s="123">
        <f>+(E147)/H41+ IF(E147&gt;0,1,0)</f>
        <v>0</v>
      </c>
      <c r="M147" s="136">
        <f>+ROUNDUP(L147,0)</f>
        <v>0</v>
      </c>
      <c r="N147" s="125">
        <f>+(C41+E41-0.08)+(D41+E41-0.08)</f>
        <v>1.34</v>
      </c>
      <c r="O147" s="123">
        <f>+N147/J41+1</f>
        <v>6.36</v>
      </c>
      <c r="P147" s="136">
        <f>+ROUNDUP(O147,0)</f>
        <v>7</v>
      </c>
      <c r="Q147" s="124">
        <f>+E147+E147/6*50*(G41/1000)</f>
        <v>0</v>
      </c>
      <c r="R147" s="126">
        <f>+N147*M147+P147*Q147</f>
        <v>0</v>
      </c>
      <c r="S147" s="135">
        <f>((I41*I41)/162)*R147</f>
        <v>0</v>
      </c>
      <c r="T147" s="90" t="s">
        <v>172</v>
      </c>
    </row>
    <row r="148" spans="2:20" hidden="1">
      <c r="N148" s="125"/>
    </row>
    <row r="149" spans="2:20" hidden="1">
      <c r="B149" s="90" t="s">
        <v>170</v>
      </c>
      <c r="C149" s="114" t="s">
        <v>189</v>
      </c>
      <c r="E149" s="120"/>
      <c r="G149" s="134">
        <f>+E149*(C43+E43*2+1.5)</f>
        <v>0</v>
      </c>
      <c r="H149" s="134">
        <f>+E149*(C43+E43*2)*(((D43+E43+F43)*2+0.6)/2)</f>
        <v>0</v>
      </c>
      <c r="I149" s="135">
        <f>+(C43+E43*2)*E149*F43</f>
        <v>0</v>
      </c>
      <c r="J149" s="135">
        <f>+E149*((C43+E43*2)*E43+(D43*E43)+((D43+0.6)*E43))</f>
        <v>0</v>
      </c>
      <c r="K149" s="135">
        <f>+((D43*2)+$K$104*((D43+E43)+(D43+E43+0.6)))*E149</f>
        <v>0</v>
      </c>
      <c r="L149" s="123">
        <f>+(E149)/H43+ IF(E149&gt;0,1,0)</f>
        <v>0</v>
      </c>
      <c r="M149" s="136">
        <f>+ROUNDUP(L149,0)</f>
        <v>0</v>
      </c>
      <c r="N149" s="125">
        <f>+(E43+D43+E43+C43+2*E43+E43+D43+0.6+E43-9*0.04)+(E43+D43+2*E43-5*0.04)+(E43+0.6+D43+2*E43-5*0.04)+(C43+4*E43-6*0.04)</f>
        <v>6.2</v>
      </c>
      <c r="O149" s="123">
        <f>2*(D43/J43+1)+2*((D43+0.6)/J43+1)+((C43+2*E43)/J43+1)</f>
        <v>23</v>
      </c>
      <c r="P149" s="136">
        <f>+ROUNDUP(O149,0)</f>
        <v>23</v>
      </c>
      <c r="Q149" s="124">
        <f>+E149+E149/6*50*(G43/1000)</f>
        <v>0</v>
      </c>
      <c r="R149" s="126">
        <f>+N149*M149+P149*Q149</f>
        <v>0</v>
      </c>
      <c r="S149" s="135">
        <f>((I43*I43)/162)*R149</f>
        <v>0</v>
      </c>
      <c r="T149" s="90" t="s">
        <v>172</v>
      </c>
    </row>
    <row r="150" spans="2:20" hidden="1"/>
    <row r="151" spans="2:20" hidden="1">
      <c r="B151" s="90" t="s">
        <v>170</v>
      </c>
      <c r="C151" s="114" t="s">
        <v>190</v>
      </c>
      <c r="E151" s="120"/>
      <c r="G151" s="134">
        <f>+E151*(C45+E45*2+1.5)</f>
        <v>0</v>
      </c>
      <c r="H151" s="134">
        <f>+E151*(C45+E45*2)*(((D45+E45+F45)*2+0.6)/2)</f>
        <v>0</v>
      </c>
      <c r="I151" s="135">
        <f>+(C45+E45*2)*E151*F45</f>
        <v>0</v>
      </c>
      <c r="J151" s="135">
        <f>+E151*((C45+E45*2)*E45+(D45*E45)+((D45+0.6)*E45))</f>
        <v>0</v>
      </c>
      <c r="K151" s="135">
        <f>+((D45*2)+$K$104*((D45+E45)+(D45+E45+0.6)))*E151</f>
        <v>0</v>
      </c>
      <c r="L151" s="123">
        <f>+(E151)/H45+ IF(E151&gt;0,1,0)</f>
        <v>0</v>
      </c>
      <c r="M151" s="136">
        <f>+ROUNDUP(L151,0)</f>
        <v>0</v>
      </c>
      <c r="N151" s="125">
        <f>+(E45+D45+E45+C45+2*E45+E45+D45+0.6+E45-9*0.04)+(E45+D45+2*E45-5*0.04)+(E45+0.6+D45+2*E45-5*0.04)+(C45+4*E45-6*0.04)</f>
        <v>7.4000000000000012</v>
      </c>
      <c r="O151" s="123">
        <f>2*(D45/J45+1)+2*((D45+0.6)/J45+1)+((C45+2*E45)/J45+1)</f>
        <v>27</v>
      </c>
      <c r="P151" s="136">
        <f>+ROUNDUP(O151,0)</f>
        <v>27</v>
      </c>
      <c r="Q151" s="124">
        <f>+E151+E151/6*50*(G45/1000)</f>
        <v>0</v>
      </c>
      <c r="R151" s="126">
        <f>+N151*M151+P151*Q151</f>
        <v>0</v>
      </c>
      <c r="S151" s="135">
        <f>((I45*I45)/162)*R151</f>
        <v>0</v>
      </c>
      <c r="T151" s="90" t="s">
        <v>172</v>
      </c>
    </row>
    <row r="152" spans="2:20" hidden="1"/>
    <row r="153" spans="2:20" hidden="1">
      <c r="B153" s="90" t="s">
        <v>170</v>
      </c>
      <c r="C153" s="114" t="s">
        <v>191</v>
      </c>
      <c r="E153" s="120"/>
      <c r="G153" s="134">
        <f>+E153*(C47+E47*2+1.5)</f>
        <v>0</v>
      </c>
      <c r="H153" s="134">
        <f>+E153*(C47+E47*2)*(D47+F47+F47)</f>
        <v>0</v>
      </c>
      <c r="I153" s="135">
        <f>+(C47+E47*2)*E153*F47</f>
        <v>0</v>
      </c>
      <c r="J153" s="135">
        <f>+E153*((C47+E47*2)*E47+(D47*E47*2))</f>
        <v>0</v>
      </c>
      <c r="K153" s="135">
        <f>+(D47+$K$104*(D47+E47))*E153*2</f>
        <v>0</v>
      </c>
      <c r="L153" s="123">
        <f>+(E153)/H47+ IF(E153&gt;0,1,0)</f>
        <v>0</v>
      </c>
      <c r="M153" s="136">
        <f>+ROUNDUP(L153,0)</f>
        <v>0</v>
      </c>
      <c r="N153" s="125">
        <f>+(D47+E47-0.08)*2+(C47+E47*2-0.08)</f>
        <v>2.36</v>
      </c>
      <c r="O153" s="123">
        <f>+N153/J47+1</f>
        <v>10.44</v>
      </c>
      <c r="P153" s="136">
        <f>+ROUNDUP(O153,0)</f>
        <v>11</v>
      </c>
      <c r="Q153" s="124">
        <f>+E153+E153/6*50*(G47/1000)</f>
        <v>0</v>
      </c>
      <c r="R153" s="126">
        <f>+N153*M153+P153*Q153</f>
        <v>0</v>
      </c>
      <c r="S153" s="135">
        <f>((I47*I47)/162)*R153</f>
        <v>0</v>
      </c>
      <c r="T153" s="90" t="s">
        <v>172</v>
      </c>
    </row>
    <row r="154" spans="2:20" hidden="1">
      <c r="C154" s="90" t="s">
        <v>117</v>
      </c>
      <c r="D154" s="127">
        <f>ROUNDUP(+E153/K47,0)</f>
        <v>0</v>
      </c>
      <c r="E154" s="120"/>
      <c r="G154" s="137"/>
      <c r="H154" s="137"/>
      <c r="I154" s="138"/>
      <c r="J154" s="138">
        <f>0.5*(0.075+0.05)*0.075*C47*D154</f>
        <v>0</v>
      </c>
      <c r="K154" s="138">
        <f>+(0.075+0.08)*C47*D154</f>
        <v>0</v>
      </c>
      <c r="L154" s="129">
        <f>+D154</f>
        <v>0</v>
      </c>
      <c r="M154" s="136">
        <f>+ROUNDUP(L154,0)</f>
        <v>0</v>
      </c>
      <c r="N154" s="130">
        <f>+(C47-0.08)+((0.075+0.05-2*0.04)*2)</f>
        <v>1.01</v>
      </c>
      <c r="O154" s="129"/>
      <c r="P154" s="139"/>
      <c r="Q154" s="131"/>
      <c r="R154" s="126">
        <f>+N154*M154+P154*Q154</f>
        <v>0</v>
      </c>
      <c r="S154" s="135">
        <f>((I47*I47)/162)*R154</f>
        <v>0</v>
      </c>
      <c r="T154" s="90" t="s">
        <v>172</v>
      </c>
    </row>
    <row r="155" spans="2:20" hidden="1">
      <c r="E155" s="120"/>
      <c r="M155" s="144"/>
    </row>
    <row r="156" spans="2:20" hidden="1">
      <c r="B156" s="90" t="s">
        <v>170</v>
      </c>
      <c r="C156" s="114" t="s">
        <v>192</v>
      </c>
      <c r="E156" s="120"/>
      <c r="G156" s="134">
        <f>+E156*(C50+E50*2+1.5)</f>
        <v>0</v>
      </c>
      <c r="H156" s="134">
        <f>+E156*(C50+E50*2)*(D50+F50+F50)</f>
        <v>0</v>
      </c>
      <c r="I156" s="135">
        <f>+(C50+E50*2)*E156*F50</f>
        <v>0</v>
      </c>
      <c r="J156" s="135">
        <f>+E156*((C50+E50*2)*E50+(D50*E50*2))</f>
        <v>0</v>
      </c>
      <c r="K156" s="135">
        <f>+(D50+$K$104*(D50+E50))*E156*2</f>
        <v>0</v>
      </c>
      <c r="L156" s="123">
        <f>+(E156)/H50+ IF(E156&gt;0,1,0)</f>
        <v>0</v>
      </c>
      <c r="M156" s="136">
        <f>+ROUNDUP(L156,0)</f>
        <v>0</v>
      </c>
      <c r="N156" s="125">
        <f>+(D50+E50-0.08)*2+(C50+E50*2-0.08)</f>
        <v>2.8600000000000003</v>
      </c>
      <c r="O156" s="123">
        <f>+N156/J50+1</f>
        <v>12.440000000000001</v>
      </c>
      <c r="P156" s="136">
        <f>+ROUNDUP(O156,0)</f>
        <v>13</v>
      </c>
      <c r="Q156" s="124">
        <f>+E156+E156/6*50*(G50/1000)</f>
        <v>0</v>
      </c>
      <c r="R156" s="126">
        <f>+N156*M156+P156*Q156</f>
        <v>0</v>
      </c>
      <c r="S156" s="135">
        <f>((I50*I50)/162)*R156</f>
        <v>0</v>
      </c>
      <c r="T156" s="90" t="s">
        <v>172</v>
      </c>
    </row>
    <row r="157" spans="2:20" hidden="1">
      <c r="C157" s="90" t="s">
        <v>117</v>
      </c>
      <c r="D157" s="127">
        <f>ROUNDUP(+E156/K50,0)</f>
        <v>0</v>
      </c>
      <c r="E157" s="120"/>
      <c r="G157" s="137"/>
      <c r="H157" s="137"/>
      <c r="I157" s="138"/>
      <c r="J157" s="138">
        <f>0.5*(0.075+0.05)*0.075*C50*D157</f>
        <v>0</v>
      </c>
      <c r="K157" s="138">
        <f>+(0.075+0.08)*C50*D157</f>
        <v>0</v>
      </c>
      <c r="L157" s="129">
        <f>+D157</f>
        <v>0</v>
      </c>
      <c r="M157" s="136">
        <f>+ROUNDUP(L157,0)</f>
        <v>0</v>
      </c>
      <c r="N157" s="130">
        <f>+(C50-0.08)+((0.075+0.05-2*0.04)*2)</f>
        <v>1.01</v>
      </c>
      <c r="O157" s="129"/>
      <c r="P157" s="139"/>
      <c r="Q157" s="131"/>
      <c r="R157" s="126">
        <f>+N157*M157+P157*Q157</f>
        <v>0</v>
      </c>
      <c r="S157" s="135">
        <f>((I50*I50)/162)*R157</f>
        <v>0</v>
      </c>
      <c r="T157" s="90" t="s">
        <v>172</v>
      </c>
    </row>
    <row r="158" spans="2:20" hidden="1"/>
    <row r="159" spans="2:20" hidden="1">
      <c r="B159" s="90" t="s">
        <v>170</v>
      </c>
      <c r="C159" s="114" t="s">
        <v>193</v>
      </c>
      <c r="E159" s="120"/>
      <c r="G159" s="134">
        <f>+E159*(C53+E53*2+1.5)</f>
        <v>0</v>
      </c>
      <c r="H159" s="134">
        <f>+E159*(C53+E53*2)*(D53+F53+F53)</f>
        <v>0</v>
      </c>
      <c r="I159" s="135">
        <f>+(C53+E53*2)*E159*F53</f>
        <v>0</v>
      </c>
      <c r="J159" s="135">
        <f>+E159*((C53+E53*2)*E53+(D53*E53*2))</f>
        <v>0</v>
      </c>
      <c r="K159" s="135">
        <f>+(D53+$K$104*(D53+E53))*E159*2</f>
        <v>0</v>
      </c>
      <c r="L159" s="123">
        <f>+(E159)/H53+ IF(E159&gt;0,1,0)</f>
        <v>0</v>
      </c>
      <c r="M159" s="136">
        <f>+ROUNDUP(L159,0)</f>
        <v>0</v>
      </c>
      <c r="N159" s="125">
        <f>+(E53+D53+E53+C53+2*E53+D53+2*E53-0.04*10)+(E53+D53+2*E53-5*0.04)*2+(C53+4*E53-6*0.04)</f>
        <v>6.96</v>
      </c>
      <c r="O159" s="123">
        <f>(2*(D53+E53)+(C53+2*E53)-6*0.04)/J53*2</f>
        <v>26.08</v>
      </c>
      <c r="P159" s="136">
        <f>+ROUNDUP(O159,0)</f>
        <v>27</v>
      </c>
      <c r="Q159" s="124">
        <f>+E159+E159/6*50*(G53/1000)</f>
        <v>0</v>
      </c>
      <c r="R159" s="126">
        <f>+N159*M159+P159*Q159</f>
        <v>0</v>
      </c>
      <c r="S159" s="135">
        <f>((I53*I53)/162)*R159</f>
        <v>0</v>
      </c>
      <c r="T159" s="90" t="s">
        <v>172</v>
      </c>
    </row>
    <row r="160" spans="2:20" hidden="1">
      <c r="C160" s="90" t="s">
        <v>117</v>
      </c>
      <c r="D160" s="127">
        <f>ROUNDUP(+E159/K53,0)</f>
        <v>0</v>
      </c>
      <c r="E160" s="120"/>
      <c r="G160" s="137"/>
      <c r="H160" s="137"/>
      <c r="I160" s="138"/>
      <c r="J160" s="138">
        <f>0.5*(0.075+0.05)*0.075*C53*D160</f>
        <v>0</v>
      </c>
      <c r="K160" s="138">
        <f>+(0.075+0.08)*C53*D160</f>
        <v>0</v>
      </c>
      <c r="L160" s="129">
        <f>+D160</f>
        <v>0</v>
      </c>
      <c r="M160" s="136">
        <f>+ROUNDUP(L160,0)</f>
        <v>0</v>
      </c>
      <c r="N160" s="130">
        <f>+(C53-0.08)+((0.075+0.05-2*0.04)*2)</f>
        <v>1.01</v>
      </c>
      <c r="O160" s="129"/>
      <c r="P160" s="139"/>
      <c r="Q160" s="131"/>
      <c r="R160" s="126">
        <f>+N160*M160+P160*Q160</f>
        <v>0</v>
      </c>
      <c r="S160" s="135">
        <f>((I53*I53)/162)*R160</f>
        <v>0</v>
      </c>
      <c r="T160" s="90" t="s">
        <v>172</v>
      </c>
    </row>
    <row r="161" spans="2:21" hidden="1"/>
    <row r="162" spans="2:21" hidden="1">
      <c r="B162" s="90" t="s">
        <v>170</v>
      </c>
      <c r="C162" s="114" t="s">
        <v>194</v>
      </c>
      <c r="E162" s="120"/>
      <c r="G162" s="134">
        <f>+E162*(C56+E56*2+1.5)</f>
        <v>0</v>
      </c>
      <c r="H162" s="134">
        <f>+E162*(C56+E56*2)*(D56+F56+F56)</f>
        <v>0</v>
      </c>
      <c r="I162" s="135">
        <f>+(C56+E56*2)*E162*F56</f>
        <v>0</v>
      </c>
      <c r="J162" s="135">
        <f>+E162*((C56+E56*2)*E56+(D56*E56*2))</f>
        <v>0</v>
      </c>
      <c r="K162" s="135">
        <f>+(D56+$K$104*(D56+E56))*E162*2</f>
        <v>0</v>
      </c>
      <c r="L162" s="123">
        <f>+(E162)/H56+ IF(E162&gt;0,1,0)</f>
        <v>0</v>
      </c>
      <c r="M162" s="136">
        <f>+ROUNDUP(L162,0)</f>
        <v>0</v>
      </c>
      <c r="N162" s="125">
        <f>+(E56+D56+E56+C56+2*E56+D56+2*E56-0.04*10)+(E56+D56+2*E56-5*0.04)*2+(C56+4*E56-6*0.04)</f>
        <v>6.96</v>
      </c>
      <c r="O162" s="123">
        <f>(2*(D56+E56)+(C56+2*E56)-6*0.04)/J56*2</f>
        <v>26.08</v>
      </c>
      <c r="P162" s="136">
        <f>+ROUNDUP(O162,0)</f>
        <v>27</v>
      </c>
      <c r="Q162" s="124">
        <f>+E162+E162/6*50*(G56/1000)</f>
        <v>0</v>
      </c>
      <c r="R162" s="126">
        <f>+N162*M162+P162*Q162</f>
        <v>0</v>
      </c>
      <c r="S162" s="135">
        <f>((I56*I56)/162)*R162</f>
        <v>0</v>
      </c>
      <c r="T162" s="90" t="s">
        <v>172</v>
      </c>
    </row>
    <row r="163" spans="2:21" hidden="1">
      <c r="C163" s="90" t="s">
        <v>117</v>
      </c>
      <c r="D163" s="127">
        <f>ROUNDUP(+E162/K56,0)</f>
        <v>0</v>
      </c>
      <c r="E163" s="120"/>
      <c r="G163" s="137"/>
      <c r="H163" s="137"/>
      <c r="I163" s="138"/>
      <c r="J163" s="138">
        <f>0.5*(0.075+0.05)*0.075*C56*D163</f>
        <v>0</v>
      </c>
      <c r="K163" s="138">
        <f>+(0.075+0.08)*C56*D163</f>
        <v>0</v>
      </c>
      <c r="L163" s="129">
        <f>+D163</f>
        <v>0</v>
      </c>
      <c r="M163" s="136">
        <f>+ROUNDUP(L163,0)</f>
        <v>0</v>
      </c>
      <c r="N163" s="130">
        <f>+(C56-0.08)+((0.075+0.05-2*0.04)*2)</f>
        <v>1.01</v>
      </c>
      <c r="O163" s="129"/>
      <c r="P163" s="139"/>
      <c r="Q163" s="131"/>
      <c r="R163" s="126">
        <f>+N163*M163+P163*Q163</f>
        <v>0</v>
      </c>
      <c r="S163" s="135">
        <f>((I56*I56)/162)*R163</f>
        <v>0</v>
      </c>
      <c r="T163" s="90" t="s">
        <v>172</v>
      </c>
    </row>
    <row r="164" spans="2:21" hidden="1"/>
    <row r="165" spans="2:21" hidden="1">
      <c r="B165" s="150" t="s">
        <v>195</v>
      </c>
      <c r="C165" s="133" t="s">
        <v>196</v>
      </c>
      <c r="E165" s="120"/>
      <c r="G165" s="134">
        <f>+E165*(C59+E59*2+1)</f>
        <v>0</v>
      </c>
      <c r="H165" s="134">
        <f>(+E165*(C59+E59*2)*(D59+F59+F59))*50%</f>
        <v>0</v>
      </c>
      <c r="I165" s="135">
        <f>+(C59+E59*2)*E165*F59</f>
        <v>0</v>
      </c>
      <c r="J165" s="135">
        <f>+E165*((C59+E59*2+0.06)*E59+(D59*E59*2))</f>
        <v>0</v>
      </c>
      <c r="K165" s="135">
        <f>+(D59+(D59+E59))*E165*2</f>
        <v>0</v>
      </c>
      <c r="L165" s="123">
        <f>+(E165)/H59+ IF(E165&gt;0,1,0)</f>
        <v>0</v>
      </c>
      <c r="M165" s="136">
        <f>+ROUNDUP(L165,0)</f>
        <v>0</v>
      </c>
      <c r="N165" s="125">
        <f>+(D59+E59-0.08)*2+(C59+E59*2-0.08)</f>
        <v>1.5100000000000002</v>
      </c>
      <c r="O165" s="123">
        <f>+N165/J59+1</f>
        <v>7.0400000000000009</v>
      </c>
      <c r="P165" s="136">
        <f>+ROUNDUP(O165,0)</f>
        <v>8</v>
      </c>
      <c r="Q165" s="124">
        <f>+E165+E165/6*50*(G59/1000)</f>
        <v>0</v>
      </c>
      <c r="R165" s="126">
        <f>+N165*M165+P165*Q165</f>
        <v>0</v>
      </c>
      <c r="S165" s="135">
        <f>((I59*I59)/162)*R165</f>
        <v>0</v>
      </c>
      <c r="T165" s="90" t="s">
        <v>172</v>
      </c>
    </row>
    <row r="166" spans="2:21" hidden="1">
      <c r="C166" s="90" t="s">
        <v>197</v>
      </c>
      <c r="D166" s="127">
        <f>ROUNDUP(+(E165/SQRT(L59^2+M59^2)),0)</f>
        <v>0</v>
      </c>
      <c r="E166" s="120"/>
      <c r="G166" s="137"/>
      <c r="H166" s="137"/>
      <c r="I166" s="138"/>
      <c r="J166" s="138">
        <f>0.5*(0.075+0.05)*0.075*C59*D166</f>
        <v>0</v>
      </c>
      <c r="K166" s="138">
        <f>+M59*C59*D166</f>
        <v>0</v>
      </c>
      <c r="L166" s="129"/>
      <c r="M166" s="136">
        <f>+ROUNDUP(L166,0)</f>
        <v>0</v>
      </c>
      <c r="N166" s="130"/>
      <c r="O166" s="129"/>
      <c r="P166" s="139"/>
      <c r="Q166" s="131"/>
      <c r="R166" s="126">
        <f>+N166*M166+P166*Q166</f>
        <v>0</v>
      </c>
      <c r="S166" s="135">
        <f>((I59*I59)/162)*R166</f>
        <v>0</v>
      </c>
    </row>
    <row r="167" spans="2:21" hidden="1">
      <c r="C167" s="90" t="s">
        <v>198</v>
      </c>
      <c r="D167" s="90">
        <f>ROUNDUP(+E165/1,0)</f>
        <v>0</v>
      </c>
    </row>
    <row r="168" spans="2:21" hidden="1"/>
    <row r="169" spans="2:21" hidden="1">
      <c r="B169" s="150" t="s">
        <v>195</v>
      </c>
      <c r="C169" s="133" t="s">
        <v>199</v>
      </c>
      <c r="E169" s="120"/>
      <c r="G169" s="121">
        <f>+E169*(C63+E63*2+1)</f>
        <v>0</v>
      </c>
      <c r="H169" s="121">
        <f>(+E169*(C63+E63*2)*(D63+F63+F63))*50%</f>
        <v>0</v>
      </c>
      <c r="I169" s="122">
        <f>+(C63+E63*2)*E169*F63</f>
        <v>0</v>
      </c>
      <c r="J169" s="122">
        <f>+E169*((C63+E63*2+0.06)*E63+(D63*E63*2))</f>
        <v>0</v>
      </c>
      <c r="K169" s="122">
        <f>+(D63+(D63+E63))*E169*2</f>
        <v>0</v>
      </c>
      <c r="L169" s="123">
        <f>+(E169)/H63+ IF(E169&gt;0,1,0)</f>
        <v>0</v>
      </c>
      <c r="M169" s="124">
        <f>+ROUNDUP(L169,0)</f>
        <v>0</v>
      </c>
      <c r="N169" s="125">
        <f>+(D63+E63-0.08)*2+(C63+E63*2-0.08)</f>
        <v>1.81</v>
      </c>
      <c r="O169" s="123">
        <f>+N169/J63+1</f>
        <v>8.24</v>
      </c>
      <c r="P169" s="124">
        <f>+ROUNDUP(O169,0)</f>
        <v>9</v>
      </c>
      <c r="Q169" s="124">
        <f>+E169+E169/6*50*(G63/1000)</f>
        <v>0</v>
      </c>
      <c r="R169" s="126">
        <f>+N169*M169+P169*Q169</f>
        <v>0</v>
      </c>
      <c r="S169" s="122">
        <f>((I63*I63)/162)*R169</f>
        <v>0</v>
      </c>
      <c r="T169" s="90" t="s">
        <v>172</v>
      </c>
    </row>
    <row r="170" spans="2:21" hidden="1">
      <c r="C170" s="90" t="s">
        <v>197</v>
      </c>
      <c r="D170" s="127">
        <f>ROUNDUP(+(E169/SQRT(L63^2+M63^2)),0)</f>
        <v>0</v>
      </c>
      <c r="E170" s="120"/>
      <c r="G170" s="128"/>
      <c r="H170" s="128"/>
      <c r="I170" s="127"/>
      <c r="J170" s="127">
        <f>0.5*(0.075+0.05)*0.075*C63*D170</f>
        <v>0</v>
      </c>
      <c r="K170" s="127">
        <f>+M63*C63*D170</f>
        <v>0</v>
      </c>
      <c r="L170" s="129"/>
      <c r="M170" s="124">
        <f>+ROUNDUP(L170,0)</f>
        <v>0</v>
      </c>
      <c r="N170" s="130"/>
      <c r="O170" s="129"/>
      <c r="P170" s="131"/>
      <c r="Q170" s="131"/>
      <c r="R170" s="126">
        <f>+N170*M170+P170*Q170</f>
        <v>0</v>
      </c>
      <c r="S170" s="122">
        <f>((I63*I63)/162)*R170</f>
        <v>0</v>
      </c>
      <c r="U170" s="127">
        <f>S169+S170</f>
        <v>0</v>
      </c>
    </row>
    <row r="171" spans="2:21" hidden="1">
      <c r="C171" s="90" t="s">
        <v>198</v>
      </c>
      <c r="D171" s="90">
        <f>ROUNDUP(+E169/1,0)</f>
        <v>0</v>
      </c>
    </row>
    <row r="172" spans="2:21" hidden="1">
      <c r="K172" s="122"/>
    </row>
    <row r="173" spans="2:21">
      <c r="B173" s="145" t="s">
        <v>195</v>
      </c>
      <c r="C173" s="114" t="s">
        <v>200</v>
      </c>
      <c r="E173" s="120">
        <f>'2Sheet1 (2)'!C7</f>
        <v>40.212777000000003</v>
      </c>
      <c r="G173" s="121">
        <f>+E173*(C67+E67*2+1)</f>
        <v>72.382998600000008</v>
      </c>
      <c r="H173" s="121">
        <f>(+E173*(C67+E67*2)*(D67+F67+F67))*50%</f>
        <v>11.259577560000002</v>
      </c>
      <c r="I173" s="122">
        <f>+(C67+E67*2)*E173*F67</f>
        <v>1.6085110800000004</v>
      </c>
      <c r="J173" s="122">
        <f>+E173*((C67+E67*2+0.06)*E67+(D67*E67*2))</f>
        <v>8.2838320620000019</v>
      </c>
      <c r="K173" s="122">
        <f>+(D67+(D67+E67))*E173*2</f>
        <v>104.5532202</v>
      </c>
      <c r="L173" s="123">
        <f>+(E173)/H67+ IF(E173&gt;0,1,0)</f>
        <v>161.85110800000001</v>
      </c>
      <c r="M173" s="124">
        <f>+ROUNDUP(L173,0)</f>
        <v>162</v>
      </c>
      <c r="N173" s="125">
        <f>+(D67+E67-0.08)*2+(C67+E67*2-0.08)</f>
        <v>1.96</v>
      </c>
      <c r="O173" s="123">
        <f>+N173/J67+1</f>
        <v>8.84</v>
      </c>
      <c r="P173" s="124">
        <f>+ROUNDUP(O173,0)</f>
        <v>9</v>
      </c>
      <c r="Q173" s="124">
        <f>+E173+E173/6*50*(G67/1000)</f>
        <v>43.563841750000002</v>
      </c>
      <c r="R173" s="126">
        <f>+N173*M173+P173*Q173</f>
        <v>709.59457574999999</v>
      </c>
      <c r="S173" s="122">
        <f>((I67*I67)/162)*R173</f>
        <v>438.02134305555552</v>
      </c>
      <c r="T173" s="90" t="s">
        <v>172</v>
      </c>
    </row>
    <row r="174" spans="2:21">
      <c r="C174" s="90" t="s">
        <v>197</v>
      </c>
      <c r="D174" s="127">
        <f>ROUNDUP(+(E173/SQRT(L67^2+M67^2)),0)</f>
        <v>104</v>
      </c>
      <c r="E174" s="120"/>
      <c r="G174" s="128"/>
      <c r="H174" s="128"/>
      <c r="I174" s="127"/>
      <c r="J174" s="127">
        <f>0.5*(0.075+0.05)*0.075*C67*D174</f>
        <v>0.29249999999999998</v>
      </c>
      <c r="K174" s="127">
        <f>+M67*C67*D174</f>
        <v>17.16</v>
      </c>
      <c r="L174" s="129"/>
      <c r="M174" s="124">
        <f>+ROUNDUP(L174,0)</f>
        <v>0</v>
      </c>
      <c r="N174" s="130"/>
      <c r="O174" s="129"/>
      <c r="P174" s="131"/>
      <c r="Q174" s="131"/>
      <c r="R174" s="126">
        <f>+N174*M174+P174*Q174</f>
        <v>0</v>
      </c>
      <c r="S174" s="122">
        <f>((I67*I67)/162)*R174</f>
        <v>0</v>
      </c>
      <c r="U174" s="127">
        <f>S173+S174</f>
        <v>438.02134305555552</v>
      </c>
    </row>
    <row r="175" spans="2:21">
      <c r="C175" s="90" t="s">
        <v>198</v>
      </c>
      <c r="D175" s="90">
        <f>ROUNDUP(+E173/1,0)</f>
        <v>41</v>
      </c>
    </row>
    <row r="177" spans="2:20" hidden="1">
      <c r="B177" s="145" t="s">
        <v>195</v>
      </c>
      <c r="C177" s="114" t="s">
        <v>201</v>
      </c>
      <c r="E177" s="120"/>
      <c r="G177" s="134">
        <f>+E177*(C71+E71*2+1)</f>
        <v>0</v>
      </c>
      <c r="H177" s="134">
        <f>(+E177*(C71+E71*2)*(D71+F71+F71))*50%</f>
        <v>0</v>
      </c>
      <c r="I177" s="135">
        <f>+(C71+E71*2)*E177*F71</f>
        <v>0</v>
      </c>
      <c r="J177" s="135">
        <f>+E177*((C71+E71*2+0.06)*E71+(D71*E71*2))</f>
        <v>0</v>
      </c>
      <c r="K177" s="135">
        <f>+(D71+(D71+E71))*E177*2</f>
        <v>0</v>
      </c>
      <c r="L177" s="123">
        <f>+(E177)/H71+ IF(E177&gt;0,1,0)</f>
        <v>0</v>
      </c>
      <c r="M177" s="136">
        <f>+ROUNDUP(L177,0)</f>
        <v>0</v>
      </c>
      <c r="N177" s="125">
        <f>+(D71+E71-0.08)*2+(C71+E71*2-0.08)</f>
        <v>2.56</v>
      </c>
      <c r="O177" s="123">
        <f>+N177/J71+1</f>
        <v>11.24</v>
      </c>
      <c r="P177" s="136">
        <f>+ROUNDUP(O177,0)</f>
        <v>12</v>
      </c>
      <c r="Q177" s="124">
        <f>+E177+E177/6*50*(G71/1000)</f>
        <v>0</v>
      </c>
      <c r="R177" s="126">
        <f>+N177*M177+P177*Q177</f>
        <v>0</v>
      </c>
      <c r="S177" s="135">
        <f>((I71*I71)/162)*R177</f>
        <v>0</v>
      </c>
      <c r="T177" s="90" t="s">
        <v>172</v>
      </c>
    </row>
    <row r="178" spans="2:20" hidden="1">
      <c r="C178" s="90" t="s">
        <v>197</v>
      </c>
      <c r="D178" s="127">
        <f>ROUNDUP(+(E177/SQRT(L71^2+M71^2)),0)</f>
        <v>0</v>
      </c>
      <c r="E178" s="120"/>
      <c r="G178" s="137"/>
      <c r="H178" s="137"/>
      <c r="I178" s="138"/>
      <c r="J178" s="138">
        <f>0.5*(0.075+0.05)*0.075*C71*D178</f>
        <v>0</v>
      </c>
      <c r="K178" s="138">
        <f>+M71*C71*D178</f>
        <v>0</v>
      </c>
      <c r="L178" s="129"/>
      <c r="M178" s="136">
        <f>+ROUNDUP(L178,0)</f>
        <v>0</v>
      </c>
      <c r="N178" s="130"/>
      <c r="O178" s="129"/>
      <c r="P178" s="139"/>
      <c r="Q178" s="131"/>
      <c r="R178" s="126">
        <f>+N178*M178+P178*Q178</f>
        <v>0</v>
      </c>
      <c r="S178" s="135">
        <f>((I71*I71)/162)*R178</f>
        <v>0</v>
      </c>
    </row>
    <row r="179" spans="2:20" hidden="1">
      <c r="C179" s="90" t="s">
        <v>198</v>
      </c>
      <c r="D179" s="90">
        <f>ROUNDUP(+E177/1,0)</f>
        <v>0</v>
      </c>
      <c r="H179" s="127"/>
    </row>
    <row r="180" spans="2:20" hidden="1"/>
    <row r="181" spans="2:20" hidden="1">
      <c r="B181" s="147" t="s">
        <v>195</v>
      </c>
      <c r="C181" s="114" t="s">
        <v>202</v>
      </c>
      <c r="E181" s="120"/>
      <c r="G181" s="134">
        <f>+E181*(C75+E75*2+1)</f>
        <v>0</v>
      </c>
      <c r="H181" s="134">
        <f>(+E181*(C75+E75*2)*(D75+F75+F75))*50%</f>
        <v>0</v>
      </c>
      <c r="I181" s="135">
        <f>+(C75+E75*2)*E181*F75</f>
        <v>0</v>
      </c>
      <c r="J181" s="135">
        <f>+E181*((C75+E75*2+0.06)*E75+(D75*E75*2))</f>
        <v>0</v>
      </c>
      <c r="K181" s="135">
        <f>+(D75+(D75+E75))*E181*2</f>
        <v>0</v>
      </c>
      <c r="L181" s="123">
        <f>+(E181)/H75+ IF(E181&gt;0,1,0)</f>
        <v>0</v>
      </c>
      <c r="M181" s="136">
        <f>+ROUNDUP(L181,0)</f>
        <v>0</v>
      </c>
      <c r="N181" s="125">
        <f>+(D75+E75-0.08)*2+(C75+E75*2-0.08)</f>
        <v>3.26</v>
      </c>
      <c r="O181" s="123">
        <f>+N181/J75+1</f>
        <v>14.04</v>
      </c>
      <c r="P181" s="136">
        <f>+ROUNDUP(O181,0)</f>
        <v>15</v>
      </c>
      <c r="Q181" s="124">
        <f>+E181+E181/6*50*(G75/1000)</f>
        <v>0</v>
      </c>
      <c r="R181" s="126">
        <f>+N181*M181+P181*Q181</f>
        <v>0</v>
      </c>
      <c r="S181" s="135">
        <f>((I75*I75)/162)*R181</f>
        <v>0</v>
      </c>
      <c r="T181" s="90" t="s">
        <v>172</v>
      </c>
    </row>
    <row r="182" spans="2:20" hidden="1">
      <c r="C182" s="90" t="s">
        <v>197</v>
      </c>
      <c r="D182" s="127">
        <f>ROUNDUP(+(E181/SQRT(L75^2+M75^2)),0)</f>
        <v>0</v>
      </c>
      <c r="E182" s="120"/>
      <c r="G182" s="137"/>
      <c r="H182" s="137"/>
      <c r="I182" s="138"/>
      <c r="J182" s="138">
        <f>0.5*(0.075+0.05)*0.075*C75*D182</f>
        <v>0</v>
      </c>
      <c r="K182" s="138">
        <f>+M75*C75*D182</f>
        <v>0</v>
      </c>
      <c r="L182" s="129"/>
      <c r="M182" s="136">
        <f>+ROUNDUP(L182,0)</f>
        <v>0</v>
      </c>
      <c r="N182" s="130"/>
      <c r="O182" s="129"/>
      <c r="P182" s="139"/>
      <c r="Q182" s="131"/>
      <c r="R182" s="126">
        <f>+N182*M182+P182*Q182</f>
        <v>0</v>
      </c>
      <c r="S182" s="135">
        <f>((I75*I75)/162)*R182</f>
        <v>0</v>
      </c>
    </row>
    <row r="183" spans="2:20" hidden="1">
      <c r="C183" s="90" t="s">
        <v>198</v>
      </c>
      <c r="D183" s="90">
        <f>ROUNDUP(+E181/1,0)</f>
        <v>0</v>
      </c>
    </row>
    <row r="184" spans="2:20" hidden="1"/>
    <row r="185" spans="2:20" hidden="1">
      <c r="B185" s="145" t="s">
        <v>203</v>
      </c>
      <c r="C185" s="114" t="s">
        <v>196</v>
      </c>
      <c r="E185" s="120">
        <v>100</v>
      </c>
      <c r="G185" s="134">
        <f>+E185*(C79+E79*2+1)</f>
        <v>165</v>
      </c>
      <c r="H185" s="134">
        <f>0.5*L79*M79*D186</f>
        <v>20.25</v>
      </c>
      <c r="I185" s="135">
        <f>+(L79*(C79+2*E79)*D186*E79)</f>
        <v>5.8500000000000014</v>
      </c>
      <c r="J185" s="135">
        <f>+D186*(L79+M79)*E79*(C79+2*E79)+D186*((L79+M79)*E79*D79)*2</f>
        <v>20.925000000000001</v>
      </c>
      <c r="K185" s="135">
        <f>+(D79+(D79+E79))*E185*2</f>
        <v>200</v>
      </c>
      <c r="L185" s="123">
        <f>+(D186*(L79+M79))/H79+ IF(E185&gt;0,1,0)</f>
        <v>541</v>
      </c>
      <c r="M185" s="136">
        <f>+ROUNDUP(L185,0)</f>
        <v>541</v>
      </c>
      <c r="N185" s="125">
        <f>+(D79+E79-0.08)*2+(C79+E79*2-0.08)</f>
        <v>1.5100000000000002</v>
      </c>
      <c r="O185" s="123">
        <f>+N185/J79+1</f>
        <v>7.0400000000000009</v>
      </c>
      <c r="P185" s="136">
        <f>+ROUNDUP(O185,0)</f>
        <v>8</v>
      </c>
      <c r="Q185" s="124">
        <f>+(L79+M79-2*0.04)*D186+(((L79+M79-2*0.04)*D186)/6*50*(I79/1000))</f>
        <v>137.58333333333334</v>
      </c>
      <c r="R185" s="126">
        <f>+N185*M185+P185*Q185</f>
        <v>1917.5766666666668</v>
      </c>
      <c r="S185" s="135">
        <f>((I79*I79)/162)*R185</f>
        <v>1183.6893004115227</v>
      </c>
      <c r="T185" s="90" t="s">
        <v>172</v>
      </c>
    </row>
    <row r="186" spans="2:20" hidden="1">
      <c r="C186" s="90" t="s">
        <v>197</v>
      </c>
      <c r="D186" s="127">
        <f>ROUNDUP(+(E185/SQRT(L79^2+M79^2)),0)</f>
        <v>100</v>
      </c>
      <c r="E186" s="120"/>
      <c r="G186" s="137"/>
      <c r="H186" s="137"/>
      <c r="I186" s="138"/>
      <c r="J186" s="138"/>
      <c r="K186" s="138"/>
      <c r="L186" s="129"/>
      <c r="M186" s="136"/>
      <c r="N186" s="130"/>
      <c r="O186" s="129"/>
      <c r="P186" s="139"/>
      <c r="Q186" s="131"/>
      <c r="R186" s="126"/>
      <c r="S186" s="135"/>
    </row>
    <row r="187" spans="2:20" hidden="1">
      <c r="C187" s="90" t="s">
        <v>198</v>
      </c>
      <c r="D187" s="90">
        <f>ROUNDUP(+E185/1,0)</f>
        <v>100</v>
      </c>
    </row>
    <row r="188" spans="2:20" hidden="1"/>
    <row r="189" spans="2:20" hidden="1">
      <c r="B189" s="145" t="s">
        <v>203</v>
      </c>
      <c r="C189" s="114" t="s">
        <v>199</v>
      </c>
      <c r="E189" s="120">
        <v>28.19</v>
      </c>
      <c r="G189" s="134">
        <f>+E189*(C83+E83*2+1)</f>
        <v>46.513500000000001</v>
      </c>
      <c r="H189" s="134">
        <f>0.5*L83*M83*D190</f>
        <v>5.8725000000000005</v>
      </c>
      <c r="I189" s="135">
        <f>+(L83*(C83+2*E83)*D190*E83)</f>
        <v>1.6965000000000003</v>
      </c>
      <c r="J189" s="135">
        <f>+D190*(L83+M83)*E83*(C83+2*E83)+D190*((L83+M83)*E83*D83)*2</f>
        <v>7.2427500000000009</v>
      </c>
      <c r="K189" s="135">
        <f>+(D83+(D83+E83))*E189*2</f>
        <v>73.293999999999997</v>
      </c>
      <c r="L189" s="123">
        <f>+(D190*(L83+M83))/H83+ IF(E189&gt;0,1,0)</f>
        <v>157.60000000000002</v>
      </c>
      <c r="M189" s="136">
        <f>+ROUNDUP(L189,0)</f>
        <v>158</v>
      </c>
      <c r="N189" s="125">
        <f>+(D83+E83-0.08)*2+(C83+E83*2-0.08)</f>
        <v>1.81</v>
      </c>
      <c r="O189" s="123">
        <f>+N189/J83+1</f>
        <v>8.24</v>
      </c>
      <c r="P189" s="136">
        <f>+ROUNDUP(O189,0)</f>
        <v>9</v>
      </c>
      <c r="Q189" s="124">
        <f>+(L83+M83-2*0.04)*D190+(((L83+M83-2*0.04)*D190)/6*50*(I83/1000))</f>
        <v>39.899166666666666</v>
      </c>
      <c r="R189" s="126">
        <f>+N189*M189+P189*Q189</f>
        <v>645.07249999999999</v>
      </c>
      <c r="S189" s="135">
        <f>((I83*I83)/162)*R189</f>
        <v>398.1929012345679</v>
      </c>
      <c r="T189" s="90" t="s">
        <v>172</v>
      </c>
    </row>
    <row r="190" spans="2:20" hidden="1">
      <c r="C190" s="90" t="s">
        <v>197</v>
      </c>
      <c r="D190" s="127">
        <f>ROUNDUP(+(E189/SQRT(L83^2+M83^2)),0)</f>
        <v>29</v>
      </c>
      <c r="E190" s="120"/>
      <c r="G190" s="137"/>
      <c r="H190" s="137"/>
      <c r="I190" s="138"/>
      <c r="J190" s="138"/>
      <c r="K190" s="138"/>
      <c r="L190" s="129"/>
      <c r="M190" s="136"/>
      <c r="N190" s="130"/>
      <c r="O190" s="129"/>
      <c r="P190" s="139"/>
      <c r="Q190" s="131"/>
      <c r="R190" s="126"/>
      <c r="S190" s="135"/>
    </row>
    <row r="191" spans="2:20" hidden="1">
      <c r="C191" s="90" t="s">
        <v>198</v>
      </c>
      <c r="D191" s="90">
        <f>ROUNDUP(+E189/1,0)</f>
        <v>29</v>
      </c>
    </row>
    <row r="192" spans="2:20" hidden="1"/>
    <row r="193" spans="2:20" hidden="1">
      <c r="B193" s="145" t="s">
        <v>203</v>
      </c>
      <c r="C193" s="114" t="s">
        <v>200</v>
      </c>
      <c r="E193" s="120">
        <v>100</v>
      </c>
      <c r="G193" s="134">
        <f>+E193*(C87+E87*2+1)</f>
        <v>180</v>
      </c>
      <c r="H193" s="134">
        <f>0.5*L87*M87*D194</f>
        <v>20.25</v>
      </c>
      <c r="I193" s="135">
        <f>+(L87*(C87+2*E87)*D194*E87)</f>
        <v>7.200000000000002</v>
      </c>
      <c r="J193" s="135">
        <f>+D194*(L87+M87)*E87*(C87+2*E87)+D194*((L87+M87)*E87*D87)*2</f>
        <v>27</v>
      </c>
      <c r="K193" s="135">
        <f>+(D87+(D87+E87))*E193*2</f>
        <v>259.99999999999994</v>
      </c>
      <c r="L193" s="123">
        <f>+(D194*(L87+M87))/H87+ IF(E193&gt;0,1,0)</f>
        <v>541</v>
      </c>
      <c r="M193" s="136">
        <f>+ROUNDUP(L193,0)</f>
        <v>541</v>
      </c>
      <c r="N193" s="125">
        <f>+(D87+E87-0.08)*2+(C87+E87*2-0.08)</f>
        <v>1.96</v>
      </c>
      <c r="O193" s="123">
        <f>+N193/J87+1</f>
        <v>8.84</v>
      </c>
      <c r="P193" s="136">
        <f>+ROUNDUP(O193,0)</f>
        <v>9</v>
      </c>
      <c r="Q193" s="124">
        <f>+(L87+M87-2*0.04)*D194+(((L87+M87-2*0.04)*D194)/6*50*(I87/1000))</f>
        <v>137.58333333333334</v>
      </c>
      <c r="R193" s="126">
        <f>+N193*M193+P193*Q193</f>
        <v>2298.6099999999997</v>
      </c>
      <c r="S193" s="135">
        <f>((I87*I87)/162)*R193</f>
        <v>1418.8950617283947</v>
      </c>
      <c r="T193" s="90" t="s">
        <v>172</v>
      </c>
    </row>
    <row r="194" spans="2:20" hidden="1">
      <c r="C194" s="90" t="s">
        <v>197</v>
      </c>
      <c r="D194" s="127">
        <f>ROUNDUP(+(E193/SQRT(L87^2+M87^2)),0)</f>
        <v>100</v>
      </c>
      <c r="E194" s="120"/>
      <c r="G194" s="137"/>
      <c r="H194" s="137"/>
      <c r="I194" s="138"/>
      <c r="J194" s="138"/>
      <c r="K194" s="138"/>
      <c r="L194" s="129"/>
      <c r="M194" s="136"/>
      <c r="N194" s="130"/>
      <c r="O194" s="129"/>
      <c r="P194" s="139"/>
      <c r="Q194" s="131"/>
      <c r="R194" s="126"/>
      <c r="S194" s="135"/>
    </row>
    <row r="195" spans="2:20" hidden="1">
      <c r="C195" s="90" t="s">
        <v>198</v>
      </c>
      <c r="D195" s="90">
        <f>ROUNDUP(+E193/1,0)</f>
        <v>100</v>
      </c>
    </row>
    <row r="196" spans="2:20" hidden="1"/>
    <row r="197" spans="2:20" hidden="1">
      <c r="B197" s="145" t="s">
        <v>203</v>
      </c>
      <c r="C197" s="114" t="s">
        <v>201</v>
      </c>
      <c r="E197" s="120">
        <v>100</v>
      </c>
      <c r="G197" s="134">
        <f>+E197*(C91+E91*2+1)</f>
        <v>200</v>
      </c>
      <c r="H197" s="134">
        <f>0.5*L91*M91*D198</f>
        <v>20.25</v>
      </c>
      <c r="I197" s="135">
        <f>+(L91*(C91+2*E91)*D198*E91)</f>
        <v>9</v>
      </c>
      <c r="J197" s="135">
        <f>+D198*(L91+M91)*E91*(C91+2*E91)+D198*((L91+M91)*E91*D91)*2</f>
        <v>35.1</v>
      </c>
      <c r="K197" s="135">
        <f>+(D91+(D91+E91))*E197*2</f>
        <v>340.00000000000006</v>
      </c>
      <c r="L197" s="123">
        <f>+(D198*(L91+M91))/H91+ IF(E197&gt;0,1,0)</f>
        <v>541</v>
      </c>
      <c r="M197" s="136">
        <f>+ROUNDUP(L197,0)</f>
        <v>541</v>
      </c>
      <c r="N197" s="125">
        <f>+(D91+E91-0.08)*2+(C91+E91*2-0.08)</f>
        <v>2.56</v>
      </c>
      <c r="O197" s="123">
        <f>+N197/J91+1</f>
        <v>11.24</v>
      </c>
      <c r="P197" s="136">
        <f>+ROUNDUP(O197,0)</f>
        <v>12</v>
      </c>
      <c r="Q197" s="124">
        <f>+(L91+M91-2*0.04)*D198+(((L91+M91-2*0.04)*D198)/6*50*(I91/1000))</f>
        <v>137.58333333333334</v>
      </c>
      <c r="R197" s="126">
        <f>+N197*M197+P197*Q197</f>
        <v>3035.96</v>
      </c>
      <c r="S197" s="135">
        <f>((I91*I91)/162)*R197</f>
        <v>1874.0493827160492</v>
      </c>
      <c r="T197" s="90" t="s">
        <v>172</v>
      </c>
    </row>
    <row r="198" spans="2:20" hidden="1">
      <c r="C198" s="90" t="s">
        <v>197</v>
      </c>
      <c r="D198" s="127">
        <f>ROUNDUP(+(E197/SQRT(L91^2+M91^2)),0)</f>
        <v>100</v>
      </c>
      <c r="E198" s="120"/>
      <c r="G198" s="137"/>
      <c r="H198" s="137"/>
      <c r="I198" s="138"/>
      <c r="J198" s="138"/>
      <c r="K198" s="138"/>
      <c r="L198" s="129"/>
      <c r="M198" s="136"/>
      <c r="N198" s="130"/>
      <c r="O198" s="129"/>
      <c r="P198" s="139"/>
      <c r="Q198" s="131"/>
      <c r="R198" s="126"/>
      <c r="S198" s="135"/>
    </row>
    <row r="199" spans="2:20" hidden="1">
      <c r="C199" s="90" t="s">
        <v>198</v>
      </c>
      <c r="D199" s="90">
        <f>ROUNDUP(+E197/1,0)</f>
        <v>100</v>
      </c>
    </row>
    <row r="200" spans="2:20" hidden="1"/>
    <row r="201" spans="2:20" hidden="1">
      <c r="B201" s="145" t="s">
        <v>203</v>
      </c>
      <c r="C201" s="114" t="s">
        <v>204</v>
      </c>
      <c r="E201" s="120">
        <f>(22.38+21.09+22.47+16.84)*1.06418</f>
        <v>88.092820399999994</v>
      </c>
      <c r="G201" s="134">
        <f>+E201*(C95+E95*2+1)</f>
        <v>198.20884589999997</v>
      </c>
      <c r="H201" s="134">
        <f>0.5*L95*M95*D202</f>
        <v>17.82</v>
      </c>
      <c r="I201" s="135">
        <f>+(L95*(C95+2*E95)*D202*E95)</f>
        <v>12.375</v>
      </c>
      <c r="J201" s="135">
        <f>+D202*(L95+M95)*E95*(C95+2*E95)+D202*((L95+M95)*E95*D95)*2</f>
        <v>40.837500000000006</v>
      </c>
      <c r="K201" s="135">
        <f>+(D95+(D95+E95))*E201*2</f>
        <v>286.30166629999997</v>
      </c>
      <c r="L201" s="123">
        <f>+(D202*(L95+M95))/H95+ IF(E201&gt;0,1,0)</f>
        <v>476.20000000000005</v>
      </c>
      <c r="M201" s="136">
        <f>+ROUNDUP(L201,0)</f>
        <v>477</v>
      </c>
      <c r="N201" s="125">
        <f>+(D95+E95-0.08)*2+(C95+E95*2-0.08)</f>
        <v>2.76</v>
      </c>
      <c r="O201" s="123">
        <f>+N201/J95+1</f>
        <v>12.04</v>
      </c>
      <c r="P201" s="136">
        <f>+ROUNDUP(O201,0)</f>
        <v>13</v>
      </c>
      <c r="Q201" s="124">
        <f>+(L95+M95-2*0.04)*D202+(((L95+M95-2*0.04)*D202)/6*50*(I95/1000))</f>
        <v>121.07333333333334</v>
      </c>
      <c r="R201" s="126">
        <f>+N201*M201+P201*Q201</f>
        <v>2890.4733333333334</v>
      </c>
      <c r="S201" s="135">
        <f>((I95*I95)/162)*R201</f>
        <v>1784.2427983539094</v>
      </c>
      <c r="T201" s="90" t="s">
        <v>172</v>
      </c>
    </row>
    <row r="202" spans="2:20" hidden="1">
      <c r="C202" s="90" t="s">
        <v>197</v>
      </c>
      <c r="D202" s="127">
        <f>ROUNDUP(+(E201/SQRT(L95^2+M95^2)),0)</f>
        <v>88</v>
      </c>
      <c r="E202" s="120"/>
      <c r="G202" s="137"/>
      <c r="H202" s="137"/>
      <c r="I202" s="138"/>
      <c r="J202" s="138">
        <f>0.5*(0.075+0.05)*0.075*C95*D202</f>
        <v>0.41249999999999998</v>
      </c>
      <c r="K202" s="138">
        <f>D202*C95*M95</f>
        <v>39.6</v>
      </c>
      <c r="L202" s="129"/>
      <c r="M202" s="136"/>
      <c r="N202" s="130"/>
      <c r="O202" s="129"/>
      <c r="P202" s="139"/>
      <c r="Q202" s="131"/>
      <c r="R202" s="126"/>
      <c r="S202" s="135"/>
    </row>
    <row r="203" spans="2:20" hidden="1">
      <c r="C203" s="90" t="s">
        <v>198</v>
      </c>
      <c r="D203" s="90">
        <f>ROUNDUP(+E201/1,0)</f>
        <v>89</v>
      </c>
    </row>
    <row r="204" spans="2:20" hidden="1">
      <c r="G204" s="146" t="s">
        <v>205</v>
      </c>
      <c r="H204" s="146" t="s">
        <v>206</v>
      </c>
      <c r="I204" s="146" t="s">
        <v>63</v>
      </c>
    </row>
    <row r="206" spans="2:20">
      <c r="B206" s="140"/>
      <c r="E206" s="140"/>
    </row>
    <row r="208" spans="2:20">
      <c r="E208" s="140"/>
    </row>
    <row r="210" spans="5:5">
      <c r="E210" s="140"/>
    </row>
    <row r="212" spans="5:5">
      <c r="E212" s="140"/>
    </row>
    <row r="216" spans="5:5" hidden="1"/>
    <row r="217" spans="5:5" hidden="1"/>
    <row r="218" spans="5:5" hidden="1"/>
    <row r="219" spans="5:5" hidden="1"/>
    <row r="220" spans="5:5" hidden="1"/>
    <row r="221" spans="5:5" hidden="1"/>
    <row r="222" spans="5:5" hidden="1"/>
    <row r="223" spans="5:5" hidden="1"/>
    <row r="224" spans="5:5" hidden="1"/>
    <row r="225" spans="2:7" hidden="1"/>
    <row r="226" spans="2:7" hidden="1"/>
    <row r="227" spans="2:7" hidden="1">
      <c r="B227" s="140" t="s">
        <v>174</v>
      </c>
    </row>
    <row r="228" spans="2:7" ht="28.8" hidden="1">
      <c r="B228" s="147" t="s">
        <v>207</v>
      </c>
      <c r="C228" s="148">
        <v>10</v>
      </c>
    </row>
    <row r="229" spans="2:7" hidden="1"/>
    <row r="230" spans="2:7" hidden="1">
      <c r="B230" s="90" t="s">
        <v>208</v>
      </c>
      <c r="C230" s="127"/>
    </row>
    <row r="231" spans="2:7" hidden="1">
      <c r="B231" s="90" t="s">
        <v>209</v>
      </c>
      <c r="C231" s="90">
        <v>0.5</v>
      </c>
    </row>
    <row r="232" spans="2:7" hidden="1">
      <c r="C232" s="127"/>
    </row>
    <row r="233" spans="2:7" hidden="1">
      <c r="B233" s="90" t="s">
        <v>210</v>
      </c>
      <c r="C233" s="90">
        <f>ROUNDUP(C228/C231,0)</f>
        <v>20</v>
      </c>
    </row>
    <row r="234" spans="2:7" hidden="1"/>
    <row r="235" spans="2:7" hidden="1"/>
    <row r="236" spans="2:7" hidden="1">
      <c r="B236" s="90" t="s">
        <v>211</v>
      </c>
      <c r="C236" s="90">
        <f>C233*0.16*0.5</f>
        <v>1.6</v>
      </c>
      <c r="E236" s="140" t="s">
        <v>212</v>
      </c>
    </row>
    <row r="237" spans="2:7" hidden="1">
      <c r="B237" s="90" t="s">
        <v>96</v>
      </c>
      <c r="C237" s="90">
        <f>((0.16*2)+(0.15*0.5*2))*C233</f>
        <v>9.3999999999999986</v>
      </c>
    </row>
    <row r="238" spans="2:7" hidden="1"/>
    <row r="239" spans="2:7" hidden="1">
      <c r="B239" s="90" t="s">
        <v>213</v>
      </c>
      <c r="C239" s="129">
        <v>2.12</v>
      </c>
      <c r="D239" s="149">
        <f>ROUNDUP(0.5/0.125,0)+1</f>
        <v>5</v>
      </c>
      <c r="E239" s="90">
        <f>C233</f>
        <v>20</v>
      </c>
      <c r="F239" s="90">
        <v>1.1000000000000001</v>
      </c>
      <c r="G239" s="90">
        <f>PRODUCT(C239:F239)</f>
        <v>233.20000000000005</v>
      </c>
    </row>
    <row r="240" spans="2:7" hidden="1">
      <c r="C240" s="90">
        <v>0.5</v>
      </c>
      <c r="D240" s="149">
        <f>ROUNDUP(C239/0.2+1,0)</f>
        <v>12</v>
      </c>
      <c r="E240" s="90">
        <f>C233</f>
        <v>20</v>
      </c>
      <c r="F240" s="90">
        <v>1.1000000000000001</v>
      </c>
      <c r="G240" s="90">
        <f>PRODUCT(C240:F240)</f>
        <v>132</v>
      </c>
    </row>
    <row r="241" spans="2:10" hidden="1"/>
    <row r="242" spans="2:10" hidden="1">
      <c r="G242" s="90">
        <f>SUM(G239:G241)</f>
        <v>365.20000000000005</v>
      </c>
      <c r="H242" s="90">
        <f>ROUND(100/162,3)</f>
        <v>0.61699999999999999</v>
      </c>
      <c r="J242" s="129">
        <f>ROUNDUP(PRODUCT(G242:H242),0)</f>
        <v>226</v>
      </c>
    </row>
    <row r="243" spans="2:10" hidden="1"/>
    <row r="244" spans="2:10" hidden="1"/>
    <row r="245" spans="2:10" hidden="1"/>
    <row r="246" spans="2:10" hidden="1"/>
    <row r="247" spans="2:10" hidden="1"/>
    <row r="248" spans="2:10" hidden="1"/>
    <row r="249" spans="2:10" hidden="1">
      <c r="B249" s="140" t="s">
        <v>214</v>
      </c>
    </row>
    <row r="250" spans="2:10" hidden="1">
      <c r="C250" s="140" t="s">
        <v>205</v>
      </c>
      <c r="D250" s="140" t="s">
        <v>215</v>
      </c>
      <c r="F250" s="140" t="s">
        <v>59</v>
      </c>
    </row>
    <row r="251" spans="2:10" hidden="1">
      <c r="B251" s="140" t="s">
        <v>216</v>
      </c>
      <c r="C251" s="127" t="e">
        <f>E107</f>
        <v>#REF!</v>
      </c>
      <c r="D251" s="127">
        <f>(C6+E6+E6)</f>
        <v>0.5</v>
      </c>
      <c r="F251" s="90" t="e">
        <f>C251*D251</f>
        <v>#REF!</v>
      </c>
      <c r="G251" s="90">
        <v>1.1000000000000001</v>
      </c>
      <c r="H251" s="90" t="e">
        <f>F251*G251</f>
        <v>#REF!</v>
      </c>
    </row>
    <row r="252" spans="2:10" hidden="1"/>
    <row r="253" spans="2:10" hidden="1"/>
    <row r="254" spans="2:10" hidden="1"/>
    <row r="255" spans="2:10" hidden="1"/>
    <row r="256" spans="2:10" hidden="1"/>
    <row r="257" hidden="1"/>
    <row r="258" hidden="1"/>
    <row r="259" hidden="1"/>
    <row r="260" hidden="1"/>
    <row r="417" spans="3:19">
      <c r="C417" s="114" t="s">
        <v>723</v>
      </c>
      <c r="E417" s="127">
        <f>'2Sheet1 (2)'!C9</f>
        <v>13.365000000000002</v>
      </c>
      <c r="G417" s="127">
        <f>E417*2.65</f>
        <v>35.417250000000003</v>
      </c>
      <c r="H417" s="127">
        <f>E417*2.55</f>
        <v>34.080750000000002</v>
      </c>
      <c r="I417" s="127">
        <f>E417*0.65*0.05</f>
        <v>0.43436250000000015</v>
      </c>
      <c r="J417" s="127">
        <f>E417*0.175</f>
        <v>2.3388750000000003</v>
      </c>
      <c r="K417" s="127">
        <f>E417*2.4</f>
        <v>32.076000000000001</v>
      </c>
      <c r="L417" s="90">
        <v>1.95</v>
      </c>
      <c r="M417" s="127">
        <f>ROUNDUP(E417/0.2,0)+1</f>
        <v>68</v>
      </c>
      <c r="N417" s="127">
        <f>L417*M417</f>
        <v>132.6</v>
      </c>
      <c r="O417" s="127">
        <f>E417</f>
        <v>13.365000000000002</v>
      </c>
      <c r="P417" s="90">
        <f>ROUNDUP(L417/0.2,0)+1</f>
        <v>11</v>
      </c>
      <c r="Q417" s="127">
        <f>O417*P417</f>
        <v>147.01500000000001</v>
      </c>
      <c r="R417" s="127">
        <f>N417+Q417</f>
        <v>279.61500000000001</v>
      </c>
      <c r="S417" s="127">
        <f>R417*0.617</f>
        <v>172.52245500000001</v>
      </c>
    </row>
  </sheetData>
  <mergeCells count="10">
    <mergeCell ref="L105:M105"/>
    <mergeCell ref="O105:P105"/>
    <mergeCell ref="H3:J3"/>
    <mergeCell ref="T6:U6"/>
    <mergeCell ref="W7:W17"/>
    <mergeCell ref="W18:W20"/>
    <mergeCell ref="L103:S103"/>
    <mergeCell ref="L104:N104"/>
    <mergeCell ref="O104:Q104"/>
    <mergeCell ref="R104:S104"/>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38</vt:i4>
      </vt:variant>
    </vt:vector>
  </HeadingPairs>
  <TitlesOfParts>
    <vt:vector size="71" baseType="lpstr">
      <vt:lpstr>BOQ Summary</vt:lpstr>
      <vt:lpstr>Bill No 1</vt:lpstr>
      <vt:lpstr>Bill No. 2</vt:lpstr>
      <vt:lpstr>Bill 2.1</vt:lpstr>
      <vt:lpstr>Bill 2.2</vt:lpstr>
      <vt:lpstr>Bill 2.3</vt:lpstr>
      <vt:lpstr>Bill 2.4</vt:lpstr>
      <vt:lpstr>2QTY (2)</vt:lpstr>
      <vt:lpstr>2Drains (2)</vt:lpstr>
      <vt:lpstr>2Sheet1 (2)</vt:lpstr>
      <vt:lpstr>Bill No. 3</vt:lpstr>
      <vt:lpstr>Bill 3.1</vt:lpstr>
      <vt:lpstr>Bill 3.1.1</vt:lpstr>
      <vt:lpstr>Bill 3.1.2</vt:lpstr>
      <vt:lpstr>Bill 3.1.3</vt:lpstr>
      <vt:lpstr>Bill 3.2</vt:lpstr>
      <vt:lpstr>Bill 3.2.1 </vt:lpstr>
      <vt:lpstr>Bill 3.2.2 </vt:lpstr>
      <vt:lpstr>Bill 3.2.3</vt:lpstr>
      <vt:lpstr>Bill 3.3</vt:lpstr>
      <vt:lpstr>Bill 3.3.1</vt:lpstr>
      <vt:lpstr>Bill 3.3.2</vt:lpstr>
      <vt:lpstr>Bill 3.3.3</vt:lpstr>
      <vt:lpstr>2QTY</vt:lpstr>
      <vt:lpstr>2Drains</vt:lpstr>
      <vt:lpstr>2Sheet1</vt:lpstr>
      <vt:lpstr>Bill No 04</vt:lpstr>
      <vt:lpstr>Bill No 05</vt:lpstr>
      <vt:lpstr>Bill No.6 Dayworks</vt:lpstr>
      <vt:lpstr>Rates (2)</vt:lpstr>
      <vt:lpstr>3QTY</vt:lpstr>
      <vt:lpstr>3Drains</vt:lpstr>
      <vt:lpstr>3Sheet1</vt:lpstr>
      <vt:lpstr>'2QTY'!Print_Area</vt:lpstr>
      <vt:lpstr>'2QTY (2)'!Print_Area</vt:lpstr>
      <vt:lpstr>'3QTY'!Print_Area</vt:lpstr>
      <vt:lpstr>'Bill 2.1'!Print_Area</vt:lpstr>
      <vt:lpstr>'Bill 2.2'!Print_Area</vt:lpstr>
      <vt:lpstr>'Bill 2.3'!Print_Area</vt:lpstr>
      <vt:lpstr>'Bill 2.4'!Print_Area</vt:lpstr>
      <vt:lpstr>'Bill 3.1'!Print_Area</vt:lpstr>
      <vt:lpstr>'Bill 3.1.1'!Print_Area</vt:lpstr>
      <vt:lpstr>'Bill 3.1.2'!Print_Area</vt:lpstr>
      <vt:lpstr>'Bill 3.1.3'!Print_Area</vt:lpstr>
      <vt:lpstr>'Bill 3.2.1 '!Print_Area</vt:lpstr>
      <vt:lpstr>'Bill 3.2.2 '!Print_Area</vt:lpstr>
      <vt:lpstr>'Bill 3.2.3'!Print_Area</vt:lpstr>
      <vt:lpstr>'Bill 3.3'!Print_Area</vt:lpstr>
      <vt:lpstr>'Bill 3.3.1'!Print_Area</vt:lpstr>
      <vt:lpstr>'Bill 3.3.2'!Print_Area</vt:lpstr>
      <vt:lpstr>'Bill 3.3.3'!Print_Area</vt:lpstr>
      <vt:lpstr>'Bill No 04'!Print_Area</vt:lpstr>
      <vt:lpstr>'Bill No 05'!Print_Area</vt:lpstr>
      <vt:lpstr>'Bill No 1'!Print_Area</vt:lpstr>
      <vt:lpstr>'Bill No. 2'!Print_Area</vt:lpstr>
      <vt:lpstr>'Bill No. 3'!Print_Area</vt:lpstr>
      <vt:lpstr>'Bill No.6 Dayworks'!Print_Area</vt:lpstr>
      <vt:lpstr>'BOQ Summary'!Print_Area</vt:lpstr>
      <vt:lpstr>'Bill 2.3'!Print_Titles</vt:lpstr>
      <vt:lpstr>'Bill 3.1'!Print_Titles</vt:lpstr>
      <vt:lpstr>'Bill 3.1.3'!Print_Titles</vt:lpstr>
      <vt:lpstr>'Bill 3.2'!Print_Titles</vt:lpstr>
      <vt:lpstr>'Bill 3.2.3'!Print_Titles</vt:lpstr>
      <vt:lpstr>'Bill 3.3'!Print_Titles</vt:lpstr>
      <vt:lpstr>'Bill 3.3.3'!Print_Titles</vt:lpstr>
      <vt:lpstr>'Bill No 04'!Print_Titles</vt:lpstr>
      <vt:lpstr>'Bill No 05'!Print_Titles</vt:lpstr>
      <vt:lpstr>'Bill No 1'!Print_Titles</vt:lpstr>
      <vt:lpstr>'Bill No. 2'!Print_Titles</vt:lpstr>
      <vt:lpstr>'Bill No. 3'!Print_Titles</vt:lpstr>
      <vt:lpstr>'BOQ 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Amila Bandara</dc:creator>
  <cp:lastModifiedBy>Gihan</cp:lastModifiedBy>
  <cp:lastPrinted>2024-02-16T07:30:54Z</cp:lastPrinted>
  <dcterms:created xsi:type="dcterms:W3CDTF">2021-05-12T08:27:21Z</dcterms:created>
  <dcterms:modified xsi:type="dcterms:W3CDTF">2024-03-14T05:06:36Z</dcterms:modified>
</cp:coreProperties>
</file>