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IIB new\Group 02\PUBLISHED 6\"/>
    </mc:Choice>
  </mc:AlternateContent>
  <xr:revisionPtr revIDLastSave="0" documentId="13_ncr:1_{4C97D8ED-98DB-4619-A517-252A99267368}" xr6:coauthVersionLast="47" xr6:coauthVersionMax="47" xr10:uidLastSave="{00000000-0000-0000-0000-000000000000}"/>
  <bookViews>
    <workbookView xWindow="-108" yWindow="-108" windowWidth="23256" windowHeight="12576" tabRatio="859" firstSheet="20" activeTab="40" xr2:uid="{45D73296-A66C-41DD-86A4-3FE8DE66EF2D}"/>
  </bookViews>
  <sheets>
    <sheet name="BOQ Summary" sheetId="43" r:id="rId1"/>
    <sheet name="Bill No. 1 sum" sheetId="44" r:id="rId2"/>
    <sheet name="Bill No 1 " sheetId="45" r:id="rId3"/>
    <sheet name="Bill No. 2" sheetId="2" r:id="rId4"/>
    <sheet name="Bill 2.1" sheetId="3" r:id="rId5"/>
    <sheet name="Bill 2.2" sheetId="4" r:id="rId6"/>
    <sheet name="Bill 2.3" sheetId="5" r:id="rId7"/>
    <sheet name="Bill 2.4" sheetId="6" r:id="rId8"/>
    <sheet name="2 QTY" sheetId="7" state="hidden" r:id="rId9"/>
    <sheet name="2 Drains" sheetId="8" state="hidden" r:id="rId10"/>
    <sheet name="2 Sheet1" sheetId="9" state="hidden" r:id="rId11"/>
    <sheet name="Bill No. 3" sheetId="10" r:id="rId12"/>
    <sheet name="Bill 3.1" sheetId="11" r:id="rId13"/>
    <sheet name="Bill 3.2" sheetId="12" r:id="rId14"/>
    <sheet name="Bill 3.3" sheetId="13" r:id="rId15"/>
    <sheet name="Bill 3.4" sheetId="14" r:id="rId16"/>
    <sheet name="3 QTY" sheetId="15" state="hidden" r:id="rId17"/>
    <sheet name="3 Drains" sheetId="16" state="hidden" r:id="rId18"/>
    <sheet name="3 Sheet1" sheetId="17" state="hidden" r:id="rId19"/>
    <sheet name="Bill No. 4" sheetId="18" r:id="rId20"/>
    <sheet name="Bill 4.1" sheetId="19" r:id="rId21"/>
    <sheet name="Bill 4.2" sheetId="20" r:id="rId22"/>
    <sheet name="Bill 4.3" sheetId="21" r:id="rId23"/>
    <sheet name="4 QTY" sheetId="22" state="hidden" r:id="rId24"/>
    <sheet name="4 Drains" sheetId="23" state="hidden" r:id="rId25"/>
    <sheet name="4 Sheet1" sheetId="24" state="hidden" r:id="rId26"/>
    <sheet name="Bill No. 5" sheetId="25" r:id="rId27"/>
    <sheet name="Bill 5.1" sheetId="26" r:id="rId28"/>
    <sheet name="Bill 5.2" sheetId="27" r:id="rId29"/>
    <sheet name="Bill 5.3" sheetId="28" r:id="rId30"/>
    <sheet name="Bill 5.4" sheetId="29" r:id="rId31"/>
    <sheet name="5 QTY" sheetId="30" state="hidden" r:id="rId32"/>
    <sheet name="5 Drains" sheetId="31" state="hidden" r:id="rId33"/>
    <sheet name="5 Sheet1" sheetId="32" state="hidden" r:id="rId34"/>
    <sheet name="Bill No. 6" sheetId="33" r:id="rId35"/>
    <sheet name="Bill 6.1" sheetId="34" r:id="rId36"/>
    <sheet name="Bill 6.2" sheetId="35" r:id="rId37"/>
    <sheet name="Bill 6.3" sheetId="36" r:id="rId38"/>
    <sheet name="Bill No 07" sheetId="47" r:id="rId39"/>
    <sheet name="Bill No 08" sheetId="48" r:id="rId40"/>
    <sheet name="Bill No.9 Dayworks" sheetId="41" r:id="rId41"/>
    <sheet name="6 QTY" sheetId="37" state="hidden" r:id="rId42"/>
    <sheet name="6 Drains" sheetId="38" state="hidden" r:id="rId43"/>
    <sheet name="6 Sheet1" sheetId="39" state="hidden" r:id="rId44"/>
  </sheets>
  <externalReferences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0" hidden="1">'BOQ Summary'!$A$1:$A$35</definedName>
    <definedName name="A" localSheetId="9">#REF!</definedName>
    <definedName name="A" localSheetId="8">#REF!</definedName>
    <definedName name="A" localSheetId="17">#REF!</definedName>
    <definedName name="A" localSheetId="16">#REF!</definedName>
    <definedName name="A" localSheetId="24">#REF!</definedName>
    <definedName name="A" localSheetId="23">#REF!</definedName>
    <definedName name="A" localSheetId="32">#REF!</definedName>
    <definedName name="A" localSheetId="31">#REF!</definedName>
    <definedName name="A" localSheetId="42">#REF!</definedName>
    <definedName name="A" localSheetId="41">#REF!</definedName>
    <definedName name="A" localSheetId="38">#REF!</definedName>
    <definedName name="A" localSheetId="39">#REF!</definedName>
    <definedName name="A" localSheetId="2">#REF!</definedName>
    <definedName name="A" localSheetId="1">#REF!</definedName>
    <definedName name="A" localSheetId="3">#REF!</definedName>
    <definedName name="A" localSheetId="11">#REF!</definedName>
    <definedName name="A" localSheetId="19">#REF!</definedName>
    <definedName name="A" localSheetId="26">#REF!</definedName>
    <definedName name="A" localSheetId="34">#REF!</definedName>
    <definedName name="A" localSheetId="40">#REF!</definedName>
    <definedName name="A" localSheetId="0">#REF!</definedName>
    <definedName name="A">#REF!</definedName>
    <definedName name="aa" localSheetId="9">#REF!</definedName>
    <definedName name="aa" localSheetId="8">#REF!</definedName>
    <definedName name="aa" localSheetId="17">#REF!</definedName>
    <definedName name="aa" localSheetId="16">#REF!</definedName>
    <definedName name="aa" localSheetId="24">#REF!</definedName>
    <definedName name="aa" localSheetId="23">#REF!</definedName>
    <definedName name="aa" localSheetId="32">#REF!</definedName>
    <definedName name="aa" localSheetId="31">#REF!</definedName>
    <definedName name="aa" localSheetId="42">#REF!</definedName>
    <definedName name="aa" localSheetId="41">#REF!</definedName>
    <definedName name="aa" localSheetId="38">#REF!</definedName>
    <definedName name="aa" localSheetId="39">#REF!</definedName>
    <definedName name="aa" localSheetId="2">#REF!</definedName>
    <definedName name="aa" localSheetId="1">#REF!</definedName>
    <definedName name="aa" localSheetId="3">#REF!</definedName>
    <definedName name="aa" localSheetId="11">#REF!</definedName>
    <definedName name="aa" localSheetId="19">#REF!</definedName>
    <definedName name="aa" localSheetId="26">#REF!</definedName>
    <definedName name="aa" localSheetId="34">#REF!</definedName>
    <definedName name="aa" localSheetId="40">#REF!</definedName>
    <definedName name="aa" localSheetId="0">#REF!</definedName>
    <definedName name="aa">#REF!</definedName>
    <definedName name="athula" localSheetId="9">#REF!</definedName>
    <definedName name="athula" localSheetId="8">#REF!</definedName>
    <definedName name="athula" localSheetId="17">#REF!</definedName>
    <definedName name="athula" localSheetId="16">#REF!</definedName>
    <definedName name="athula" localSheetId="24">#REF!</definedName>
    <definedName name="athula" localSheetId="23">#REF!</definedName>
    <definedName name="athula" localSheetId="32">#REF!</definedName>
    <definedName name="athula" localSheetId="31">#REF!</definedName>
    <definedName name="athula" localSheetId="42">#REF!</definedName>
    <definedName name="athula" localSheetId="41">#REF!</definedName>
    <definedName name="athula" localSheetId="38">#REF!</definedName>
    <definedName name="athula" localSheetId="39">#REF!</definedName>
    <definedName name="athula" localSheetId="2">#REF!</definedName>
    <definedName name="athula" localSheetId="1">#REF!</definedName>
    <definedName name="athula" localSheetId="3">#REF!</definedName>
    <definedName name="athula" localSheetId="11">#REF!</definedName>
    <definedName name="athula" localSheetId="19">#REF!</definedName>
    <definedName name="athula" localSheetId="26">#REF!</definedName>
    <definedName name="athula" localSheetId="34">#REF!</definedName>
    <definedName name="athula" localSheetId="40">#REF!</definedName>
    <definedName name="athula" localSheetId="0">#REF!</definedName>
    <definedName name="athula">#REF!</definedName>
    <definedName name="B" localSheetId="9">#REF!</definedName>
    <definedName name="B" localSheetId="8">#REF!</definedName>
    <definedName name="B" localSheetId="17">#REF!</definedName>
    <definedName name="B" localSheetId="16">#REF!</definedName>
    <definedName name="B" localSheetId="24">#REF!</definedName>
    <definedName name="B" localSheetId="23">#REF!</definedName>
    <definedName name="B" localSheetId="32">#REF!</definedName>
    <definedName name="B" localSheetId="31">#REF!</definedName>
    <definedName name="B" localSheetId="42">#REF!</definedName>
    <definedName name="B" localSheetId="41">#REF!</definedName>
    <definedName name="B" localSheetId="38">#REF!</definedName>
    <definedName name="B" localSheetId="39">#REF!</definedName>
    <definedName name="B" localSheetId="2">#REF!</definedName>
    <definedName name="B" localSheetId="1">#REF!</definedName>
    <definedName name="B" localSheetId="3">#REF!</definedName>
    <definedName name="B" localSheetId="11">#REF!</definedName>
    <definedName name="B" localSheetId="19">#REF!</definedName>
    <definedName name="B" localSheetId="26">#REF!</definedName>
    <definedName name="B" localSheetId="34">#REF!</definedName>
    <definedName name="B" localSheetId="40">#REF!</definedName>
    <definedName name="B" localSheetId="0">#REF!</definedName>
    <definedName name="B">#REF!</definedName>
    <definedName name="bbb" localSheetId="9">#REF!</definedName>
    <definedName name="bbb" localSheetId="8">#REF!</definedName>
    <definedName name="bbb" localSheetId="17">#REF!</definedName>
    <definedName name="bbb" localSheetId="16">#REF!</definedName>
    <definedName name="bbb" localSheetId="24">#REF!</definedName>
    <definedName name="bbb" localSheetId="23">#REF!</definedName>
    <definedName name="bbb" localSheetId="32">#REF!</definedName>
    <definedName name="bbb" localSheetId="31">#REF!</definedName>
    <definedName name="bbb" localSheetId="42">#REF!</definedName>
    <definedName name="bbb" localSheetId="41">#REF!</definedName>
    <definedName name="bbb" localSheetId="38">#REF!</definedName>
    <definedName name="bbb" localSheetId="39">#REF!</definedName>
    <definedName name="bbb" localSheetId="2">#REF!</definedName>
    <definedName name="bbb" localSheetId="1">#REF!</definedName>
    <definedName name="bbb" localSheetId="3">#REF!</definedName>
    <definedName name="bbb" localSheetId="11">#REF!</definedName>
    <definedName name="bbb" localSheetId="19">#REF!</definedName>
    <definedName name="bbb" localSheetId="26">#REF!</definedName>
    <definedName name="bbb" localSheetId="34">#REF!</definedName>
    <definedName name="bbb" localSheetId="40">#REF!</definedName>
    <definedName name="bbb" localSheetId="0">#REF!</definedName>
    <definedName name="bbb">#REF!</definedName>
    <definedName name="bill1" localSheetId="9">#REF!</definedName>
    <definedName name="bill1" localSheetId="8">#REF!</definedName>
    <definedName name="bill1" localSheetId="17">#REF!</definedName>
    <definedName name="bill1" localSheetId="16">#REF!</definedName>
    <definedName name="bill1" localSheetId="24">#REF!</definedName>
    <definedName name="bill1" localSheetId="23">#REF!</definedName>
    <definedName name="bill1" localSheetId="32">#REF!</definedName>
    <definedName name="bill1" localSheetId="31">#REF!</definedName>
    <definedName name="bill1" localSheetId="42">#REF!</definedName>
    <definedName name="bill1" localSheetId="41">#REF!</definedName>
    <definedName name="bill1" localSheetId="38">#REF!</definedName>
    <definedName name="bill1" localSheetId="39">#REF!</definedName>
    <definedName name="bill1" localSheetId="2">#REF!</definedName>
    <definedName name="bill1" localSheetId="1">#REF!</definedName>
    <definedName name="bill1" localSheetId="3">#REF!</definedName>
    <definedName name="bill1" localSheetId="11">#REF!</definedName>
    <definedName name="bill1" localSheetId="19">#REF!</definedName>
    <definedName name="bill1" localSheetId="26">#REF!</definedName>
    <definedName name="bill1" localSheetId="34">#REF!</definedName>
    <definedName name="bill1" localSheetId="40">#REF!</definedName>
    <definedName name="bill1" localSheetId="0">#REF!</definedName>
    <definedName name="bill1">#REF!</definedName>
    <definedName name="C_" localSheetId="9">#REF!</definedName>
    <definedName name="C_" localSheetId="8">#REF!</definedName>
    <definedName name="C_" localSheetId="17">#REF!</definedName>
    <definedName name="C_" localSheetId="16">#REF!</definedName>
    <definedName name="C_" localSheetId="24">#REF!</definedName>
    <definedName name="C_" localSheetId="23">#REF!</definedName>
    <definedName name="C_" localSheetId="32">#REF!</definedName>
    <definedName name="C_" localSheetId="31">#REF!</definedName>
    <definedName name="C_" localSheetId="42">#REF!</definedName>
    <definedName name="C_" localSheetId="41">#REF!</definedName>
    <definedName name="C_" localSheetId="38">#REF!</definedName>
    <definedName name="C_" localSheetId="39">#REF!</definedName>
    <definedName name="C_" localSheetId="2">#REF!</definedName>
    <definedName name="C_" localSheetId="1">#REF!</definedName>
    <definedName name="C_" localSheetId="3">#REF!</definedName>
    <definedName name="C_" localSheetId="11">#REF!</definedName>
    <definedName name="C_" localSheetId="19">#REF!</definedName>
    <definedName name="C_" localSheetId="26">#REF!</definedName>
    <definedName name="C_" localSheetId="34">#REF!</definedName>
    <definedName name="C_" localSheetId="40">#REF!</definedName>
    <definedName name="C_" localSheetId="0">#REF!</definedName>
    <definedName name="C_">#REF!</definedName>
    <definedName name="Columns">[1]Schedules!$A$5:$E$25</definedName>
    <definedName name="d" localSheetId="9">#REF!</definedName>
    <definedName name="d" localSheetId="8">#REF!</definedName>
    <definedName name="d" localSheetId="17">#REF!</definedName>
    <definedName name="d" localSheetId="16">#REF!</definedName>
    <definedName name="d" localSheetId="24">#REF!</definedName>
    <definedName name="d" localSheetId="23">#REF!</definedName>
    <definedName name="d" localSheetId="32">#REF!</definedName>
    <definedName name="d" localSheetId="31">#REF!</definedName>
    <definedName name="d" localSheetId="42">#REF!</definedName>
    <definedName name="d" localSheetId="41">#REF!</definedName>
    <definedName name="d" localSheetId="38">#REF!</definedName>
    <definedName name="d" localSheetId="39">#REF!</definedName>
    <definedName name="d" localSheetId="2">#REF!</definedName>
    <definedName name="d" localSheetId="1">#REF!</definedName>
    <definedName name="d" localSheetId="3">#REF!</definedName>
    <definedName name="d" localSheetId="11">#REF!</definedName>
    <definedName name="d" localSheetId="19">#REF!</definedName>
    <definedName name="d" localSheetId="26">#REF!</definedName>
    <definedName name="d" localSheetId="34">#REF!</definedName>
    <definedName name="d" localSheetId="40">#REF!</definedName>
    <definedName name="d" localSheetId="0">#REF!</definedName>
    <definedName name="d">#REF!</definedName>
    <definedName name="Excel_BuiltIn_Print_Area_12_1">"$#REF!.$A$2:$R$18"</definedName>
    <definedName name="Excel_BuiltIn_Print_Area_12_1_1">"$#REF!.$A$2:$R$12"</definedName>
    <definedName name="Excel_BuiltIn_Print_Area_12_1_1_1">"$#REF!.$A$2:$C$18"</definedName>
    <definedName name="Excel_BuiltIn_Print_Titles_2_1_1">"$#REF!.$A$4:$AMJ$6"</definedName>
    <definedName name="f" localSheetId="9">#REF!</definedName>
    <definedName name="f" localSheetId="8">#REF!</definedName>
    <definedName name="f" localSheetId="17">#REF!</definedName>
    <definedName name="f" localSheetId="16">#REF!</definedName>
    <definedName name="f" localSheetId="24">#REF!</definedName>
    <definedName name="f" localSheetId="23">#REF!</definedName>
    <definedName name="f" localSheetId="32">#REF!</definedName>
    <definedName name="f" localSheetId="31">#REF!</definedName>
    <definedName name="f" localSheetId="42">#REF!</definedName>
    <definedName name="f" localSheetId="41">#REF!</definedName>
    <definedName name="f" localSheetId="38">#REF!</definedName>
    <definedName name="f" localSheetId="39">#REF!</definedName>
    <definedName name="f" localSheetId="2">#REF!</definedName>
    <definedName name="f" localSheetId="1">#REF!</definedName>
    <definedName name="f" localSheetId="3">#REF!</definedName>
    <definedName name="f" localSheetId="11">#REF!</definedName>
    <definedName name="f" localSheetId="19">#REF!</definedName>
    <definedName name="f" localSheetId="26">#REF!</definedName>
    <definedName name="f" localSheetId="34">#REF!</definedName>
    <definedName name="f" localSheetId="40">#REF!</definedName>
    <definedName name="f" localSheetId="0">#REF!</definedName>
    <definedName name="f">#REF!</definedName>
    <definedName name="fff" localSheetId="40">#REF!</definedName>
    <definedName name="fff" localSheetId="0">#REF!</definedName>
    <definedName name="fff">#REF!</definedName>
    <definedName name="fg" localSheetId="9">#REF!</definedName>
    <definedName name="fg" localSheetId="8">#REF!</definedName>
    <definedName name="fg" localSheetId="17">#REF!</definedName>
    <definedName name="fg" localSheetId="16">#REF!</definedName>
    <definedName name="fg" localSheetId="24">#REF!</definedName>
    <definedName name="fg" localSheetId="23">#REF!</definedName>
    <definedName name="fg" localSheetId="32">#REF!</definedName>
    <definedName name="fg" localSheetId="31">#REF!</definedName>
    <definedName name="fg" localSheetId="42">#REF!</definedName>
    <definedName name="fg" localSheetId="41">#REF!</definedName>
    <definedName name="fg" localSheetId="38">#REF!</definedName>
    <definedName name="fg" localSheetId="39">#REF!</definedName>
    <definedName name="fg" localSheetId="2">#REF!</definedName>
    <definedName name="fg" localSheetId="1">#REF!</definedName>
    <definedName name="fg" localSheetId="3">#REF!</definedName>
    <definedName name="fg" localSheetId="11">#REF!</definedName>
    <definedName name="fg" localSheetId="19">#REF!</definedName>
    <definedName name="fg" localSheetId="26">#REF!</definedName>
    <definedName name="fg" localSheetId="34">#REF!</definedName>
    <definedName name="fg" localSheetId="40">#REF!</definedName>
    <definedName name="fg" localSheetId="0">#REF!</definedName>
    <definedName name="fg">#REF!</definedName>
    <definedName name="g" localSheetId="9">#REF!</definedName>
    <definedName name="g" localSheetId="8">#REF!</definedName>
    <definedName name="g" localSheetId="17">#REF!</definedName>
    <definedName name="g" localSheetId="16">#REF!</definedName>
    <definedName name="g" localSheetId="24">#REF!</definedName>
    <definedName name="g" localSheetId="23">#REF!</definedName>
    <definedName name="g" localSheetId="32">#REF!</definedName>
    <definedName name="g" localSheetId="31">#REF!</definedName>
    <definedName name="g" localSheetId="42">#REF!</definedName>
    <definedName name="g" localSheetId="41">#REF!</definedName>
    <definedName name="g" localSheetId="38">#REF!</definedName>
    <definedName name="g" localSheetId="39">#REF!</definedName>
    <definedName name="g" localSheetId="2">#REF!</definedName>
    <definedName name="g" localSheetId="1">#REF!</definedName>
    <definedName name="g" localSheetId="3">#REF!</definedName>
    <definedName name="g" localSheetId="11">#REF!</definedName>
    <definedName name="g" localSheetId="19">#REF!</definedName>
    <definedName name="g" localSheetId="26">#REF!</definedName>
    <definedName name="g" localSheetId="34">#REF!</definedName>
    <definedName name="g" localSheetId="40">#REF!</definedName>
    <definedName name="g" localSheetId="0">#REF!</definedName>
    <definedName name="g">#REF!</definedName>
    <definedName name="H" localSheetId="9">#REF!</definedName>
    <definedName name="H" localSheetId="8">#REF!</definedName>
    <definedName name="H" localSheetId="17">#REF!</definedName>
    <definedName name="H" localSheetId="16">#REF!</definedName>
    <definedName name="H" localSheetId="24">#REF!</definedName>
    <definedName name="H" localSheetId="23">#REF!</definedName>
    <definedName name="H" localSheetId="32">#REF!</definedName>
    <definedName name="H" localSheetId="31">#REF!</definedName>
    <definedName name="H" localSheetId="42">#REF!</definedName>
    <definedName name="H" localSheetId="41">#REF!</definedName>
    <definedName name="H" localSheetId="38">#REF!</definedName>
    <definedName name="H" localSheetId="39">#REF!</definedName>
    <definedName name="H" localSheetId="2">#REF!</definedName>
    <definedName name="H" localSheetId="1">#REF!</definedName>
    <definedName name="H" localSheetId="3">#REF!</definedName>
    <definedName name="H" localSheetId="11">#REF!</definedName>
    <definedName name="H" localSheetId="19">#REF!</definedName>
    <definedName name="H" localSheetId="26">#REF!</definedName>
    <definedName name="H" localSheetId="34">#REF!</definedName>
    <definedName name="H" localSheetId="40">#REF!</definedName>
    <definedName name="H" localSheetId="0">#REF!</definedName>
    <definedName name="H">#REF!</definedName>
    <definedName name="I" localSheetId="9">#REF!</definedName>
    <definedName name="I" localSheetId="8">#REF!</definedName>
    <definedName name="I" localSheetId="17">#REF!</definedName>
    <definedName name="I" localSheetId="16">#REF!</definedName>
    <definedName name="I" localSheetId="24">#REF!</definedName>
    <definedName name="I" localSheetId="23">#REF!</definedName>
    <definedName name="I" localSheetId="32">#REF!</definedName>
    <definedName name="I" localSheetId="31">#REF!</definedName>
    <definedName name="I" localSheetId="42">#REF!</definedName>
    <definedName name="I" localSheetId="41">#REF!</definedName>
    <definedName name="I" localSheetId="38">#REF!</definedName>
    <definedName name="I" localSheetId="39">#REF!</definedName>
    <definedName name="I" localSheetId="2">#REF!</definedName>
    <definedName name="I" localSheetId="1">#REF!</definedName>
    <definedName name="I" localSheetId="3">#REF!</definedName>
    <definedName name="I" localSheetId="11">#REF!</definedName>
    <definedName name="I" localSheetId="19">#REF!</definedName>
    <definedName name="I" localSheetId="26">#REF!</definedName>
    <definedName name="I" localSheetId="34">#REF!</definedName>
    <definedName name="I" localSheetId="40">#REF!</definedName>
    <definedName name="I" localSheetId="0">#REF!</definedName>
    <definedName name="I">#REF!</definedName>
    <definedName name="InsD1" localSheetId="9">#REF!</definedName>
    <definedName name="InsD1" localSheetId="8">#REF!</definedName>
    <definedName name="InsD1" localSheetId="17">#REF!</definedName>
    <definedName name="InsD1" localSheetId="16">#REF!</definedName>
    <definedName name="InsD1" localSheetId="24">#REF!</definedName>
    <definedName name="InsD1" localSheetId="23">#REF!</definedName>
    <definedName name="InsD1" localSheetId="32">#REF!</definedName>
    <definedName name="InsD1" localSheetId="31">#REF!</definedName>
    <definedName name="InsD1" localSheetId="42">#REF!</definedName>
    <definedName name="InsD1" localSheetId="41">#REF!</definedName>
    <definedName name="InsD1" localSheetId="38">#REF!</definedName>
    <definedName name="InsD1" localSheetId="39">#REF!</definedName>
    <definedName name="InsD1" localSheetId="2">#REF!</definedName>
    <definedName name="InsD1" localSheetId="1">#REF!</definedName>
    <definedName name="InsD1" localSheetId="3">#REF!</definedName>
    <definedName name="InsD1" localSheetId="11">#REF!</definedName>
    <definedName name="InsD1" localSheetId="19">#REF!</definedName>
    <definedName name="InsD1" localSheetId="26">#REF!</definedName>
    <definedName name="InsD1" localSheetId="34">#REF!</definedName>
    <definedName name="InsD1" localSheetId="40">#REF!</definedName>
    <definedName name="InsD1" localSheetId="0">#REF!</definedName>
    <definedName name="InsD1">#REF!</definedName>
    <definedName name="InsD2" localSheetId="9">#REF!</definedName>
    <definedName name="InsD2" localSheetId="8">#REF!</definedName>
    <definedName name="InsD2" localSheetId="17">#REF!</definedName>
    <definedName name="InsD2" localSheetId="16">#REF!</definedName>
    <definedName name="InsD2" localSheetId="24">#REF!</definedName>
    <definedName name="InsD2" localSheetId="23">#REF!</definedName>
    <definedName name="InsD2" localSheetId="32">#REF!</definedName>
    <definedName name="InsD2" localSheetId="31">#REF!</definedName>
    <definedName name="InsD2" localSheetId="42">#REF!</definedName>
    <definedName name="InsD2" localSheetId="41">#REF!</definedName>
    <definedName name="InsD2" localSheetId="38">#REF!</definedName>
    <definedName name="InsD2" localSheetId="39">#REF!</definedName>
    <definedName name="InsD2" localSheetId="2">#REF!</definedName>
    <definedName name="InsD2" localSheetId="1">#REF!</definedName>
    <definedName name="InsD2" localSheetId="3">#REF!</definedName>
    <definedName name="InsD2" localSheetId="11">#REF!</definedName>
    <definedName name="InsD2" localSheetId="19">#REF!</definedName>
    <definedName name="InsD2" localSheetId="26">#REF!</definedName>
    <definedName name="InsD2" localSheetId="34">#REF!</definedName>
    <definedName name="InsD2" localSheetId="40">#REF!</definedName>
    <definedName name="InsD2" localSheetId="0">#REF!</definedName>
    <definedName name="InsD2">#REF!</definedName>
    <definedName name="j" localSheetId="9">#REF!</definedName>
    <definedName name="j" localSheetId="8">#REF!</definedName>
    <definedName name="j" localSheetId="17">#REF!</definedName>
    <definedName name="j" localSheetId="16">#REF!</definedName>
    <definedName name="j" localSheetId="24">#REF!</definedName>
    <definedName name="j" localSheetId="23">#REF!</definedName>
    <definedName name="j" localSheetId="32">#REF!</definedName>
    <definedName name="j" localSheetId="31">#REF!</definedName>
    <definedName name="j" localSheetId="42">#REF!</definedName>
    <definedName name="j" localSheetId="41">#REF!</definedName>
    <definedName name="j" localSheetId="38">#REF!</definedName>
    <definedName name="j" localSheetId="39">#REF!</definedName>
    <definedName name="j" localSheetId="2">#REF!</definedName>
    <definedName name="j" localSheetId="1">#REF!</definedName>
    <definedName name="j" localSheetId="3">#REF!</definedName>
    <definedName name="j" localSheetId="11">#REF!</definedName>
    <definedName name="j" localSheetId="19">#REF!</definedName>
    <definedName name="j" localSheetId="26">#REF!</definedName>
    <definedName name="j" localSheetId="34">#REF!</definedName>
    <definedName name="j" localSheetId="40">#REF!</definedName>
    <definedName name="j" localSheetId="0">#REF!</definedName>
    <definedName name="j">#REF!</definedName>
    <definedName name="plumb">[2]Schedules!$A$5:$E$25</definedName>
    <definedName name="_xlnm.Print_Area" localSheetId="8">'2 QTY'!$A$1:$J$223</definedName>
    <definedName name="_xlnm.Print_Area" localSheetId="16">'3 QTY'!$A$1:$J$215</definedName>
    <definedName name="_xlnm.Print_Area" localSheetId="23">'4 QTY'!$A$1:$J$254</definedName>
    <definedName name="_xlnm.Print_Area" localSheetId="31">'5 QTY'!$A$1:$J$215</definedName>
    <definedName name="_xlnm.Print_Area" localSheetId="41">'6 QTY'!$A$1:$J$238</definedName>
    <definedName name="_xlnm.Print_Area" localSheetId="4">'Bill 2.1'!$A$1:$G$14</definedName>
    <definedName name="_xlnm.Print_Area" localSheetId="5">'Bill 2.2'!$A$1:$G$17</definedName>
    <definedName name="_xlnm.Print_Area" localSheetId="6">'Bill 2.3'!$A$1:$G$37</definedName>
    <definedName name="_xlnm.Print_Area" localSheetId="7">'Bill 2.4'!$A$1:$G$7</definedName>
    <definedName name="_xlnm.Print_Area" localSheetId="12">'Bill 3.1'!$A$1:$G$14</definedName>
    <definedName name="_xlnm.Print_Area" localSheetId="13">'Bill 3.2'!$A$1:$G$15</definedName>
    <definedName name="_xlnm.Print_Area" localSheetId="14">'Bill 3.3'!$A$1:$G$19</definedName>
    <definedName name="_xlnm.Print_Area" localSheetId="15">'Bill 3.4'!$A$1:$G$7</definedName>
    <definedName name="_xlnm.Print_Area" localSheetId="20">'Bill 4.1'!$A$1:$G$14</definedName>
    <definedName name="_xlnm.Print_Area" localSheetId="21">'Bill 4.2'!$A$1:$G$17</definedName>
    <definedName name="_xlnm.Print_Area" localSheetId="22">'Bill 4.3'!$A$1:$G$42</definedName>
    <definedName name="_xlnm.Print_Area" localSheetId="27">'Bill 5.1'!$A$1:$G$14</definedName>
    <definedName name="_xlnm.Print_Area" localSheetId="28">'Bill 5.2'!$A$1:$G$17</definedName>
    <definedName name="_xlnm.Print_Area" localSheetId="29">'Bill 5.3'!$A$1:$G$17</definedName>
    <definedName name="_xlnm.Print_Area" localSheetId="30">'Bill 5.4'!$A$1:$G$7</definedName>
    <definedName name="_xlnm.Print_Area" localSheetId="35">'Bill 6.1'!$A$1:$G$14</definedName>
    <definedName name="_xlnm.Print_Area" localSheetId="36">'Bill 6.2'!$A$1:$G$17</definedName>
    <definedName name="_xlnm.Print_Area" localSheetId="37">'Bill 6.3'!$A$1:$G$24</definedName>
    <definedName name="_xlnm.Print_Area" localSheetId="38">'Bill No 07'!$A$1:$G$22</definedName>
    <definedName name="_xlnm.Print_Area" localSheetId="39">'Bill No 08'!$A$1:$G$22</definedName>
    <definedName name="_xlnm.Print_Area" localSheetId="2">'Bill No 1 '!$A$1:$G$45</definedName>
    <definedName name="_xlnm.Print_Area" localSheetId="1">'Bill No. 1 sum'!$A$1:$F$6</definedName>
    <definedName name="_xlnm.Print_Area" localSheetId="3">'Bill No. 2'!$A$1:$F$9</definedName>
    <definedName name="_xlnm.Print_Area" localSheetId="11">'Bill No. 3'!$A$1:$F$9</definedName>
    <definedName name="_xlnm.Print_Area" localSheetId="19">'Bill No. 4'!$A$1:$F$8</definedName>
    <definedName name="_xlnm.Print_Area" localSheetId="26">'Bill No. 5'!$A$1:$F$9</definedName>
    <definedName name="_xlnm.Print_Area" localSheetId="34">'Bill No. 6'!$A$1:$F$8</definedName>
    <definedName name="_xlnm.Print_Area" localSheetId="40">'Bill No.9 Dayworks'!$A$1:$F$60</definedName>
    <definedName name="_xlnm.Print_Area" localSheetId="0">'BOQ Summary'!$A$2:$F$22</definedName>
    <definedName name="PRINT_AREA_MI">#N/A</definedName>
    <definedName name="_xlnm.Print_Titles" localSheetId="9">#REF!</definedName>
    <definedName name="_xlnm.Print_Titles" localSheetId="8">#REF!</definedName>
    <definedName name="_xlnm.Print_Titles" localSheetId="17">#REF!</definedName>
    <definedName name="_xlnm.Print_Titles" localSheetId="16">#REF!</definedName>
    <definedName name="_xlnm.Print_Titles" localSheetId="24">#REF!</definedName>
    <definedName name="_xlnm.Print_Titles" localSheetId="23">#REF!</definedName>
    <definedName name="_xlnm.Print_Titles" localSheetId="32">#REF!</definedName>
    <definedName name="_xlnm.Print_Titles" localSheetId="31">#REF!</definedName>
    <definedName name="_xlnm.Print_Titles" localSheetId="42">#REF!</definedName>
    <definedName name="_xlnm.Print_Titles" localSheetId="41">#REF!</definedName>
    <definedName name="_xlnm.Print_Titles" localSheetId="6">'Bill 2.3'!$1:$2</definedName>
    <definedName name="_xlnm.Print_Titles" localSheetId="14">'Bill 3.3'!$1:$2</definedName>
    <definedName name="_xlnm.Print_Titles" localSheetId="22">'Bill 4.3'!$1:$2</definedName>
    <definedName name="_xlnm.Print_Titles" localSheetId="29">'Bill 5.3'!$1:$2</definedName>
    <definedName name="_xlnm.Print_Titles" localSheetId="37">'Bill 6.3'!$1:$2</definedName>
    <definedName name="_xlnm.Print_Titles" localSheetId="38">'Bill No 07'!$1:$3</definedName>
    <definedName name="_xlnm.Print_Titles" localSheetId="39">'Bill No 08'!$1:$3</definedName>
    <definedName name="_xlnm.Print_Titles" localSheetId="2">'Bill No 1 '!$1:$3</definedName>
    <definedName name="_xlnm.Print_Titles" localSheetId="1">'Bill No. 1 sum'!$2:$4</definedName>
    <definedName name="_xlnm.Print_Titles" localSheetId="3">'Bill No. 2'!$2:$4</definedName>
    <definedName name="_xlnm.Print_Titles" localSheetId="11">'Bill No. 3'!$2:$4</definedName>
    <definedName name="_xlnm.Print_Titles" localSheetId="19">'Bill No. 4'!$2:$4</definedName>
    <definedName name="_xlnm.Print_Titles" localSheetId="26">'Bill No. 5'!$2:$4</definedName>
    <definedName name="_xlnm.Print_Titles" localSheetId="34">'Bill No. 6'!$2:$4</definedName>
    <definedName name="_xlnm.Print_Titles" localSheetId="40">#REF!</definedName>
    <definedName name="_xlnm.Print_Titles" localSheetId="0">'BOQ Summary'!$3:$6</definedName>
    <definedName name="_xlnm.Print_Titles">#REF!</definedName>
    <definedName name="PRINT_TITLES_MI" localSheetId="9">#REF!</definedName>
    <definedName name="PRINT_TITLES_MI" localSheetId="8">#REF!</definedName>
    <definedName name="PRINT_TITLES_MI" localSheetId="17">#REF!</definedName>
    <definedName name="PRINT_TITLES_MI" localSheetId="16">#REF!</definedName>
    <definedName name="PRINT_TITLES_MI" localSheetId="24">#REF!</definedName>
    <definedName name="PRINT_TITLES_MI" localSheetId="23">#REF!</definedName>
    <definedName name="PRINT_TITLES_MI" localSheetId="32">#REF!</definedName>
    <definedName name="PRINT_TITLES_MI" localSheetId="31">#REF!</definedName>
    <definedName name="PRINT_TITLES_MI" localSheetId="42">#REF!</definedName>
    <definedName name="PRINT_TITLES_MI" localSheetId="41">#REF!</definedName>
    <definedName name="PRINT_TITLES_MI" localSheetId="38">#REF!</definedName>
    <definedName name="PRINT_TITLES_MI" localSheetId="39">#REF!</definedName>
    <definedName name="PRINT_TITLES_MI" localSheetId="2">#REF!</definedName>
    <definedName name="PRINT_TITLES_MI" localSheetId="1">#REF!</definedName>
    <definedName name="PRINT_TITLES_MI" localSheetId="3">#REF!</definedName>
    <definedName name="PRINT_TITLES_MI" localSheetId="11">#REF!</definedName>
    <definedName name="PRINT_TITLES_MI" localSheetId="19">#REF!</definedName>
    <definedName name="PRINT_TITLES_MI" localSheetId="26">#REF!</definedName>
    <definedName name="PRINT_TITLES_MI" localSheetId="34">#REF!</definedName>
    <definedName name="PRINT_TITLES_MI" localSheetId="40">#REF!</definedName>
    <definedName name="PRINT_TITLES_MI" localSheetId="0">#REF!</definedName>
    <definedName name="PRINT_TITLES_MI">#REF!</definedName>
    <definedName name="QTY" localSheetId="9">#REF!</definedName>
    <definedName name="QTY" localSheetId="8">#REF!</definedName>
    <definedName name="QTY" localSheetId="17">#REF!</definedName>
    <definedName name="QTY" localSheetId="16">#REF!</definedName>
    <definedName name="QTY" localSheetId="24">#REF!</definedName>
    <definedName name="QTY" localSheetId="23">#REF!</definedName>
    <definedName name="QTY" localSheetId="32">#REF!</definedName>
    <definedName name="QTY" localSheetId="31">#REF!</definedName>
    <definedName name="QTY" localSheetId="42">#REF!</definedName>
    <definedName name="QTY" localSheetId="41">#REF!</definedName>
    <definedName name="QTY" localSheetId="38">#REF!</definedName>
    <definedName name="QTY" localSheetId="39">#REF!</definedName>
    <definedName name="QTY" localSheetId="2">#REF!</definedName>
    <definedName name="QTY" localSheetId="1">#REF!</definedName>
    <definedName name="QTY" localSheetId="3">#REF!</definedName>
    <definedName name="QTY" localSheetId="11">#REF!</definedName>
    <definedName name="QTY" localSheetId="19">#REF!</definedName>
    <definedName name="QTY" localSheetId="26">#REF!</definedName>
    <definedName name="QTY" localSheetId="34">#REF!</definedName>
    <definedName name="QTY" localSheetId="40">#REF!</definedName>
    <definedName name="QTY" localSheetId="0">#REF!</definedName>
    <definedName name="QTY">#REF!</definedName>
    <definedName name="s" localSheetId="9">#REF!</definedName>
    <definedName name="s" localSheetId="8">#REF!</definedName>
    <definedName name="s" localSheetId="17">#REF!</definedName>
    <definedName name="s" localSheetId="16">#REF!</definedName>
    <definedName name="s" localSheetId="24">#REF!</definedName>
    <definedName name="s" localSheetId="23">#REF!</definedName>
    <definedName name="s" localSheetId="32">#REF!</definedName>
    <definedName name="s" localSheetId="31">#REF!</definedName>
    <definedName name="s" localSheetId="42">#REF!</definedName>
    <definedName name="s" localSheetId="41">#REF!</definedName>
    <definedName name="s" localSheetId="38">#REF!</definedName>
    <definedName name="s" localSheetId="39">#REF!</definedName>
    <definedName name="s" localSheetId="2">#REF!</definedName>
    <definedName name="s" localSheetId="1">#REF!</definedName>
    <definedName name="s" localSheetId="3">#REF!</definedName>
    <definedName name="s" localSheetId="11">#REF!</definedName>
    <definedName name="s" localSheetId="19">#REF!</definedName>
    <definedName name="s" localSheetId="26">#REF!</definedName>
    <definedName name="s" localSheetId="34">#REF!</definedName>
    <definedName name="s" localSheetId="40">#REF!</definedName>
    <definedName name="s" localSheetId="0">#REF!</definedName>
    <definedName name="s">#REF!</definedName>
    <definedName name="Stmms">[3]Schedules!$A$5:$E$25</definedName>
    <definedName name="Sum" localSheetId="9">#REF!</definedName>
    <definedName name="Sum" localSheetId="8">#REF!</definedName>
    <definedName name="Sum" localSheetId="17">#REF!</definedName>
    <definedName name="Sum" localSheetId="16">#REF!</definedName>
    <definedName name="Sum" localSheetId="24">#REF!</definedName>
    <definedName name="Sum" localSheetId="23">#REF!</definedName>
    <definedName name="Sum" localSheetId="32">#REF!</definedName>
    <definedName name="Sum" localSheetId="31">#REF!</definedName>
    <definedName name="Sum" localSheetId="42">#REF!</definedName>
    <definedName name="Sum" localSheetId="41">#REF!</definedName>
    <definedName name="Sum" localSheetId="38">#REF!</definedName>
    <definedName name="Sum" localSheetId="39">#REF!</definedName>
    <definedName name="Sum" localSheetId="2">#REF!</definedName>
    <definedName name="Sum" localSheetId="1">#REF!</definedName>
    <definedName name="Sum" localSheetId="3">#REF!</definedName>
    <definedName name="Sum" localSheetId="11">#REF!</definedName>
    <definedName name="Sum" localSheetId="19">#REF!</definedName>
    <definedName name="Sum" localSheetId="26">#REF!</definedName>
    <definedName name="Sum" localSheetId="34">#REF!</definedName>
    <definedName name="Sum" localSheetId="40">#REF!</definedName>
    <definedName name="Sum" localSheetId="0">#REF!</definedName>
    <definedName name="Sum">#REF!</definedName>
    <definedName name="SupD1" localSheetId="9">#REF!</definedName>
    <definedName name="SupD1" localSheetId="8">#REF!</definedName>
    <definedName name="SupD1" localSheetId="17">#REF!</definedName>
    <definedName name="SupD1" localSheetId="16">#REF!</definedName>
    <definedName name="SupD1" localSheetId="24">#REF!</definedName>
    <definedName name="SupD1" localSheetId="23">#REF!</definedName>
    <definedName name="SupD1" localSheetId="32">#REF!</definedName>
    <definedName name="SupD1" localSheetId="31">#REF!</definedName>
    <definedName name="SupD1" localSheetId="42">#REF!</definedName>
    <definedName name="SupD1" localSheetId="41">#REF!</definedName>
    <definedName name="SupD1" localSheetId="38">#REF!</definedName>
    <definedName name="SupD1" localSheetId="39">#REF!</definedName>
    <definedName name="SupD1" localSheetId="2">#REF!</definedName>
    <definedName name="SupD1" localSheetId="1">#REF!</definedName>
    <definedName name="SupD1" localSheetId="3">#REF!</definedName>
    <definedName name="SupD1" localSheetId="11">#REF!</definedName>
    <definedName name="SupD1" localSheetId="19">#REF!</definedName>
    <definedName name="SupD1" localSheetId="26">#REF!</definedName>
    <definedName name="SupD1" localSheetId="34">#REF!</definedName>
    <definedName name="SupD1" localSheetId="40">#REF!</definedName>
    <definedName name="SupD1" localSheetId="0">#REF!</definedName>
    <definedName name="SupD1">#REF!</definedName>
    <definedName name="SupD2" localSheetId="9">#REF!</definedName>
    <definedName name="SupD2" localSheetId="8">#REF!</definedName>
    <definedName name="SupD2" localSheetId="17">#REF!</definedName>
    <definedName name="SupD2" localSheetId="16">#REF!</definedName>
    <definedName name="SupD2" localSheetId="24">#REF!</definedName>
    <definedName name="SupD2" localSheetId="23">#REF!</definedName>
    <definedName name="SupD2" localSheetId="32">#REF!</definedName>
    <definedName name="SupD2" localSheetId="31">#REF!</definedName>
    <definedName name="SupD2" localSheetId="42">#REF!</definedName>
    <definedName name="SupD2" localSheetId="41">#REF!</definedName>
    <definedName name="SupD2" localSheetId="38">#REF!</definedName>
    <definedName name="SupD2" localSheetId="39">#REF!</definedName>
    <definedName name="SupD2" localSheetId="2">#REF!</definedName>
    <definedName name="SupD2" localSheetId="1">#REF!</definedName>
    <definedName name="SupD2" localSheetId="3">#REF!</definedName>
    <definedName name="SupD2" localSheetId="11">#REF!</definedName>
    <definedName name="SupD2" localSheetId="19">#REF!</definedName>
    <definedName name="SupD2" localSheetId="26">#REF!</definedName>
    <definedName name="SupD2" localSheetId="34">#REF!</definedName>
    <definedName name="SupD2" localSheetId="40">#REF!</definedName>
    <definedName name="SupD2" localSheetId="0">#REF!</definedName>
    <definedName name="SupD2">#REF!</definedName>
    <definedName name="w" localSheetId="9">#REF!</definedName>
    <definedName name="w" localSheetId="8">#REF!</definedName>
    <definedName name="w" localSheetId="17">#REF!</definedName>
    <definedName name="w" localSheetId="16">#REF!</definedName>
    <definedName name="w" localSheetId="24">#REF!</definedName>
    <definedName name="w" localSheetId="23">#REF!</definedName>
    <definedName name="w" localSheetId="32">#REF!</definedName>
    <definedName name="w" localSheetId="31">#REF!</definedName>
    <definedName name="w" localSheetId="42">#REF!</definedName>
    <definedName name="w" localSheetId="41">#REF!</definedName>
    <definedName name="w" localSheetId="38">#REF!</definedName>
    <definedName name="w" localSheetId="39">#REF!</definedName>
    <definedName name="w" localSheetId="2">#REF!</definedName>
    <definedName name="w" localSheetId="1">#REF!</definedName>
    <definedName name="w" localSheetId="3">#REF!</definedName>
    <definedName name="w" localSheetId="11">#REF!</definedName>
    <definedName name="w" localSheetId="19">#REF!</definedName>
    <definedName name="w" localSheetId="26">#REF!</definedName>
    <definedName name="w" localSheetId="34">#REF!</definedName>
    <definedName name="w" localSheetId="40">#REF!</definedName>
    <definedName name="w" localSheetId="0">#REF!</definedName>
    <definedName name="w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4" l="1"/>
  <c r="F18" i="45"/>
  <c r="F18" i="2"/>
  <c r="F18" i="3"/>
  <c r="F18" i="4"/>
  <c r="F18" i="5"/>
  <c r="F18" i="6"/>
  <c r="F18" i="10"/>
  <c r="F18" i="11"/>
  <c r="F18" i="12"/>
  <c r="F18" i="13"/>
  <c r="F18" i="14"/>
  <c r="F18" i="18"/>
  <c r="F18" i="19"/>
  <c r="F18" i="20"/>
  <c r="F18" i="21"/>
  <c r="F18" i="25"/>
  <c r="F18" i="26"/>
  <c r="F18" i="27"/>
  <c r="F18" i="28"/>
  <c r="F18" i="29"/>
  <c r="F18" i="33"/>
  <c r="F18" i="34"/>
  <c r="F18" i="35"/>
  <c r="F18" i="36"/>
  <c r="F18" i="41"/>
  <c r="F18" i="43"/>
  <c r="J22" i="6"/>
  <c r="J22" i="10"/>
  <c r="J22" i="19"/>
  <c r="J22" i="20"/>
  <c r="J22" i="21"/>
  <c r="J22" i="33"/>
  <c r="J22" i="34"/>
  <c r="J22" i="35"/>
  <c r="J21" i="43"/>
  <c r="J22" i="43" s="1"/>
  <c r="J21" i="41"/>
  <c r="J22" i="41" s="1"/>
  <c r="J22" i="48"/>
  <c r="J23" i="48" s="1"/>
  <c r="J22" i="47"/>
  <c r="J23" i="47" s="1"/>
  <c r="J21" i="36"/>
  <c r="J22" i="36" s="1"/>
  <c r="J21" i="35"/>
  <c r="J21" i="34"/>
  <c r="J21" i="33"/>
  <c r="J21" i="29"/>
  <c r="J22" i="29" s="1"/>
  <c r="J21" i="28"/>
  <c r="J22" i="28" s="1"/>
  <c r="J21" i="27"/>
  <c r="J22" i="27" s="1"/>
  <c r="J21" i="26"/>
  <c r="J22" i="26" s="1"/>
  <c r="J21" i="25"/>
  <c r="J22" i="25" s="1"/>
  <c r="J21" i="21"/>
  <c r="J21" i="20"/>
  <c r="J21" i="19"/>
  <c r="J21" i="18"/>
  <c r="J22" i="18" s="1"/>
  <c r="J21" i="14"/>
  <c r="J22" i="14" s="1"/>
  <c r="J21" i="13"/>
  <c r="J22" i="13" s="1"/>
  <c r="J21" i="12"/>
  <c r="J22" i="12" s="1"/>
  <c r="J21" i="11"/>
  <c r="J22" i="11" s="1"/>
  <c r="J21" i="10"/>
  <c r="J21" i="6"/>
  <c r="J21" i="5"/>
  <c r="J22" i="5" s="1"/>
  <c r="J21" i="4"/>
  <c r="J22" i="4" s="1"/>
  <c r="J21" i="3"/>
  <c r="J22" i="3" s="1"/>
  <c r="J21" i="2"/>
  <c r="J22" i="2" s="1"/>
  <c r="J21" i="45"/>
  <c r="J22" i="45" s="1"/>
  <c r="J21" i="44"/>
  <c r="J22" i="44" s="1"/>
  <c r="B15" i="43" l="1"/>
  <c r="B14" i="43"/>
  <c r="B13" i="43"/>
  <c r="G24" i="48"/>
  <c r="L22" i="48"/>
  <c r="G21" i="48"/>
  <c r="G20" i="48"/>
  <c r="C20" i="48"/>
  <c r="C20" i="47" s="1"/>
  <c r="G19" i="48"/>
  <c r="G17" i="48"/>
  <c r="G16" i="48"/>
  <c r="C16" i="48"/>
  <c r="C16" i="47" s="1"/>
  <c r="G15" i="48"/>
  <c r="G14" i="48"/>
  <c r="C14" i="48"/>
  <c r="C14" i="47" s="1"/>
  <c r="G13" i="48"/>
  <c r="G12" i="48"/>
  <c r="C12" i="48"/>
  <c r="C12" i="47" s="1"/>
  <c r="G11" i="48"/>
  <c r="G10" i="48"/>
  <c r="C10" i="48"/>
  <c r="C10" i="47" s="1"/>
  <c r="G9" i="48"/>
  <c r="G8" i="48"/>
  <c r="C8" i="48"/>
  <c r="C8" i="47" s="1"/>
  <c r="G7" i="48"/>
  <c r="G6" i="48"/>
  <c r="C6" i="48"/>
  <c r="C6" i="47" s="1"/>
  <c r="G5" i="48"/>
  <c r="C4" i="48"/>
  <c r="C4" i="47" s="1"/>
  <c r="K2" i="48"/>
  <c r="G24" i="47"/>
  <c r="L22" i="47"/>
  <c r="G22" i="47"/>
  <c r="F13" i="43" s="1"/>
  <c r="L17" i="47"/>
  <c r="L15" i="47"/>
  <c r="H11" i="47"/>
  <c r="J9" i="47"/>
  <c r="K2" i="47"/>
  <c r="I1" i="47" l="1"/>
  <c r="G22" i="48"/>
  <c r="G33" i="48" s="1"/>
  <c r="I1" i="48" l="1"/>
  <c r="F14" i="43"/>
  <c r="D1" i="34" l="1"/>
  <c r="A1" i="3"/>
  <c r="D1" i="3"/>
  <c r="K8" i="43"/>
  <c r="K9" i="43" s="1"/>
  <c r="I8" i="43"/>
  <c r="I9" i="43" s="1"/>
  <c r="B8" i="25" l="1"/>
  <c r="B7" i="25"/>
  <c r="B6" i="25"/>
  <c r="B5" i="25"/>
  <c r="D1" i="26"/>
  <c r="B7" i="18"/>
  <c r="B6" i="18"/>
  <c r="B5" i="18"/>
  <c r="B8" i="2"/>
  <c r="B8" i="10"/>
  <c r="D1" i="19"/>
  <c r="D1" i="11"/>
  <c r="G36" i="5" l="1"/>
  <c r="G35" i="5"/>
  <c r="G34" i="5"/>
  <c r="G33" i="5"/>
  <c r="G32" i="5"/>
  <c r="G25" i="5" l="1"/>
  <c r="B12" i="43" l="1"/>
  <c r="B11" i="43"/>
  <c r="B10" i="43"/>
  <c r="B9" i="43"/>
  <c r="B8" i="43"/>
  <c r="G47" i="45"/>
  <c r="L45" i="45"/>
  <c r="L40" i="45"/>
  <c r="L39" i="45"/>
  <c r="L38" i="45"/>
  <c r="L28" i="45"/>
  <c r="L27" i="45"/>
  <c r="L26" i="45"/>
  <c r="I23" i="45"/>
  <c r="H22" i="45"/>
  <c r="J19" i="45"/>
  <c r="H7" i="45"/>
  <c r="H6" i="45"/>
  <c r="H5" i="45"/>
  <c r="H4" i="45"/>
  <c r="K2" i="45"/>
  <c r="G45" i="45" l="1"/>
  <c r="F13" i="27"/>
  <c r="F14" i="27"/>
  <c r="F15" i="27"/>
  <c r="F13" i="20"/>
  <c r="F14" i="20"/>
  <c r="F15" i="20"/>
  <c r="F11" i="12"/>
  <c r="F12" i="12"/>
  <c r="F13" i="12"/>
  <c r="F14" i="12"/>
  <c r="F10" i="12"/>
  <c r="F10" i="27"/>
  <c r="F11" i="27"/>
  <c r="F12" i="27"/>
  <c r="F10" i="20"/>
  <c r="F11" i="20"/>
  <c r="F12" i="20"/>
  <c r="F4" i="27"/>
  <c r="F5" i="27"/>
  <c r="F6" i="27"/>
  <c r="F7" i="27"/>
  <c r="F8" i="27"/>
  <c r="F4" i="20"/>
  <c r="F5" i="20"/>
  <c r="F6" i="20"/>
  <c r="F7" i="20"/>
  <c r="F8" i="20"/>
  <c r="F4" i="12"/>
  <c r="F5" i="12"/>
  <c r="F6" i="12"/>
  <c r="F7" i="12"/>
  <c r="F8" i="12"/>
  <c r="F4" i="26"/>
  <c r="F5" i="26"/>
  <c r="F6" i="26"/>
  <c r="F7" i="26"/>
  <c r="F8" i="26"/>
  <c r="F9" i="26"/>
  <c r="F10" i="26"/>
  <c r="F12" i="26"/>
  <c r="F13" i="26"/>
  <c r="F4" i="19"/>
  <c r="F5" i="19"/>
  <c r="F6" i="19"/>
  <c r="F7" i="19"/>
  <c r="F8" i="19"/>
  <c r="F9" i="19"/>
  <c r="F10" i="19"/>
  <c r="F11" i="19"/>
  <c r="F12" i="19"/>
  <c r="F13" i="19"/>
  <c r="F4" i="11"/>
  <c r="F5" i="11"/>
  <c r="F6" i="11"/>
  <c r="F7" i="11"/>
  <c r="F8" i="11"/>
  <c r="F9" i="11"/>
  <c r="F10" i="11"/>
  <c r="F11" i="11"/>
  <c r="F12" i="11"/>
  <c r="F13" i="11"/>
  <c r="I1" i="45" l="1"/>
  <c r="F7" i="43"/>
  <c r="F5" i="44"/>
  <c r="F6" i="44" s="1"/>
  <c r="F59" i="41" l="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J44" i="41"/>
  <c r="F44" i="41"/>
  <c r="J43" i="41"/>
  <c r="F43" i="41"/>
  <c r="J42" i="41"/>
  <c r="F42" i="41"/>
  <c r="F41" i="41"/>
  <c r="F40" i="41"/>
  <c r="F39" i="41"/>
  <c r="F38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7" i="41"/>
  <c r="F15" i="41"/>
  <c r="F13" i="41"/>
  <c r="F12" i="41"/>
  <c r="F7" i="41"/>
  <c r="F6" i="41"/>
  <c r="F5" i="41"/>
  <c r="F4" i="41"/>
  <c r="F8" i="41" l="1"/>
  <c r="F9" i="41" l="1"/>
  <c r="F11" i="41" l="1"/>
  <c r="F10" i="41"/>
  <c r="F60" i="41"/>
  <c r="I60" i="41" l="1"/>
  <c r="F15" i="43"/>
  <c r="F38" i="39"/>
  <c r="F30" i="39"/>
  <c r="N27" i="39"/>
  <c r="M27" i="39"/>
  <c r="C49" i="37" s="1"/>
  <c r="L27" i="39"/>
  <c r="K27" i="39"/>
  <c r="I27" i="39"/>
  <c r="N26" i="39"/>
  <c r="C229" i="37" s="1"/>
  <c r="M26" i="39"/>
  <c r="L26" i="39"/>
  <c r="K26" i="39"/>
  <c r="I26" i="39"/>
  <c r="C22" i="37" s="1"/>
  <c r="M25" i="39"/>
  <c r="L25" i="39"/>
  <c r="K25" i="39"/>
  <c r="I25" i="39"/>
  <c r="N24" i="39"/>
  <c r="N25" i="39" s="1"/>
  <c r="M24" i="39"/>
  <c r="K24" i="39"/>
  <c r="I24" i="39"/>
  <c r="F21" i="39"/>
  <c r="C7" i="39"/>
  <c r="C6" i="39"/>
  <c r="E142" i="38" s="1"/>
  <c r="C5" i="39"/>
  <c r="D251" i="38"/>
  <c r="H242" i="38"/>
  <c r="D240" i="38"/>
  <c r="D239" i="38"/>
  <c r="C237" i="38"/>
  <c r="C236" i="38"/>
  <c r="C233" i="38"/>
  <c r="E239" i="38" s="1"/>
  <c r="G239" i="38" s="1"/>
  <c r="N201" i="38"/>
  <c r="O201" i="38" s="1"/>
  <c r="P201" i="38" s="1"/>
  <c r="E201" i="38"/>
  <c r="D199" i="38"/>
  <c r="D198" i="38"/>
  <c r="Q197" i="38"/>
  <c r="N197" i="38"/>
  <c r="M197" i="38"/>
  <c r="L197" i="38"/>
  <c r="K197" i="38"/>
  <c r="J197" i="38"/>
  <c r="I197" i="38"/>
  <c r="H197" i="38"/>
  <c r="G197" i="38"/>
  <c r="D195" i="38"/>
  <c r="D194" i="38"/>
  <c r="J193" i="38" s="1"/>
  <c r="P193" i="38"/>
  <c r="O193" i="38"/>
  <c r="N193" i="38"/>
  <c r="K193" i="38"/>
  <c r="I193" i="38"/>
  <c r="G193" i="38"/>
  <c r="D191" i="38"/>
  <c r="D190" i="38"/>
  <c r="L189" i="38" s="1"/>
  <c r="M189" i="38" s="1"/>
  <c r="O189" i="38"/>
  <c r="P189" i="38" s="1"/>
  <c r="N189" i="38"/>
  <c r="K189" i="38"/>
  <c r="H189" i="38"/>
  <c r="G189" i="38"/>
  <c r="D187" i="38"/>
  <c r="D186" i="38"/>
  <c r="Q185" i="38" s="1"/>
  <c r="N185" i="38"/>
  <c r="O185" i="38" s="1"/>
  <c r="P185" i="38" s="1"/>
  <c r="L185" i="38"/>
  <c r="M185" i="38" s="1"/>
  <c r="K185" i="38"/>
  <c r="J185" i="38"/>
  <c r="I185" i="38"/>
  <c r="H185" i="38"/>
  <c r="G185" i="38"/>
  <c r="D183" i="38"/>
  <c r="M182" i="38"/>
  <c r="R182" i="38" s="1"/>
  <c r="S182" i="38" s="1"/>
  <c r="K182" i="38"/>
  <c r="J182" i="38"/>
  <c r="D182" i="38"/>
  <c r="Q181" i="38"/>
  <c r="N181" i="38"/>
  <c r="O181" i="38" s="1"/>
  <c r="P181" i="38" s="1"/>
  <c r="L181" i="38"/>
  <c r="M181" i="38" s="1"/>
  <c r="R181" i="38" s="1"/>
  <c r="S181" i="38" s="1"/>
  <c r="K181" i="38"/>
  <c r="J181" i="38"/>
  <c r="I181" i="38"/>
  <c r="H181" i="38"/>
  <c r="G181" i="38"/>
  <c r="D179" i="38"/>
  <c r="M178" i="38"/>
  <c r="R178" i="38" s="1"/>
  <c r="S178" i="38" s="1"/>
  <c r="K178" i="38"/>
  <c r="D178" i="38"/>
  <c r="J178" i="38" s="1"/>
  <c r="Q177" i="38"/>
  <c r="O177" i="38"/>
  <c r="P177" i="38" s="1"/>
  <c r="N177" i="38"/>
  <c r="L177" i="38"/>
  <c r="M177" i="38" s="1"/>
  <c r="R177" i="38" s="1"/>
  <c r="S177" i="38" s="1"/>
  <c r="K177" i="38"/>
  <c r="J177" i="38"/>
  <c r="I177" i="38"/>
  <c r="H177" i="38"/>
  <c r="G177" i="38"/>
  <c r="D175" i="38"/>
  <c r="M174" i="38"/>
  <c r="R174" i="38" s="1"/>
  <c r="S174" i="38" s="1"/>
  <c r="O173" i="38"/>
  <c r="P173" i="38" s="1"/>
  <c r="N173" i="38"/>
  <c r="L173" i="38"/>
  <c r="M173" i="38" s="1"/>
  <c r="K173" i="38"/>
  <c r="H173" i="38"/>
  <c r="G173" i="38"/>
  <c r="E173" i="38"/>
  <c r="J173" i="38" s="1"/>
  <c r="R170" i="38"/>
  <c r="S170" i="38" s="1"/>
  <c r="M170" i="38"/>
  <c r="Q169" i="38"/>
  <c r="N169" i="38"/>
  <c r="O169" i="38" s="1"/>
  <c r="P169" i="38" s="1"/>
  <c r="I169" i="38"/>
  <c r="E169" i="38"/>
  <c r="D170" i="38" s="1"/>
  <c r="D167" i="38"/>
  <c r="S166" i="38"/>
  <c r="U167" i="38" s="1"/>
  <c r="R166" i="38"/>
  <c r="M166" i="38"/>
  <c r="D166" i="38"/>
  <c r="Q165" i="38"/>
  <c r="N165" i="38"/>
  <c r="O165" i="38" s="1"/>
  <c r="P165" i="38" s="1"/>
  <c r="M165" i="38"/>
  <c r="R165" i="38" s="1"/>
  <c r="S165" i="38" s="1"/>
  <c r="L165" i="38"/>
  <c r="K165" i="38"/>
  <c r="J165" i="38"/>
  <c r="I165" i="38"/>
  <c r="H165" i="38"/>
  <c r="G165" i="38"/>
  <c r="N163" i="38"/>
  <c r="D163" i="38"/>
  <c r="Q162" i="38"/>
  <c r="P162" i="38"/>
  <c r="O162" i="38"/>
  <c r="N162" i="38"/>
  <c r="R162" i="38" s="1"/>
  <c r="S162" i="38" s="1"/>
  <c r="M162" i="38"/>
  <c r="L162" i="38"/>
  <c r="K162" i="38"/>
  <c r="J162" i="38"/>
  <c r="I162" i="38"/>
  <c r="H162" i="38"/>
  <c r="G162" i="38"/>
  <c r="N160" i="38"/>
  <c r="J160" i="38"/>
  <c r="D160" i="38"/>
  <c r="Q159" i="38"/>
  <c r="O159" i="38"/>
  <c r="P159" i="38" s="1"/>
  <c r="N159" i="38"/>
  <c r="M159" i="38"/>
  <c r="L159" i="38"/>
  <c r="K159" i="38"/>
  <c r="J159" i="38"/>
  <c r="I159" i="38"/>
  <c r="H159" i="38"/>
  <c r="G159" i="38"/>
  <c r="N157" i="38"/>
  <c r="D157" i="38"/>
  <c r="R156" i="38"/>
  <c r="S156" i="38" s="1"/>
  <c r="Q156" i="38"/>
  <c r="N156" i="38"/>
  <c r="O156" i="38" s="1"/>
  <c r="P156" i="38" s="1"/>
  <c r="M156" i="38"/>
  <c r="L156" i="38"/>
  <c r="K156" i="38"/>
  <c r="J156" i="38"/>
  <c r="I156" i="38"/>
  <c r="H156" i="38"/>
  <c r="G156" i="38"/>
  <c r="N154" i="38"/>
  <c r="D154" i="38"/>
  <c r="R153" i="38"/>
  <c r="S153" i="38" s="1"/>
  <c r="Q153" i="38"/>
  <c r="N153" i="38"/>
  <c r="O153" i="38" s="1"/>
  <c r="P153" i="38" s="1"/>
  <c r="M153" i="38"/>
  <c r="L153" i="38"/>
  <c r="K153" i="38"/>
  <c r="J153" i="38"/>
  <c r="I153" i="38"/>
  <c r="H153" i="38"/>
  <c r="G153" i="38"/>
  <c r="Q151" i="38"/>
  <c r="P151" i="38"/>
  <c r="O151" i="38"/>
  <c r="N151" i="38"/>
  <c r="M151" i="38"/>
  <c r="L151" i="38"/>
  <c r="K151" i="38"/>
  <c r="J151" i="38"/>
  <c r="I151" i="38"/>
  <c r="H151" i="38"/>
  <c r="G151" i="38"/>
  <c r="Q149" i="38"/>
  <c r="P149" i="38"/>
  <c r="O149" i="38"/>
  <c r="N149" i="38"/>
  <c r="R149" i="38" s="1"/>
  <c r="S149" i="38" s="1"/>
  <c r="L149" i="38"/>
  <c r="M149" i="38" s="1"/>
  <c r="K149" i="38"/>
  <c r="J149" i="38"/>
  <c r="I149" i="38"/>
  <c r="H149" i="38"/>
  <c r="G149" i="38"/>
  <c r="R147" i="38"/>
  <c r="S147" i="38" s="1"/>
  <c r="Q147" i="38"/>
  <c r="O147" i="38"/>
  <c r="P147" i="38" s="1"/>
  <c r="N147" i="38"/>
  <c r="M147" i="38"/>
  <c r="L147" i="38"/>
  <c r="K147" i="38"/>
  <c r="J147" i="38"/>
  <c r="I147" i="38"/>
  <c r="H147" i="38"/>
  <c r="G147" i="38"/>
  <c r="R145" i="38"/>
  <c r="S145" i="38" s="1"/>
  <c r="Q145" i="38"/>
  <c r="N145" i="38"/>
  <c r="O145" i="38" s="1"/>
  <c r="P145" i="38" s="1"/>
  <c r="M145" i="38"/>
  <c r="L145" i="38"/>
  <c r="K145" i="38"/>
  <c r="J145" i="38"/>
  <c r="I145" i="38"/>
  <c r="H145" i="38"/>
  <c r="G145" i="38"/>
  <c r="Q143" i="38"/>
  <c r="O143" i="38"/>
  <c r="P143" i="38" s="1"/>
  <c r="N143" i="38"/>
  <c r="R143" i="38" s="1"/>
  <c r="S143" i="38" s="1"/>
  <c r="M143" i="38"/>
  <c r="L143" i="38"/>
  <c r="K143" i="38"/>
  <c r="J143" i="38"/>
  <c r="H143" i="38"/>
  <c r="G143" i="38"/>
  <c r="O142" i="38"/>
  <c r="P142" i="38" s="1"/>
  <c r="N142" i="38"/>
  <c r="L142" i="38"/>
  <c r="M142" i="38" s="1"/>
  <c r="K142" i="38"/>
  <c r="H142" i="38"/>
  <c r="G142" i="38"/>
  <c r="Q140" i="38"/>
  <c r="N140" i="38"/>
  <c r="M140" i="38"/>
  <c r="L140" i="38"/>
  <c r="K140" i="38"/>
  <c r="J140" i="38"/>
  <c r="H140" i="38"/>
  <c r="G140" i="38"/>
  <c r="Q139" i="38"/>
  <c r="N139" i="38"/>
  <c r="O139" i="38" s="1"/>
  <c r="P139" i="38" s="1"/>
  <c r="M139" i="38"/>
  <c r="L139" i="38"/>
  <c r="K139" i="38"/>
  <c r="J139" i="38"/>
  <c r="I139" i="38"/>
  <c r="H139" i="38"/>
  <c r="G139" i="38"/>
  <c r="Q137" i="38"/>
  <c r="O137" i="38"/>
  <c r="P137" i="38" s="1"/>
  <c r="N137" i="38"/>
  <c r="M137" i="38"/>
  <c r="L137" i="38"/>
  <c r="K137" i="38"/>
  <c r="J137" i="38"/>
  <c r="H137" i="38"/>
  <c r="G137" i="38"/>
  <c r="Q136" i="38"/>
  <c r="N136" i="38"/>
  <c r="M136" i="38"/>
  <c r="L136" i="38"/>
  <c r="K136" i="38"/>
  <c r="J136" i="38"/>
  <c r="I136" i="38"/>
  <c r="H136" i="38"/>
  <c r="G136" i="38"/>
  <c r="N134" i="38"/>
  <c r="D134" i="38"/>
  <c r="Q133" i="38"/>
  <c r="O133" i="38"/>
  <c r="P133" i="38" s="1"/>
  <c r="N133" i="38"/>
  <c r="L133" i="38"/>
  <c r="M133" i="38" s="1"/>
  <c r="K133" i="38"/>
  <c r="J133" i="38"/>
  <c r="I133" i="38"/>
  <c r="H133" i="38"/>
  <c r="G133" i="38"/>
  <c r="N131" i="38"/>
  <c r="J131" i="38"/>
  <c r="D131" i="38"/>
  <c r="Q130" i="38"/>
  <c r="P130" i="38"/>
  <c r="O130" i="38"/>
  <c r="N130" i="38"/>
  <c r="M130" i="38"/>
  <c r="L130" i="38"/>
  <c r="K130" i="38"/>
  <c r="J130" i="38"/>
  <c r="I130" i="38"/>
  <c r="H130" i="38"/>
  <c r="G130" i="38"/>
  <c r="N128" i="38"/>
  <c r="O127" i="38"/>
  <c r="P127" i="38" s="1"/>
  <c r="N127" i="38"/>
  <c r="J127" i="38"/>
  <c r="G127" i="38"/>
  <c r="E127" i="38"/>
  <c r="K127" i="38" s="1"/>
  <c r="N125" i="38"/>
  <c r="R125" i="38" s="1"/>
  <c r="S125" i="38" s="1"/>
  <c r="K125" i="38"/>
  <c r="J125" i="38"/>
  <c r="D125" i="38"/>
  <c r="L125" i="38" s="1"/>
  <c r="M125" i="38" s="1"/>
  <c r="Q124" i="38"/>
  <c r="N124" i="38"/>
  <c r="M124" i="38"/>
  <c r="L124" i="38"/>
  <c r="K124" i="38"/>
  <c r="J124" i="38"/>
  <c r="I124" i="38"/>
  <c r="H124" i="38"/>
  <c r="G124" i="38"/>
  <c r="U123" i="38"/>
  <c r="U122" i="38"/>
  <c r="U121" i="38"/>
  <c r="N119" i="38"/>
  <c r="D119" i="38"/>
  <c r="Q118" i="38"/>
  <c r="N118" i="38"/>
  <c r="O118" i="38" s="1"/>
  <c r="P118" i="38" s="1"/>
  <c r="M118" i="38"/>
  <c r="R118" i="38" s="1"/>
  <c r="S118" i="38" s="1"/>
  <c r="L118" i="38"/>
  <c r="K118" i="38"/>
  <c r="J118" i="38"/>
  <c r="I118" i="38"/>
  <c r="H118" i="38"/>
  <c r="G118" i="38"/>
  <c r="N117" i="38"/>
  <c r="L117" i="38"/>
  <c r="M117" i="38" s="1"/>
  <c r="R117" i="38" s="1"/>
  <c r="S117" i="38" s="1"/>
  <c r="U118" i="38" s="1"/>
  <c r="K117" i="38"/>
  <c r="J117" i="38"/>
  <c r="D117" i="38"/>
  <c r="Q116" i="38"/>
  <c r="P116" i="38"/>
  <c r="O116" i="38"/>
  <c r="N116" i="38"/>
  <c r="R116" i="38" s="1"/>
  <c r="S116" i="38" s="1"/>
  <c r="U117" i="38" s="1"/>
  <c r="L116" i="38"/>
  <c r="M116" i="38" s="1"/>
  <c r="K116" i="38"/>
  <c r="J116" i="38"/>
  <c r="I116" i="38"/>
  <c r="H116" i="38"/>
  <c r="G116" i="38"/>
  <c r="N114" i="38"/>
  <c r="O113" i="38"/>
  <c r="P113" i="38" s="1"/>
  <c r="N113" i="38"/>
  <c r="K113" i="38"/>
  <c r="G113" i="38"/>
  <c r="E113" i="38"/>
  <c r="J113" i="38" s="1"/>
  <c r="N111" i="38"/>
  <c r="N110" i="38"/>
  <c r="J110" i="38"/>
  <c r="E110" i="38"/>
  <c r="N108" i="38"/>
  <c r="J108" i="38"/>
  <c r="D108" i="38"/>
  <c r="L108" i="38" s="1"/>
  <c r="M108" i="38" s="1"/>
  <c r="Q107" i="38"/>
  <c r="P107" i="38"/>
  <c r="O107" i="38"/>
  <c r="N107" i="38"/>
  <c r="R107" i="38" s="1"/>
  <c r="S107" i="38" s="1"/>
  <c r="M107" i="38"/>
  <c r="L107" i="38"/>
  <c r="K107" i="38"/>
  <c r="I107" i="38"/>
  <c r="H107" i="38"/>
  <c r="G107" i="38"/>
  <c r="E107" i="38"/>
  <c r="C251" i="38" s="1"/>
  <c r="F251" i="38" s="1"/>
  <c r="H251" i="38" s="1"/>
  <c r="C231" i="37"/>
  <c r="C230" i="37"/>
  <c r="C228" i="37"/>
  <c r="C227" i="37"/>
  <c r="C226" i="37"/>
  <c r="I222" i="37"/>
  <c r="J222" i="37" s="1"/>
  <c r="F222" i="37"/>
  <c r="B222" i="37"/>
  <c r="E217" i="37"/>
  <c r="B217" i="37"/>
  <c r="F217" i="37" s="1"/>
  <c r="A217" i="37"/>
  <c r="F216" i="37"/>
  <c r="E216" i="37"/>
  <c r="B216" i="37"/>
  <c r="A216" i="37"/>
  <c r="F212" i="37"/>
  <c r="G212" i="37" s="1"/>
  <c r="I212" i="37" s="1"/>
  <c r="J212" i="37" s="1"/>
  <c r="B212" i="37"/>
  <c r="G211" i="37"/>
  <c r="I211" i="37" s="1"/>
  <c r="J211" i="37" s="1"/>
  <c r="J213" i="37" s="1"/>
  <c r="F211" i="37"/>
  <c r="B211" i="37"/>
  <c r="J207" i="37"/>
  <c r="F207" i="37"/>
  <c r="F206" i="37"/>
  <c r="J206" i="37" s="1"/>
  <c r="J205" i="37"/>
  <c r="F205" i="37"/>
  <c r="F204" i="37"/>
  <c r="J204" i="37" s="1"/>
  <c r="J203" i="37"/>
  <c r="F203" i="37"/>
  <c r="E203" i="37"/>
  <c r="B203" i="37"/>
  <c r="J202" i="37"/>
  <c r="F202" i="37"/>
  <c r="E202" i="37"/>
  <c r="B202" i="37"/>
  <c r="C187" i="37"/>
  <c r="B187" i="37"/>
  <c r="F187" i="37" s="1"/>
  <c r="I187" i="37" s="1"/>
  <c r="J187" i="37" s="1"/>
  <c r="A187" i="37"/>
  <c r="I186" i="37"/>
  <c r="J186" i="37" s="1"/>
  <c r="F186" i="37"/>
  <c r="C186" i="37"/>
  <c r="B186" i="37"/>
  <c r="A186" i="37"/>
  <c r="C185" i="37"/>
  <c r="B185" i="37"/>
  <c r="F185" i="37" s="1"/>
  <c r="I185" i="37" s="1"/>
  <c r="J185" i="37" s="1"/>
  <c r="A185" i="37"/>
  <c r="I184" i="37"/>
  <c r="J184" i="37" s="1"/>
  <c r="F184" i="37"/>
  <c r="C184" i="37"/>
  <c r="B184" i="37"/>
  <c r="A184" i="37"/>
  <c r="A183" i="37"/>
  <c r="F181" i="37"/>
  <c r="I181" i="37" s="1"/>
  <c r="J181" i="37" s="1"/>
  <c r="C181" i="37"/>
  <c r="B181" i="37"/>
  <c r="A181" i="37"/>
  <c r="J180" i="37"/>
  <c r="I180" i="37"/>
  <c r="C180" i="37"/>
  <c r="B180" i="37"/>
  <c r="F180" i="37" s="1"/>
  <c r="A180" i="37"/>
  <c r="F179" i="37"/>
  <c r="I179" i="37" s="1"/>
  <c r="J179" i="37" s="1"/>
  <c r="C179" i="37"/>
  <c r="B179" i="37"/>
  <c r="A179" i="37"/>
  <c r="C178" i="37"/>
  <c r="B178" i="37"/>
  <c r="F178" i="37" s="1"/>
  <c r="I178" i="37" s="1"/>
  <c r="J178" i="37" s="1"/>
  <c r="A178" i="37"/>
  <c r="F177" i="37"/>
  <c r="I177" i="37" s="1"/>
  <c r="J177" i="37" s="1"/>
  <c r="C177" i="37"/>
  <c r="B177" i="37"/>
  <c r="A177" i="37"/>
  <c r="C176" i="37"/>
  <c r="B176" i="37"/>
  <c r="F176" i="37" s="1"/>
  <c r="I176" i="37" s="1"/>
  <c r="J176" i="37" s="1"/>
  <c r="A176" i="37"/>
  <c r="C175" i="37"/>
  <c r="F175" i="37" s="1"/>
  <c r="I175" i="37" s="1"/>
  <c r="J175" i="37" s="1"/>
  <c r="B175" i="37"/>
  <c r="A175" i="37"/>
  <c r="I153" i="37"/>
  <c r="J153" i="37" s="1"/>
  <c r="F153" i="37"/>
  <c r="G153" i="37" s="1"/>
  <c r="F150" i="37"/>
  <c r="G150" i="37" s="1"/>
  <c r="I150" i="37" s="1"/>
  <c r="J150" i="37" s="1"/>
  <c r="J149" i="37"/>
  <c r="J151" i="37" s="1"/>
  <c r="F149" i="37"/>
  <c r="G149" i="37" s="1"/>
  <c r="I149" i="37" s="1"/>
  <c r="G146" i="37"/>
  <c r="I146" i="37" s="1"/>
  <c r="J146" i="37" s="1"/>
  <c r="F146" i="37"/>
  <c r="H145" i="37"/>
  <c r="G145" i="37"/>
  <c r="I145" i="37" s="1"/>
  <c r="J145" i="37" s="1"/>
  <c r="F145" i="37"/>
  <c r="I144" i="37"/>
  <c r="J144" i="37" s="1"/>
  <c r="G144" i="37"/>
  <c r="F144" i="37"/>
  <c r="I142" i="37"/>
  <c r="J142" i="37" s="1"/>
  <c r="G142" i="37"/>
  <c r="F142" i="37"/>
  <c r="I137" i="37"/>
  <c r="J137" i="37" s="1"/>
  <c r="G137" i="37"/>
  <c r="F137" i="37"/>
  <c r="B137" i="37"/>
  <c r="J136" i="37"/>
  <c r="B136" i="37"/>
  <c r="F136" i="37" s="1"/>
  <c r="G136" i="37" s="1"/>
  <c r="I136" i="37" s="1"/>
  <c r="F135" i="37"/>
  <c r="G135" i="37" s="1"/>
  <c r="I135" i="37" s="1"/>
  <c r="J135" i="37" s="1"/>
  <c r="B135" i="37"/>
  <c r="G132" i="37"/>
  <c r="I132" i="37" s="1"/>
  <c r="J132" i="37" s="1"/>
  <c r="F132" i="37"/>
  <c r="B132" i="37"/>
  <c r="I131" i="37"/>
  <c r="J131" i="37" s="1"/>
  <c r="G131" i="37"/>
  <c r="F131" i="37"/>
  <c r="B131" i="37"/>
  <c r="J130" i="37"/>
  <c r="B130" i="37"/>
  <c r="F130" i="37" s="1"/>
  <c r="G130" i="37" s="1"/>
  <c r="I130" i="37" s="1"/>
  <c r="F127" i="37"/>
  <c r="G127" i="37" s="1"/>
  <c r="I127" i="37" s="1"/>
  <c r="J127" i="37" s="1"/>
  <c r="H20" i="36" s="1"/>
  <c r="B127" i="37"/>
  <c r="G126" i="37"/>
  <c r="I126" i="37" s="1"/>
  <c r="J126" i="37" s="1"/>
  <c r="F126" i="37"/>
  <c r="B126" i="37"/>
  <c r="I125" i="37"/>
  <c r="J125" i="37" s="1"/>
  <c r="H19" i="36" s="1"/>
  <c r="G125" i="37"/>
  <c r="F125" i="37"/>
  <c r="B125" i="37"/>
  <c r="C114" i="37"/>
  <c r="C113" i="37"/>
  <c r="C112" i="37"/>
  <c r="C111" i="37"/>
  <c r="A111" i="37"/>
  <c r="C110" i="37"/>
  <c r="A109" i="37"/>
  <c r="C107" i="37"/>
  <c r="C106" i="37"/>
  <c r="C105" i="37"/>
  <c r="C101" i="37"/>
  <c r="C100" i="37"/>
  <c r="C99" i="37"/>
  <c r="C98" i="37"/>
  <c r="C97" i="37"/>
  <c r="C96" i="37"/>
  <c r="C90" i="37"/>
  <c r="C89" i="37"/>
  <c r="C88" i="37"/>
  <c r="C87" i="37"/>
  <c r="B87" i="37"/>
  <c r="C86" i="37"/>
  <c r="C83" i="37"/>
  <c r="C82" i="37"/>
  <c r="C81" i="37"/>
  <c r="C77" i="37"/>
  <c r="C76" i="37"/>
  <c r="B76" i="37"/>
  <c r="C75" i="37"/>
  <c r="A75" i="37"/>
  <c r="A99" i="37" s="1"/>
  <c r="A229" i="37" s="1"/>
  <c r="C74" i="37"/>
  <c r="C73" i="37"/>
  <c r="C72" i="37"/>
  <c r="C63" i="37"/>
  <c r="C62" i="37"/>
  <c r="C61" i="37"/>
  <c r="C60" i="37"/>
  <c r="C59" i="37"/>
  <c r="C56" i="37"/>
  <c r="C55" i="37"/>
  <c r="C54" i="37"/>
  <c r="A53" i="37"/>
  <c r="A80" i="37" s="1"/>
  <c r="A104" i="37" s="1"/>
  <c r="C50" i="37"/>
  <c r="A50" i="37"/>
  <c r="A77" i="37" s="1"/>
  <c r="A101" i="37" s="1"/>
  <c r="A231" i="37" s="1"/>
  <c r="I49" i="37"/>
  <c r="J49" i="37" s="1"/>
  <c r="A49" i="37"/>
  <c r="A76" i="37" s="1"/>
  <c r="A100" i="37" s="1"/>
  <c r="A230" i="37" s="1"/>
  <c r="C48" i="37"/>
  <c r="A48" i="37"/>
  <c r="C47" i="37"/>
  <c r="A47" i="37"/>
  <c r="A74" i="37" s="1"/>
  <c r="A98" i="37" s="1"/>
  <c r="A228" i="37" s="1"/>
  <c r="C46" i="37"/>
  <c r="A46" i="37"/>
  <c r="A73" i="37" s="1"/>
  <c r="A97" i="37" s="1"/>
  <c r="A227" i="37" s="1"/>
  <c r="C45" i="37"/>
  <c r="B45" i="37"/>
  <c r="B72" i="37" s="1"/>
  <c r="A45" i="37"/>
  <c r="A72" i="37" s="1"/>
  <c r="A96" i="37" s="1"/>
  <c r="A226" i="37" s="1"/>
  <c r="I36" i="37"/>
  <c r="J36" i="37" s="1"/>
  <c r="F36" i="37"/>
  <c r="C36" i="37"/>
  <c r="B36" i="37"/>
  <c r="B63" i="37" s="1"/>
  <c r="A36" i="37"/>
  <c r="A63" i="37" s="1"/>
  <c r="A90" i="37" s="1"/>
  <c r="A114" i="37" s="1"/>
  <c r="C35" i="37"/>
  <c r="B35" i="37"/>
  <c r="B62" i="37" s="1"/>
  <c r="A35" i="37"/>
  <c r="A62" i="37" s="1"/>
  <c r="A89" i="37" s="1"/>
  <c r="A113" i="37" s="1"/>
  <c r="I34" i="37"/>
  <c r="J34" i="37" s="1"/>
  <c r="F34" i="37"/>
  <c r="C34" i="37"/>
  <c r="B34" i="37"/>
  <c r="B61" i="37" s="1"/>
  <c r="A34" i="37"/>
  <c r="A61" i="37" s="1"/>
  <c r="A88" i="37" s="1"/>
  <c r="A112" i="37" s="1"/>
  <c r="C33" i="37"/>
  <c r="B33" i="37"/>
  <c r="B60" i="37" s="1"/>
  <c r="F60" i="37" s="1"/>
  <c r="I60" i="37" s="1"/>
  <c r="J60" i="37" s="1"/>
  <c r="A33" i="37"/>
  <c r="A60" i="37" s="1"/>
  <c r="A87" i="37" s="1"/>
  <c r="I32" i="37"/>
  <c r="J32" i="37" s="1"/>
  <c r="F32" i="37"/>
  <c r="C32" i="37"/>
  <c r="B32" i="37"/>
  <c r="B59" i="37" s="1"/>
  <c r="A32" i="37"/>
  <c r="A59" i="37" s="1"/>
  <c r="A86" i="37" s="1"/>
  <c r="A110" i="37" s="1"/>
  <c r="A31" i="37"/>
  <c r="A58" i="37" s="1"/>
  <c r="A85" i="37" s="1"/>
  <c r="F29" i="37"/>
  <c r="I29" i="37" s="1"/>
  <c r="J29" i="37" s="1"/>
  <c r="C29" i="37"/>
  <c r="B29" i="37"/>
  <c r="B56" i="37" s="1"/>
  <c r="B83" i="37" s="1"/>
  <c r="A29" i="37"/>
  <c r="A56" i="37" s="1"/>
  <c r="A83" i="37" s="1"/>
  <c r="A107" i="37" s="1"/>
  <c r="C28" i="37"/>
  <c r="B28" i="37"/>
  <c r="F28" i="37" s="1"/>
  <c r="I28" i="37" s="1"/>
  <c r="J28" i="37" s="1"/>
  <c r="A28" i="37"/>
  <c r="A55" i="37" s="1"/>
  <c r="A82" i="37" s="1"/>
  <c r="A106" i="37" s="1"/>
  <c r="F27" i="37"/>
  <c r="I27" i="37" s="1"/>
  <c r="J27" i="37" s="1"/>
  <c r="C27" i="37"/>
  <c r="B27" i="37"/>
  <c r="B54" i="37" s="1"/>
  <c r="B81" i="37" s="1"/>
  <c r="F81" i="37" s="1"/>
  <c r="G81" i="37" s="1"/>
  <c r="I81" i="37" s="1"/>
  <c r="J81" i="37" s="1"/>
  <c r="A27" i="37"/>
  <c r="A54" i="37" s="1"/>
  <c r="A81" i="37" s="1"/>
  <c r="A105" i="37" s="1"/>
  <c r="A26" i="37"/>
  <c r="C24" i="37"/>
  <c r="B24" i="37"/>
  <c r="B50" i="37" s="1"/>
  <c r="A24" i="37"/>
  <c r="I23" i="37"/>
  <c r="J23" i="37" s="1"/>
  <c r="F23" i="37"/>
  <c r="C23" i="37"/>
  <c r="B23" i="37"/>
  <c r="B49" i="37" s="1"/>
  <c r="F49" i="37" s="1"/>
  <c r="A23" i="37"/>
  <c r="B22" i="37"/>
  <c r="B48" i="37" s="1"/>
  <c r="A22" i="37"/>
  <c r="I21" i="37"/>
  <c r="J21" i="37" s="1"/>
  <c r="F21" i="37"/>
  <c r="C21" i="37"/>
  <c r="B21" i="37"/>
  <c r="B47" i="37" s="1"/>
  <c r="A21" i="37"/>
  <c r="C20" i="37"/>
  <c r="B20" i="37"/>
  <c r="B46" i="37" s="1"/>
  <c r="A20" i="37"/>
  <c r="I19" i="37"/>
  <c r="J19" i="37" s="1"/>
  <c r="F19" i="37"/>
  <c r="C19" i="37"/>
  <c r="B19" i="37"/>
  <c r="A19" i="37"/>
  <c r="A18" i="37"/>
  <c r="F16" i="37"/>
  <c r="I16" i="37" s="1"/>
  <c r="J16" i="37" s="1"/>
  <c r="C16" i="37"/>
  <c r="B16" i="37"/>
  <c r="A16" i="37"/>
  <c r="J15" i="37"/>
  <c r="C15" i="37"/>
  <c r="B15" i="37"/>
  <c r="F15" i="37" s="1"/>
  <c r="I15" i="37" s="1"/>
  <c r="A15" i="37"/>
  <c r="F14" i="37"/>
  <c r="I14" i="37" s="1"/>
  <c r="J14" i="37" s="1"/>
  <c r="C14" i="37"/>
  <c r="B14" i="37"/>
  <c r="A14" i="37"/>
  <c r="J13" i="37"/>
  <c r="C13" i="37"/>
  <c r="B13" i="37"/>
  <c r="F13" i="37" s="1"/>
  <c r="I13" i="37" s="1"/>
  <c r="A13" i="37"/>
  <c r="A12" i="37"/>
  <c r="I10" i="37"/>
  <c r="J10" i="37" s="1"/>
  <c r="F10" i="37"/>
  <c r="C10" i="37"/>
  <c r="B10" i="37"/>
  <c r="A10" i="37"/>
  <c r="C9" i="37"/>
  <c r="B9" i="37"/>
  <c r="A9" i="37"/>
  <c r="I8" i="37"/>
  <c r="J8" i="37" s="1"/>
  <c r="F8" i="37"/>
  <c r="C8" i="37"/>
  <c r="B8" i="37"/>
  <c r="A8" i="37"/>
  <c r="C7" i="37"/>
  <c r="B7" i="37"/>
  <c r="F7" i="37" s="1"/>
  <c r="I7" i="37" s="1"/>
  <c r="J7" i="37" s="1"/>
  <c r="A7" i="37"/>
  <c r="I6" i="37"/>
  <c r="J6" i="37" s="1"/>
  <c r="F6" i="37"/>
  <c r="C6" i="37"/>
  <c r="B6" i="37"/>
  <c r="A6" i="37"/>
  <c r="A5" i="37"/>
  <c r="G23" i="36"/>
  <c r="H21" i="36"/>
  <c r="H13" i="36"/>
  <c r="H5" i="36"/>
  <c r="D1" i="36"/>
  <c r="H16" i="35"/>
  <c r="G12" i="35"/>
  <c r="G11" i="35"/>
  <c r="G10" i="35"/>
  <c r="H8" i="35"/>
  <c r="G8" i="35"/>
  <c r="G15" i="35"/>
  <c r="G6" i="35"/>
  <c r="G14" i="35"/>
  <c r="G13" i="35"/>
  <c r="G4" i="35"/>
  <c r="K3" i="35"/>
  <c r="D1" i="35"/>
  <c r="G13" i="34"/>
  <c r="G12" i="34"/>
  <c r="G10" i="34"/>
  <c r="G9" i="34"/>
  <c r="G8" i="34"/>
  <c r="G7" i="34"/>
  <c r="G6" i="34"/>
  <c r="G5" i="34"/>
  <c r="G4" i="34"/>
  <c r="G16" i="35" l="1"/>
  <c r="G5" i="35"/>
  <c r="G14" i="34"/>
  <c r="F5" i="33" s="1"/>
  <c r="G7" i="35"/>
  <c r="F72" i="37"/>
  <c r="G72" i="37" s="1"/>
  <c r="I72" i="37" s="1"/>
  <c r="J72" i="37" s="1"/>
  <c r="B96" i="37"/>
  <c r="B73" i="37"/>
  <c r="F46" i="37"/>
  <c r="I46" i="37" s="1"/>
  <c r="J46" i="37" s="1"/>
  <c r="B75" i="37"/>
  <c r="F48" i="37"/>
  <c r="I48" i="37" s="1"/>
  <c r="J48" i="37" s="1"/>
  <c r="B77" i="37"/>
  <c r="F50" i="37"/>
  <c r="I50" i="37" s="1"/>
  <c r="J50" i="37" s="1"/>
  <c r="F76" i="37"/>
  <c r="G76" i="37" s="1"/>
  <c r="I76" i="37" s="1"/>
  <c r="J76" i="37" s="1"/>
  <c r="B100" i="37"/>
  <c r="U150" i="38"/>
  <c r="U149" i="38"/>
  <c r="U153" i="38"/>
  <c r="U156" i="38"/>
  <c r="F9" i="37"/>
  <c r="I9" i="37" s="1"/>
  <c r="J9" i="37" s="1"/>
  <c r="F59" i="37"/>
  <c r="I59" i="37" s="1"/>
  <c r="J59" i="37" s="1"/>
  <c r="B86" i="37"/>
  <c r="B88" i="37"/>
  <c r="F61" i="37"/>
  <c r="I61" i="37" s="1"/>
  <c r="J61" i="37" s="1"/>
  <c r="F63" i="37"/>
  <c r="I63" i="37" s="1"/>
  <c r="J63" i="37" s="1"/>
  <c r="B90" i="37"/>
  <c r="F54" i="37"/>
  <c r="I54" i="37" s="1"/>
  <c r="J54" i="37" s="1"/>
  <c r="B105" i="37"/>
  <c r="F105" i="37" s="1"/>
  <c r="G105" i="37" s="1"/>
  <c r="I105" i="37" s="1"/>
  <c r="J105" i="37" s="1"/>
  <c r="J147" i="37"/>
  <c r="L119" i="38"/>
  <c r="M119" i="38" s="1"/>
  <c r="K119" i="38"/>
  <c r="J119" i="38"/>
  <c r="U148" i="38"/>
  <c r="U147" i="38"/>
  <c r="F83" i="37"/>
  <c r="G83" i="37" s="1"/>
  <c r="I83" i="37" s="1"/>
  <c r="J83" i="37" s="1"/>
  <c r="B107" i="37"/>
  <c r="F107" i="37" s="1"/>
  <c r="G107" i="37" s="1"/>
  <c r="I107" i="37" s="1"/>
  <c r="J107" i="37" s="1"/>
  <c r="B89" i="37"/>
  <c r="F62" i="37"/>
  <c r="I62" i="37" s="1"/>
  <c r="J62" i="37" s="1"/>
  <c r="B55" i="37"/>
  <c r="F56" i="37"/>
  <c r="I56" i="37" s="1"/>
  <c r="J56" i="37" s="1"/>
  <c r="J188" i="37"/>
  <c r="U116" i="38"/>
  <c r="O136" i="38"/>
  <c r="P136" i="38" s="1"/>
  <c r="R136" i="38" s="1"/>
  <c r="S136" i="38" s="1"/>
  <c r="K166" i="38"/>
  <c r="J166" i="38"/>
  <c r="F47" i="37"/>
  <c r="I47" i="37" s="1"/>
  <c r="J47" i="37" s="1"/>
  <c r="B74" i="37"/>
  <c r="F87" i="37"/>
  <c r="G87" i="37" s="1"/>
  <c r="I87" i="37" s="1"/>
  <c r="J87" i="37" s="1"/>
  <c r="B111" i="37"/>
  <c r="F111" i="37" s="1"/>
  <c r="G111" i="37" s="1"/>
  <c r="I111" i="37" s="1"/>
  <c r="J111" i="37" s="1"/>
  <c r="G217" i="37"/>
  <c r="J217" i="37"/>
  <c r="O110" i="38"/>
  <c r="P110" i="38" s="1"/>
  <c r="U162" i="38"/>
  <c r="L163" i="38"/>
  <c r="M163" i="38" s="1"/>
  <c r="K163" i="38"/>
  <c r="J163" i="38"/>
  <c r="O197" i="38"/>
  <c r="P197" i="38" s="1"/>
  <c r="R197" i="38"/>
  <c r="S197" i="38" s="1"/>
  <c r="F20" i="37"/>
  <c r="I20" i="37" s="1"/>
  <c r="J20" i="37" s="1"/>
  <c r="J38" i="37" s="1"/>
  <c r="J4" i="34" s="1"/>
  <c r="F22" i="37"/>
  <c r="I22" i="37" s="1"/>
  <c r="J22" i="37" s="1"/>
  <c r="F24" i="37"/>
  <c r="I24" i="37" s="1"/>
  <c r="J24" i="37" s="1"/>
  <c r="F33" i="37"/>
  <c r="I33" i="37" s="1"/>
  <c r="J33" i="37" s="1"/>
  <c r="F35" i="37"/>
  <c r="I35" i="37" s="1"/>
  <c r="J35" i="37" s="1"/>
  <c r="R108" i="38"/>
  <c r="S108" i="38" s="1"/>
  <c r="O124" i="38"/>
  <c r="P124" i="38" s="1"/>
  <c r="R124" i="38" s="1"/>
  <c r="S124" i="38" s="1"/>
  <c r="R137" i="38"/>
  <c r="S137" i="38" s="1"/>
  <c r="U145" i="38"/>
  <c r="U146" i="38"/>
  <c r="R159" i="38"/>
  <c r="S159" i="38" s="1"/>
  <c r="U165" i="38"/>
  <c r="U166" i="38"/>
  <c r="K170" i="38"/>
  <c r="J170" i="38"/>
  <c r="R185" i="38"/>
  <c r="S185" i="38" s="1"/>
  <c r="J208" i="37"/>
  <c r="J216" i="37"/>
  <c r="J218" i="37" s="1"/>
  <c r="G216" i="37"/>
  <c r="Q110" i="38"/>
  <c r="I110" i="38"/>
  <c r="D111" i="38"/>
  <c r="L110" i="38"/>
  <c r="M110" i="38" s="1"/>
  <c r="R110" i="38" s="1"/>
  <c r="S110" i="38" s="1"/>
  <c r="H110" i="38"/>
  <c r="K110" i="38"/>
  <c r="G110" i="38"/>
  <c r="K134" i="38"/>
  <c r="J134" i="38"/>
  <c r="L134" i="38"/>
  <c r="M134" i="38" s="1"/>
  <c r="R134" i="38" s="1"/>
  <c r="S134" i="38" s="1"/>
  <c r="R154" i="38"/>
  <c r="S154" i="38" s="1"/>
  <c r="U155" i="38" s="1"/>
  <c r="U108" i="38"/>
  <c r="O140" i="38"/>
  <c r="P140" i="38" s="1"/>
  <c r="R140" i="38"/>
  <c r="S140" i="38" s="1"/>
  <c r="J107" i="38"/>
  <c r="K108" i="38"/>
  <c r="H113" i="38"/>
  <c r="L113" i="38"/>
  <c r="M113" i="38" s="1"/>
  <c r="R113" i="38" s="1"/>
  <c r="S113" i="38" s="1"/>
  <c r="D114" i="38"/>
  <c r="R130" i="38"/>
  <c r="S130" i="38" s="1"/>
  <c r="L131" i="38"/>
  <c r="M131" i="38" s="1"/>
  <c r="R131" i="38" s="1"/>
  <c r="S131" i="38" s="1"/>
  <c r="K131" i="38"/>
  <c r="R139" i="38"/>
  <c r="S139" i="38" s="1"/>
  <c r="R151" i="38"/>
  <c r="S151" i="38" s="1"/>
  <c r="L154" i="38"/>
  <c r="M154" i="38" s="1"/>
  <c r="K154" i="38"/>
  <c r="L157" i="38"/>
  <c r="M157" i="38" s="1"/>
  <c r="R157" i="38" s="1"/>
  <c r="S157" i="38" s="1"/>
  <c r="K157" i="38"/>
  <c r="J169" i="38"/>
  <c r="H14" i="36" s="1"/>
  <c r="L193" i="38"/>
  <c r="M193" i="38" s="1"/>
  <c r="D202" i="38"/>
  <c r="D203" i="38"/>
  <c r="K201" i="38"/>
  <c r="G201" i="38"/>
  <c r="J142" i="38"/>
  <c r="Q142" i="38"/>
  <c r="R142" i="38" s="1"/>
  <c r="S142" i="38" s="1"/>
  <c r="U142" i="38" s="1"/>
  <c r="H10" i="36" s="1"/>
  <c r="I142" i="38"/>
  <c r="I113" i="38"/>
  <c r="H4" i="36" s="1"/>
  <c r="Q113" i="38"/>
  <c r="D128" i="38"/>
  <c r="Q127" i="38"/>
  <c r="I127" i="38"/>
  <c r="L127" i="38"/>
  <c r="M127" i="38" s="1"/>
  <c r="R127" i="38" s="1"/>
  <c r="S127" i="38" s="1"/>
  <c r="U127" i="38" s="1"/>
  <c r="H127" i="38"/>
  <c r="J154" i="38"/>
  <c r="J157" i="38"/>
  <c r="L160" i="38"/>
  <c r="M160" i="38" s="1"/>
  <c r="R160" i="38" s="1"/>
  <c r="S160" i="38" s="1"/>
  <c r="U161" i="38" s="1"/>
  <c r="K160" i="38"/>
  <c r="H193" i="38"/>
  <c r="Q193" i="38"/>
  <c r="R119" i="38"/>
  <c r="S119" i="38" s="1"/>
  <c r="U120" i="38" s="1"/>
  <c r="R133" i="38"/>
  <c r="S133" i="38" s="1"/>
  <c r="R163" i="38"/>
  <c r="S163" i="38" s="1"/>
  <c r="U164" i="38" s="1"/>
  <c r="L169" i="38"/>
  <c r="M169" i="38" s="1"/>
  <c r="R169" i="38" s="1"/>
  <c r="S169" i="38" s="1"/>
  <c r="U169" i="38" s="1"/>
  <c r="H15" i="36" s="1"/>
  <c r="H169" i="38"/>
  <c r="D171" i="38"/>
  <c r="K169" i="38"/>
  <c r="H16" i="36" s="1"/>
  <c r="G169" i="38"/>
  <c r="I4" i="34" s="1"/>
  <c r="R189" i="38"/>
  <c r="S189" i="38" s="1"/>
  <c r="J189" i="38"/>
  <c r="Q189" i="38"/>
  <c r="I189" i="38"/>
  <c r="R193" i="38"/>
  <c r="S193" i="38" s="1"/>
  <c r="I173" i="38"/>
  <c r="Q173" i="38"/>
  <c r="R173" i="38" s="1"/>
  <c r="S173" i="38" s="1"/>
  <c r="U173" i="38" s="1"/>
  <c r="D174" i="38"/>
  <c r="E240" i="38"/>
  <c r="G240" i="38" s="1"/>
  <c r="G242" i="38" s="1"/>
  <c r="J242" i="38" s="1"/>
  <c r="G17" i="35" l="1"/>
  <c r="F6" i="33" s="1"/>
  <c r="U125" i="38"/>
  <c r="U124" i="38"/>
  <c r="U158" i="38"/>
  <c r="U157" i="38"/>
  <c r="U114" i="38"/>
  <c r="H6" i="36" s="1"/>
  <c r="U152" i="38"/>
  <c r="U151" i="38"/>
  <c r="B113" i="37"/>
  <c r="F113" i="37" s="1"/>
  <c r="G113" i="37" s="1"/>
  <c r="I113" i="37" s="1"/>
  <c r="J113" i="37" s="1"/>
  <c r="F89" i="37"/>
  <c r="G89" i="37" s="1"/>
  <c r="I89" i="37" s="1"/>
  <c r="J89" i="37" s="1"/>
  <c r="U154" i="38"/>
  <c r="B230" i="37"/>
  <c r="F230" i="37" s="1"/>
  <c r="G230" i="37" s="1"/>
  <c r="I230" i="37" s="1"/>
  <c r="J230" i="37" s="1"/>
  <c r="F100" i="37"/>
  <c r="G100" i="37" s="1"/>
  <c r="I100" i="37" s="1"/>
  <c r="J100" i="37" s="1"/>
  <c r="B226" i="37"/>
  <c r="F226" i="37" s="1"/>
  <c r="G226" i="37" s="1"/>
  <c r="I226" i="37" s="1"/>
  <c r="J226" i="37" s="1"/>
  <c r="F96" i="37"/>
  <c r="G96" i="37" s="1"/>
  <c r="I96" i="37" s="1"/>
  <c r="J96" i="37" s="1"/>
  <c r="L4" i="34"/>
  <c r="K114" i="38"/>
  <c r="H7" i="36" s="1"/>
  <c r="J114" i="38"/>
  <c r="L114" i="38"/>
  <c r="M114" i="38" s="1"/>
  <c r="R114" i="38" s="1"/>
  <c r="S114" i="38" s="1"/>
  <c r="U115" i="38" s="1"/>
  <c r="F88" i="37"/>
  <c r="G88" i="37" s="1"/>
  <c r="I88" i="37" s="1"/>
  <c r="J88" i="37" s="1"/>
  <c r="B112" i="37"/>
  <c r="F112" i="37" s="1"/>
  <c r="G112" i="37" s="1"/>
  <c r="I112" i="37" s="1"/>
  <c r="J112" i="37" s="1"/>
  <c r="F75" i="37"/>
  <c r="G75" i="37" s="1"/>
  <c r="I75" i="37" s="1"/>
  <c r="J75" i="37" s="1"/>
  <c r="B99" i="37"/>
  <c r="U159" i="38"/>
  <c r="U160" i="38"/>
  <c r="U119" i="38"/>
  <c r="B82" i="37"/>
  <c r="F55" i="37"/>
  <c r="I55" i="37" s="1"/>
  <c r="J55" i="37" s="1"/>
  <c r="F90" i="37"/>
  <c r="G90" i="37" s="1"/>
  <c r="I90" i="37" s="1"/>
  <c r="J90" i="37" s="1"/>
  <c r="B114" i="37"/>
  <c r="F114" i="37" s="1"/>
  <c r="G114" i="37" s="1"/>
  <c r="I114" i="37" s="1"/>
  <c r="J114" i="37" s="1"/>
  <c r="F86" i="37"/>
  <c r="G86" i="37" s="1"/>
  <c r="I86" i="37" s="1"/>
  <c r="J86" i="37" s="1"/>
  <c r="B110" i="37"/>
  <c r="F110" i="37" s="1"/>
  <c r="G110" i="37" s="1"/>
  <c r="I110" i="37" s="1"/>
  <c r="J110" i="37" s="1"/>
  <c r="J65" i="37"/>
  <c r="H4" i="35" s="1"/>
  <c r="J174" i="38"/>
  <c r="K174" i="38"/>
  <c r="L128" i="38"/>
  <c r="M128" i="38" s="1"/>
  <c r="R128" i="38" s="1"/>
  <c r="S128" i="38" s="1"/>
  <c r="K128" i="38"/>
  <c r="J128" i="38"/>
  <c r="H11" i="36"/>
  <c r="H9" i="36"/>
  <c r="L201" i="38"/>
  <c r="M201" i="38" s="1"/>
  <c r="R201" i="38" s="1"/>
  <c r="S201" i="38" s="1"/>
  <c r="H201" i="38"/>
  <c r="J201" i="38"/>
  <c r="Q201" i="38"/>
  <c r="I201" i="38"/>
  <c r="K202" i="38"/>
  <c r="J202" i="38"/>
  <c r="H10" i="35"/>
  <c r="J111" i="38"/>
  <c r="L111" i="38"/>
  <c r="M111" i="38" s="1"/>
  <c r="R111" i="38" s="1"/>
  <c r="S111" i="38" s="1"/>
  <c r="U111" i="38" s="1"/>
  <c r="K111" i="38"/>
  <c r="U163" i="38"/>
  <c r="B98" i="37"/>
  <c r="F74" i="37"/>
  <c r="G74" i="37" s="1"/>
  <c r="I74" i="37" s="1"/>
  <c r="J74" i="37" s="1"/>
  <c r="F77" i="37"/>
  <c r="G77" i="37" s="1"/>
  <c r="I77" i="37" s="1"/>
  <c r="J77" i="37" s="1"/>
  <c r="B101" i="37"/>
  <c r="F73" i="37"/>
  <c r="G73" i="37" s="1"/>
  <c r="I73" i="37" s="1"/>
  <c r="J73" i="37" s="1"/>
  <c r="B97" i="37"/>
  <c r="J91" i="37" l="1"/>
  <c r="H11" i="35" s="1"/>
  <c r="B106" i="37"/>
  <c r="F106" i="37" s="1"/>
  <c r="G106" i="37" s="1"/>
  <c r="I106" i="37" s="1"/>
  <c r="J106" i="37" s="1"/>
  <c r="F82" i="37"/>
  <c r="G82" i="37" s="1"/>
  <c r="I82" i="37" s="1"/>
  <c r="J82" i="37" s="1"/>
  <c r="B228" i="37"/>
  <c r="F228" i="37" s="1"/>
  <c r="G228" i="37" s="1"/>
  <c r="I228" i="37" s="1"/>
  <c r="J228" i="37" s="1"/>
  <c r="F98" i="37"/>
  <c r="G98" i="37" s="1"/>
  <c r="I98" i="37" s="1"/>
  <c r="J98" i="37" s="1"/>
  <c r="B227" i="37"/>
  <c r="F227" i="37" s="1"/>
  <c r="G227" i="37" s="1"/>
  <c r="I227" i="37" s="1"/>
  <c r="J227" i="37" s="1"/>
  <c r="J234" i="37" s="1"/>
  <c r="F97" i="37"/>
  <c r="G97" i="37" s="1"/>
  <c r="I97" i="37" s="1"/>
  <c r="J97" i="37" s="1"/>
  <c r="B229" i="37"/>
  <c r="F229" i="37" s="1"/>
  <c r="G229" i="37" s="1"/>
  <c r="I229" i="37" s="1"/>
  <c r="J229" i="37" s="1"/>
  <c r="F99" i="37"/>
  <c r="G99" i="37" s="1"/>
  <c r="I99" i="37" s="1"/>
  <c r="J99" i="37" s="1"/>
  <c r="J115" i="37"/>
  <c r="H12" i="35" s="1"/>
  <c r="B231" i="37"/>
  <c r="F231" i="37" s="1"/>
  <c r="G231" i="37" s="1"/>
  <c r="I231" i="37" s="1"/>
  <c r="J231" i="37" s="1"/>
  <c r="F101" i="37"/>
  <c r="G101" i="37" s="1"/>
  <c r="I101" i="37" s="1"/>
  <c r="J101" i="37" s="1"/>
  <c r="F35" i="32" l="1"/>
  <c r="F27" i="32"/>
  <c r="F18" i="32"/>
  <c r="R15" i="32"/>
  <c r="B204" i="30" s="1"/>
  <c r="F204" i="30" s="1"/>
  <c r="I204" i="30" s="1"/>
  <c r="J204" i="30" s="1"/>
  <c r="R14" i="32"/>
  <c r="C12" i="32"/>
  <c r="R11" i="32"/>
  <c r="R10" i="32"/>
  <c r="B193" i="30" s="1"/>
  <c r="F193" i="30" s="1"/>
  <c r="G193" i="30" s="1"/>
  <c r="I193" i="30" s="1"/>
  <c r="C6" i="32"/>
  <c r="C5" i="32"/>
  <c r="D251" i="31"/>
  <c r="H242" i="31"/>
  <c r="D240" i="31"/>
  <c r="D239" i="31"/>
  <c r="C237" i="31"/>
  <c r="C236" i="31"/>
  <c r="C233" i="31"/>
  <c r="E239" i="31" s="1"/>
  <c r="G239" i="31" s="1"/>
  <c r="N201" i="31"/>
  <c r="O201" i="31" s="1"/>
  <c r="P201" i="31" s="1"/>
  <c r="E201" i="31"/>
  <c r="D199" i="31"/>
  <c r="D198" i="31"/>
  <c r="R197" i="31"/>
  <c r="S197" i="31" s="1"/>
  <c r="Q197" i="31"/>
  <c r="N197" i="31"/>
  <c r="O197" i="31" s="1"/>
  <c r="P197" i="31" s="1"/>
  <c r="M197" i="31"/>
  <c r="L197" i="31"/>
  <c r="K197" i="31"/>
  <c r="J197" i="31"/>
  <c r="I197" i="31"/>
  <c r="H197" i="31"/>
  <c r="G197" i="31"/>
  <c r="D195" i="31"/>
  <c r="D194" i="31"/>
  <c r="Q193" i="31"/>
  <c r="P193" i="31"/>
  <c r="O193" i="31"/>
  <c r="N193" i="31"/>
  <c r="K193" i="31"/>
  <c r="H193" i="31"/>
  <c r="G193" i="31"/>
  <c r="D191" i="31"/>
  <c r="D190" i="31"/>
  <c r="O189" i="31"/>
  <c r="P189" i="31" s="1"/>
  <c r="N189" i="31"/>
  <c r="L189" i="31"/>
  <c r="M189" i="31" s="1"/>
  <c r="K189" i="31"/>
  <c r="G189" i="31"/>
  <c r="D187" i="31"/>
  <c r="D186" i="31"/>
  <c r="R185" i="31"/>
  <c r="S185" i="31" s="1"/>
  <c r="Q185" i="31"/>
  <c r="N185" i="31"/>
  <c r="O185" i="31" s="1"/>
  <c r="P185" i="31" s="1"/>
  <c r="M185" i="31"/>
  <c r="L185" i="31"/>
  <c r="K185" i="31"/>
  <c r="J185" i="31"/>
  <c r="I185" i="31"/>
  <c r="H185" i="31"/>
  <c r="G185" i="31"/>
  <c r="D183" i="31"/>
  <c r="M182" i="31"/>
  <c r="R182" i="31" s="1"/>
  <c r="S182" i="31" s="1"/>
  <c r="K182" i="31"/>
  <c r="J182" i="31"/>
  <c r="D182" i="31"/>
  <c r="R181" i="31"/>
  <c r="S181" i="31" s="1"/>
  <c r="Q181" i="31"/>
  <c r="N181" i="31"/>
  <c r="O181" i="31" s="1"/>
  <c r="P181" i="31" s="1"/>
  <c r="M181" i="31"/>
  <c r="L181" i="31"/>
  <c r="K181" i="31"/>
  <c r="J181" i="31"/>
  <c r="I181" i="31"/>
  <c r="H181" i="31"/>
  <c r="G181" i="31"/>
  <c r="D179" i="31"/>
  <c r="M178" i="31"/>
  <c r="R178" i="31" s="1"/>
  <c r="S178" i="31" s="1"/>
  <c r="K178" i="31"/>
  <c r="J178" i="31"/>
  <c r="D178" i="31"/>
  <c r="Q177" i="31"/>
  <c r="O177" i="31"/>
  <c r="P177" i="31" s="1"/>
  <c r="N177" i="31"/>
  <c r="M177" i="31"/>
  <c r="L177" i="31"/>
  <c r="K177" i="31"/>
  <c r="J177" i="31"/>
  <c r="I177" i="31"/>
  <c r="H177" i="31"/>
  <c r="G177" i="31"/>
  <c r="D175" i="31"/>
  <c r="M174" i="31"/>
  <c r="R174" i="31" s="1"/>
  <c r="S174" i="31" s="1"/>
  <c r="K174" i="31"/>
  <c r="J174" i="31"/>
  <c r="D174" i="31"/>
  <c r="Q173" i="31"/>
  <c r="O173" i="31"/>
  <c r="P173" i="31" s="1"/>
  <c r="R173" i="31" s="1"/>
  <c r="S173" i="31" s="1"/>
  <c r="N173" i="31"/>
  <c r="M173" i="31"/>
  <c r="L173" i="31"/>
  <c r="K173" i="31"/>
  <c r="J173" i="31"/>
  <c r="I173" i="31"/>
  <c r="H173" i="31"/>
  <c r="G173" i="31"/>
  <c r="D171" i="31"/>
  <c r="M170" i="31"/>
  <c r="R170" i="31" s="1"/>
  <c r="S170" i="31" s="1"/>
  <c r="D170" i="31"/>
  <c r="O169" i="31"/>
  <c r="P169" i="31" s="1"/>
  <c r="N169" i="31"/>
  <c r="L169" i="31"/>
  <c r="M169" i="31" s="1"/>
  <c r="K169" i="31"/>
  <c r="H169" i="31"/>
  <c r="G169" i="31"/>
  <c r="E169" i="31"/>
  <c r="J169" i="31" s="1"/>
  <c r="D167" i="31"/>
  <c r="R166" i="31"/>
  <c r="S166" i="31" s="1"/>
  <c r="M166" i="31"/>
  <c r="D166" i="31"/>
  <c r="Q165" i="31"/>
  <c r="P165" i="31"/>
  <c r="O165" i="31"/>
  <c r="N165" i="31"/>
  <c r="M165" i="31"/>
  <c r="L165" i="31"/>
  <c r="K165" i="31"/>
  <c r="J165" i="31"/>
  <c r="I165" i="31"/>
  <c r="H165" i="31"/>
  <c r="G165" i="31"/>
  <c r="N163" i="31"/>
  <c r="R163" i="31" s="1"/>
  <c r="S163" i="31" s="1"/>
  <c r="K163" i="31"/>
  <c r="J163" i="31"/>
  <c r="D163" i="31"/>
  <c r="L163" i="31" s="1"/>
  <c r="M163" i="31" s="1"/>
  <c r="Q162" i="31"/>
  <c r="P162" i="31"/>
  <c r="O162" i="31"/>
  <c r="N162" i="31"/>
  <c r="R162" i="31" s="1"/>
  <c r="S162" i="31" s="1"/>
  <c r="M162" i="31"/>
  <c r="L162" i="31"/>
  <c r="K162" i="31"/>
  <c r="J162" i="31"/>
  <c r="I162" i="31"/>
  <c r="H162" i="31"/>
  <c r="G162" i="31"/>
  <c r="S160" i="31"/>
  <c r="N160" i="31"/>
  <c r="L160" i="31"/>
  <c r="M160" i="31" s="1"/>
  <c r="R160" i="31" s="1"/>
  <c r="K160" i="31"/>
  <c r="J160" i="31"/>
  <c r="D160" i="31"/>
  <c r="Q159" i="31"/>
  <c r="O159" i="31"/>
  <c r="P159" i="31" s="1"/>
  <c r="N159" i="31"/>
  <c r="R159" i="31" s="1"/>
  <c r="S159" i="31" s="1"/>
  <c r="M159" i="31"/>
  <c r="L159" i="31"/>
  <c r="K159" i="31"/>
  <c r="J159" i="31"/>
  <c r="I159" i="31"/>
  <c r="H159" i="31"/>
  <c r="G159" i="31"/>
  <c r="N157" i="31"/>
  <c r="D157" i="31"/>
  <c r="S156" i="31"/>
  <c r="Q156" i="31"/>
  <c r="O156" i="31"/>
  <c r="P156" i="31" s="1"/>
  <c r="N156" i="31"/>
  <c r="R156" i="31" s="1"/>
  <c r="L156" i="31"/>
  <c r="M156" i="31" s="1"/>
  <c r="K156" i="31"/>
  <c r="J156" i="31"/>
  <c r="I156" i="31"/>
  <c r="H156" i="31"/>
  <c r="G156" i="31"/>
  <c r="N154" i="31"/>
  <c r="J154" i="31"/>
  <c r="D154" i="31"/>
  <c r="Q153" i="31"/>
  <c r="P153" i="31"/>
  <c r="O153" i="31"/>
  <c r="N153" i="31"/>
  <c r="L153" i="31"/>
  <c r="M153" i="31" s="1"/>
  <c r="K153" i="31"/>
  <c r="J153" i="31"/>
  <c r="I153" i="31"/>
  <c r="H153" i="31"/>
  <c r="G153" i="31"/>
  <c r="Q151" i="31"/>
  <c r="P151" i="31"/>
  <c r="O151" i="31"/>
  <c r="N151" i="31"/>
  <c r="R151" i="31" s="1"/>
  <c r="S151" i="31" s="1"/>
  <c r="M151" i="31"/>
  <c r="L151" i="31"/>
  <c r="K151" i="31"/>
  <c r="J151" i="31"/>
  <c r="I151" i="31"/>
  <c r="H151" i="31"/>
  <c r="G151" i="31"/>
  <c r="R149" i="31"/>
  <c r="S149" i="31" s="1"/>
  <c r="Q149" i="31"/>
  <c r="O149" i="31"/>
  <c r="P149" i="31" s="1"/>
  <c r="N149" i="31"/>
  <c r="M149" i="31"/>
  <c r="L149" i="31"/>
  <c r="K149" i="31"/>
  <c r="J149" i="31"/>
  <c r="I149" i="31"/>
  <c r="H149" i="31"/>
  <c r="G149" i="31"/>
  <c r="O147" i="31"/>
  <c r="P147" i="31" s="1"/>
  <c r="N147" i="31"/>
  <c r="L147" i="31"/>
  <c r="M147" i="31" s="1"/>
  <c r="K147" i="31"/>
  <c r="H147" i="31"/>
  <c r="G147" i="31"/>
  <c r="E147" i="31"/>
  <c r="J147" i="31" s="1"/>
  <c r="Q145" i="31"/>
  <c r="R145" i="31" s="1"/>
  <c r="S145" i="31" s="1"/>
  <c r="N145" i="31"/>
  <c r="O145" i="31" s="1"/>
  <c r="P145" i="31" s="1"/>
  <c r="M145" i="31"/>
  <c r="L145" i="31"/>
  <c r="K145" i="31"/>
  <c r="J145" i="31"/>
  <c r="I145" i="31"/>
  <c r="H145" i="31"/>
  <c r="G145" i="31"/>
  <c r="Q143" i="31"/>
  <c r="O143" i="31"/>
  <c r="P143" i="31" s="1"/>
  <c r="R143" i="31" s="1"/>
  <c r="S143" i="31" s="1"/>
  <c r="N143" i="31"/>
  <c r="M143" i="31"/>
  <c r="L143" i="31"/>
  <c r="K143" i="31"/>
  <c r="J143" i="31"/>
  <c r="H143" i="31"/>
  <c r="G143" i="31"/>
  <c r="Q142" i="31"/>
  <c r="O142" i="31"/>
  <c r="P142" i="31" s="1"/>
  <c r="N142" i="31"/>
  <c r="M142" i="31"/>
  <c r="L142" i="31"/>
  <c r="K142" i="31"/>
  <c r="J142" i="31"/>
  <c r="I142" i="31"/>
  <c r="H142" i="31"/>
  <c r="G142" i="31"/>
  <c r="Q140" i="31"/>
  <c r="O140" i="31"/>
  <c r="P140" i="31" s="1"/>
  <c r="N140" i="31"/>
  <c r="L140" i="31"/>
  <c r="M140" i="31" s="1"/>
  <c r="K140" i="31"/>
  <c r="J140" i="31"/>
  <c r="H140" i="31"/>
  <c r="G140" i="31"/>
  <c r="Q139" i="31"/>
  <c r="P139" i="31"/>
  <c r="O139" i="31"/>
  <c r="N139" i="31"/>
  <c r="L139" i="31"/>
  <c r="M139" i="31" s="1"/>
  <c r="K139" i="31"/>
  <c r="J139" i="31"/>
  <c r="I139" i="31"/>
  <c r="H139" i="31"/>
  <c r="G139" i="31"/>
  <c r="Q137" i="31"/>
  <c r="N137" i="31"/>
  <c r="M137" i="31"/>
  <c r="L137" i="31"/>
  <c r="K137" i="31"/>
  <c r="J137" i="31"/>
  <c r="H137" i="31"/>
  <c r="G137" i="31"/>
  <c r="Q136" i="31"/>
  <c r="N136" i="31"/>
  <c r="M136" i="31"/>
  <c r="L136" i="31"/>
  <c r="K136" i="31"/>
  <c r="J136" i="31"/>
  <c r="I136" i="31"/>
  <c r="H136" i="31"/>
  <c r="G136" i="31"/>
  <c r="N134" i="31"/>
  <c r="O133" i="31"/>
  <c r="P133" i="31" s="1"/>
  <c r="N133" i="31"/>
  <c r="E133" i="31"/>
  <c r="N131" i="31"/>
  <c r="K131" i="31"/>
  <c r="J131" i="31"/>
  <c r="D131" i="31"/>
  <c r="L131" i="31" s="1"/>
  <c r="M131" i="31" s="1"/>
  <c r="R131" i="31" s="1"/>
  <c r="S131" i="31" s="1"/>
  <c r="Q130" i="31"/>
  <c r="N130" i="31"/>
  <c r="M130" i="31"/>
  <c r="L130" i="31"/>
  <c r="K130" i="31"/>
  <c r="J130" i="31"/>
  <c r="I130" i="31"/>
  <c r="H130" i="31"/>
  <c r="G130" i="31"/>
  <c r="N128" i="31"/>
  <c r="L128" i="31"/>
  <c r="M128" i="31" s="1"/>
  <c r="R128" i="31" s="1"/>
  <c r="S128" i="31" s="1"/>
  <c r="K128" i="31"/>
  <c r="J128" i="31"/>
  <c r="D128" i="31"/>
  <c r="Q127" i="31"/>
  <c r="N127" i="31"/>
  <c r="M127" i="31"/>
  <c r="L127" i="31"/>
  <c r="K127" i="31"/>
  <c r="J127" i="31"/>
  <c r="I127" i="31"/>
  <c r="H127" i="31"/>
  <c r="G127" i="31"/>
  <c r="N125" i="31"/>
  <c r="D125" i="31"/>
  <c r="Q124" i="31"/>
  <c r="O124" i="31"/>
  <c r="P124" i="31" s="1"/>
  <c r="N124" i="31"/>
  <c r="L124" i="31"/>
  <c r="M124" i="31" s="1"/>
  <c r="K124" i="31"/>
  <c r="J124" i="31"/>
  <c r="I124" i="31"/>
  <c r="H124" i="31"/>
  <c r="G124" i="31"/>
  <c r="N119" i="31"/>
  <c r="J119" i="31"/>
  <c r="D119" i="31"/>
  <c r="Q118" i="31"/>
  <c r="P118" i="31"/>
  <c r="O118" i="31"/>
  <c r="N118" i="31"/>
  <c r="M118" i="31"/>
  <c r="L118" i="31"/>
  <c r="K118" i="31"/>
  <c r="J118" i="31"/>
  <c r="I118" i="31"/>
  <c r="H118" i="31"/>
  <c r="G118" i="31"/>
  <c r="R117" i="31"/>
  <c r="S117" i="31" s="1"/>
  <c r="N117" i="31"/>
  <c r="L117" i="31"/>
  <c r="M117" i="31" s="1"/>
  <c r="K117" i="31"/>
  <c r="J117" i="31"/>
  <c r="D117" i="31"/>
  <c r="Q116" i="31"/>
  <c r="O116" i="31"/>
  <c r="P116" i="31" s="1"/>
  <c r="N116" i="31"/>
  <c r="R116" i="31" s="1"/>
  <c r="S116" i="31" s="1"/>
  <c r="U117" i="31" s="1"/>
  <c r="M116" i="31"/>
  <c r="L116" i="31"/>
  <c r="K116" i="31"/>
  <c r="J116" i="31"/>
  <c r="I116" i="31"/>
  <c r="H116" i="31"/>
  <c r="G116" i="31"/>
  <c r="N114" i="31"/>
  <c r="J114" i="31"/>
  <c r="D114" i="31"/>
  <c r="Q113" i="31"/>
  <c r="P113" i="31"/>
  <c r="O113" i="31"/>
  <c r="N113" i="31"/>
  <c r="L113" i="31"/>
  <c r="M113" i="31" s="1"/>
  <c r="K113" i="31"/>
  <c r="I113" i="31"/>
  <c r="H113" i="31"/>
  <c r="G113" i="31"/>
  <c r="E113" i="31"/>
  <c r="J113" i="31" s="1"/>
  <c r="N111" i="31"/>
  <c r="D111" i="31"/>
  <c r="P110" i="31"/>
  <c r="O110" i="31"/>
  <c r="N110" i="31"/>
  <c r="K110" i="31"/>
  <c r="J110" i="31"/>
  <c r="E110" i="31"/>
  <c r="N108" i="31"/>
  <c r="Q107" i="31"/>
  <c r="O107" i="31"/>
  <c r="P107" i="31" s="1"/>
  <c r="N107" i="31"/>
  <c r="M107" i="31"/>
  <c r="R107" i="31" s="1"/>
  <c r="S107" i="31" s="1"/>
  <c r="L107" i="31"/>
  <c r="K107" i="31"/>
  <c r="I107" i="31"/>
  <c r="H107" i="31"/>
  <c r="G107" i="31"/>
  <c r="E107" i="31"/>
  <c r="F210" i="30"/>
  <c r="G210" i="30" s="1"/>
  <c r="I210" i="30" s="1"/>
  <c r="J210" i="30" s="1"/>
  <c r="J209" i="30"/>
  <c r="F209" i="30"/>
  <c r="G209" i="30" s="1"/>
  <c r="I209" i="30" s="1"/>
  <c r="F208" i="30"/>
  <c r="G208" i="30" s="1"/>
  <c r="I208" i="30" s="1"/>
  <c r="J208" i="30" s="1"/>
  <c r="J211" i="30" s="1"/>
  <c r="F199" i="30"/>
  <c r="E199" i="30"/>
  <c r="B199" i="30"/>
  <c r="A199" i="30"/>
  <c r="E198" i="30"/>
  <c r="B198" i="30"/>
  <c r="F198" i="30" s="1"/>
  <c r="G198" i="30" s="1"/>
  <c r="A198" i="30"/>
  <c r="B194" i="30"/>
  <c r="F194" i="30" s="1"/>
  <c r="G194" i="30" s="1"/>
  <c r="I194" i="30" s="1"/>
  <c r="J194" i="30" s="1"/>
  <c r="J193" i="30"/>
  <c r="J195" i="30" s="1"/>
  <c r="F189" i="30"/>
  <c r="J189" i="30" s="1"/>
  <c r="J188" i="30"/>
  <c r="F188" i="30"/>
  <c r="F187" i="30"/>
  <c r="J187" i="30" s="1"/>
  <c r="J186" i="30"/>
  <c r="F186" i="30"/>
  <c r="E185" i="30"/>
  <c r="B185" i="30"/>
  <c r="F185" i="30" s="1"/>
  <c r="J185" i="30" s="1"/>
  <c r="E184" i="30"/>
  <c r="B184" i="30"/>
  <c r="F169" i="30"/>
  <c r="I169" i="30" s="1"/>
  <c r="J169" i="30" s="1"/>
  <c r="C169" i="30"/>
  <c r="B169" i="30"/>
  <c r="A169" i="30"/>
  <c r="C168" i="30"/>
  <c r="B168" i="30"/>
  <c r="A168" i="30"/>
  <c r="F167" i="30"/>
  <c r="I167" i="30" s="1"/>
  <c r="J167" i="30" s="1"/>
  <c r="C167" i="30"/>
  <c r="B167" i="30"/>
  <c r="A167" i="30"/>
  <c r="C166" i="30"/>
  <c r="B166" i="30"/>
  <c r="A166" i="30"/>
  <c r="A165" i="30"/>
  <c r="C163" i="30"/>
  <c r="B163" i="30"/>
  <c r="F163" i="30" s="1"/>
  <c r="I163" i="30" s="1"/>
  <c r="J163" i="30" s="1"/>
  <c r="A163" i="30"/>
  <c r="C162" i="30"/>
  <c r="F162" i="30" s="1"/>
  <c r="I162" i="30" s="1"/>
  <c r="J162" i="30" s="1"/>
  <c r="B162" i="30"/>
  <c r="A162" i="30"/>
  <c r="I161" i="30"/>
  <c r="J161" i="30" s="1"/>
  <c r="C161" i="30"/>
  <c r="B161" i="30"/>
  <c r="F161" i="30" s="1"/>
  <c r="A161" i="30"/>
  <c r="C160" i="30"/>
  <c r="F160" i="30" s="1"/>
  <c r="I160" i="30" s="1"/>
  <c r="J160" i="30" s="1"/>
  <c r="B160" i="30"/>
  <c r="A160" i="30"/>
  <c r="I159" i="30"/>
  <c r="J159" i="30" s="1"/>
  <c r="C159" i="30"/>
  <c r="B159" i="30"/>
  <c r="F159" i="30" s="1"/>
  <c r="A159" i="30"/>
  <c r="G137" i="30"/>
  <c r="I137" i="30" s="1"/>
  <c r="J137" i="30" s="1"/>
  <c r="F137" i="30"/>
  <c r="B137" i="30"/>
  <c r="G136" i="30"/>
  <c r="I136" i="30" s="1"/>
  <c r="J136" i="30" s="1"/>
  <c r="F136" i="30"/>
  <c r="B136" i="30"/>
  <c r="I135" i="30"/>
  <c r="J135" i="30" s="1"/>
  <c r="B135" i="30"/>
  <c r="F135" i="30" s="1"/>
  <c r="G135" i="30" s="1"/>
  <c r="B132" i="30"/>
  <c r="F132" i="30" s="1"/>
  <c r="G132" i="30" s="1"/>
  <c r="I132" i="30" s="1"/>
  <c r="J132" i="30" s="1"/>
  <c r="G131" i="30"/>
  <c r="I131" i="30" s="1"/>
  <c r="J131" i="30" s="1"/>
  <c r="F131" i="30"/>
  <c r="B131" i="30"/>
  <c r="I130" i="30"/>
  <c r="J130" i="30" s="1"/>
  <c r="G130" i="30"/>
  <c r="F130" i="30"/>
  <c r="B130" i="30"/>
  <c r="J127" i="30"/>
  <c r="H15" i="28" s="1"/>
  <c r="I127" i="30"/>
  <c r="B127" i="30"/>
  <c r="F127" i="30" s="1"/>
  <c r="G127" i="30" s="1"/>
  <c r="F126" i="30"/>
  <c r="G126" i="30" s="1"/>
  <c r="I126" i="30" s="1"/>
  <c r="J126" i="30" s="1"/>
  <c r="H16" i="28" s="1"/>
  <c r="B126" i="30"/>
  <c r="F125" i="30"/>
  <c r="G125" i="30" s="1"/>
  <c r="I125" i="30" s="1"/>
  <c r="J125" i="30" s="1"/>
  <c r="B125" i="30"/>
  <c r="C114" i="30"/>
  <c r="C113" i="30"/>
  <c r="C112" i="30"/>
  <c r="C111" i="30"/>
  <c r="C110" i="30"/>
  <c r="C107" i="30"/>
  <c r="C106" i="30"/>
  <c r="C105" i="30"/>
  <c r="C102" i="30"/>
  <c r="C100" i="30"/>
  <c r="C99" i="30"/>
  <c r="C98" i="30"/>
  <c r="C97" i="30"/>
  <c r="A96" i="30"/>
  <c r="C90" i="30"/>
  <c r="C89" i="30"/>
  <c r="C88" i="30"/>
  <c r="A88" i="30"/>
  <c r="A112" i="30" s="1"/>
  <c r="C87" i="30"/>
  <c r="C86" i="30"/>
  <c r="A85" i="30"/>
  <c r="A109" i="30" s="1"/>
  <c r="C83" i="30"/>
  <c r="C82" i="30"/>
  <c r="C81" i="30"/>
  <c r="A81" i="30"/>
  <c r="A105" i="30" s="1"/>
  <c r="C78" i="30"/>
  <c r="C76" i="30"/>
  <c r="C75" i="30"/>
  <c r="C74" i="30"/>
  <c r="B74" i="30"/>
  <c r="C73" i="30"/>
  <c r="A73" i="30"/>
  <c r="A97" i="30" s="1"/>
  <c r="C63" i="30"/>
  <c r="B63" i="30"/>
  <c r="A63" i="30"/>
  <c r="A90" i="30" s="1"/>
  <c r="A114" i="30" s="1"/>
  <c r="C62" i="30"/>
  <c r="C61" i="30"/>
  <c r="B61" i="30"/>
  <c r="F61" i="30" s="1"/>
  <c r="I61" i="30" s="1"/>
  <c r="J61" i="30" s="1"/>
  <c r="A61" i="30"/>
  <c r="C60" i="30"/>
  <c r="C59" i="30"/>
  <c r="B59" i="30"/>
  <c r="A59" i="30"/>
  <c r="A86" i="30" s="1"/>
  <c r="A110" i="30" s="1"/>
  <c r="C56" i="30"/>
  <c r="A56" i="30"/>
  <c r="A83" i="30" s="1"/>
  <c r="A107" i="30" s="1"/>
  <c r="C55" i="30"/>
  <c r="B55" i="30"/>
  <c r="F55" i="30" s="1"/>
  <c r="I55" i="30" s="1"/>
  <c r="J55" i="30" s="1"/>
  <c r="C54" i="30"/>
  <c r="A54" i="30"/>
  <c r="A53" i="30"/>
  <c r="A80" i="30" s="1"/>
  <c r="A104" i="30" s="1"/>
  <c r="C51" i="30"/>
  <c r="C49" i="30"/>
  <c r="B49" i="30"/>
  <c r="A49" i="30"/>
  <c r="A76" i="30" s="1"/>
  <c r="A100" i="30" s="1"/>
  <c r="C48" i="30"/>
  <c r="I47" i="30"/>
  <c r="J47" i="30" s="1"/>
  <c r="C47" i="30"/>
  <c r="B47" i="30"/>
  <c r="F47" i="30" s="1"/>
  <c r="A47" i="30"/>
  <c r="A74" i="30" s="1"/>
  <c r="A98" i="30" s="1"/>
  <c r="C46" i="30"/>
  <c r="A45" i="30"/>
  <c r="A72" i="30" s="1"/>
  <c r="C36" i="30"/>
  <c r="F36" i="30" s="1"/>
  <c r="I36" i="30" s="1"/>
  <c r="J36" i="30" s="1"/>
  <c r="B36" i="30"/>
  <c r="A36" i="30"/>
  <c r="C35" i="30"/>
  <c r="B35" i="30"/>
  <c r="A35" i="30"/>
  <c r="A62" i="30" s="1"/>
  <c r="A89" i="30" s="1"/>
  <c r="A113" i="30" s="1"/>
  <c r="F34" i="30"/>
  <c r="I34" i="30" s="1"/>
  <c r="J34" i="30" s="1"/>
  <c r="C34" i="30"/>
  <c r="B34" i="30"/>
  <c r="A34" i="30"/>
  <c r="C33" i="30"/>
  <c r="B33" i="30"/>
  <c r="A33" i="30"/>
  <c r="A60" i="30" s="1"/>
  <c r="A87" i="30" s="1"/>
  <c r="A111" i="30" s="1"/>
  <c r="F32" i="30"/>
  <c r="I32" i="30" s="1"/>
  <c r="J32" i="30" s="1"/>
  <c r="C32" i="30"/>
  <c r="B32" i="30"/>
  <c r="A32" i="30"/>
  <c r="A31" i="30"/>
  <c r="A58" i="30" s="1"/>
  <c r="C29" i="30"/>
  <c r="B29" i="30"/>
  <c r="A29" i="30"/>
  <c r="F28" i="30"/>
  <c r="I28" i="30" s="1"/>
  <c r="J28" i="30" s="1"/>
  <c r="C28" i="30"/>
  <c r="B28" i="30"/>
  <c r="A28" i="30"/>
  <c r="A55" i="30" s="1"/>
  <c r="A82" i="30" s="1"/>
  <c r="A106" i="30" s="1"/>
  <c r="C27" i="30"/>
  <c r="B27" i="30"/>
  <c r="A27" i="30"/>
  <c r="A26" i="30"/>
  <c r="C24" i="30"/>
  <c r="B24" i="30"/>
  <c r="A24" i="30"/>
  <c r="A51" i="30" s="1"/>
  <c r="A78" i="30" s="1"/>
  <c r="A102" i="30" s="1"/>
  <c r="F22" i="30"/>
  <c r="I22" i="30" s="1"/>
  <c r="J22" i="30" s="1"/>
  <c r="C22" i="30"/>
  <c r="B22" i="30"/>
  <c r="A22" i="30"/>
  <c r="C21" i="30"/>
  <c r="B21" i="30"/>
  <c r="A21" i="30"/>
  <c r="A48" i="30" s="1"/>
  <c r="A75" i="30" s="1"/>
  <c r="A99" i="30" s="1"/>
  <c r="C20" i="30"/>
  <c r="F20" i="30" s="1"/>
  <c r="I20" i="30" s="1"/>
  <c r="J20" i="30" s="1"/>
  <c r="B20" i="30"/>
  <c r="A20" i="30"/>
  <c r="C19" i="30"/>
  <c r="B19" i="30"/>
  <c r="A19" i="30"/>
  <c r="A46" i="30" s="1"/>
  <c r="A18" i="30"/>
  <c r="I16" i="30"/>
  <c r="J16" i="30" s="1"/>
  <c r="F16" i="30"/>
  <c r="C16" i="30"/>
  <c r="B16" i="30"/>
  <c r="A16" i="30"/>
  <c r="C15" i="30"/>
  <c r="B15" i="30"/>
  <c r="F15" i="30" s="1"/>
  <c r="I15" i="30" s="1"/>
  <c r="J15" i="30" s="1"/>
  <c r="A15" i="30"/>
  <c r="C14" i="30"/>
  <c r="F14" i="30" s="1"/>
  <c r="I14" i="30" s="1"/>
  <c r="J14" i="30" s="1"/>
  <c r="B14" i="30"/>
  <c r="A14" i="30"/>
  <c r="C13" i="30"/>
  <c r="B13" i="30"/>
  <c r="A13" i="30"/>
  <c r="A12" i="30"/>
  <c r="C10" i="30"/>
  <c r="B10" i="30"/>
  <c r="F10" i="30" s="1"/>
  <c r="I10" i="30" s="1"/>
  <c r="J10" i="30" s="1"/>
  <c r="A10" i="30"/>
  <c r="C9" i="30"/>
  <c r="F9" i="30" s="1"/>
  <c r="I9" i="30" s="1"/>
  <c r="J9" i="30" s="1"/>
  <c r="B9" i="30"/>
  <c r="A9" i="30"/>
  <c r="C8" i="30"/>
  <c r="B8" i="30"/>
  <c r="F8" i="30" s="1"/>
  <c r="I8" i="30" s="1"/>
  <c r="J8" i="30" s="1"/>
  <c r="A8" i="30"/>
  <c r="C7" i="30"/>
  <c r="B7" i="30"/>
  <c r="F7" i="30" s="1"/>
  <c r="I7" i="30" s="1"/>
  <c r="J7" i="30" s="1"/>
  <c r="A7" i="30"/>
  <c r="F6" i="30"/>
  <c r="I6" i="30" s="1"/>
  <c r="J6" i="30" s="1"/>
  <c r="C6" i="30"/>
  <c r="B6" i="30"/>
  <c r="A6" i="30"/>
  <c r="A5" i="30"/>
  <c r="G6" i="29"/>
  <c r="G4" i="29"/>
  <c r="D1" i="29"/>
  <c r="H14" i="28"/>
  <c r="H12" i="28"/>
  <c r="H10" i="28"/>
  <c r="D1" i="28"/>
  <c r="H16" i="27"/>
  <c r="G12" i="27"/>
  <c r="J11" i="27"/>
  <c r="G11" i="27"/>
  <c r="G10" i="27"/>
  <c r="H8" i="27"/>
  <c r="G8" i="27"/>
  <c r="G15" i="27"/>
  <c r="G14" i="27"/>
  <c r="G13" i="27"/>
  <c r="G4" i="27"/>
  <c r="D1" i="27"/>
  <c r="G13" i="26"/>
  <c r="G12" i="26"/>
  <c r="G10" i="26"/>
  <c r="G9" i="26"/>
  <c r="G8" i="26"/>
  <c r="G7" i="26"/>
  <c r="G6" i="26"/>
  <c r="G5" i="26"/>
  <c r="G4" i="26"/>
  <c r="G7" i="29" l="1"/>
  <c r="F8" i="25" s="1"/>
  <c r="G6" i="27"/>
  <c r="G14" i="26"/>
  <c r="F5" i="25" s="1"/>
  <c r="G16" i="27"/>
  <c r="B98" i="30"/>
  <c r="F98" i="30" s="1"/>
  <c r="G98" i="30" s="1"/>
  <c r="I98" i="30" s="1"/>
  <c r="J98" i="30" s="1"/>
  <c r="F74" i="30"/>
  <c r="G74" i="30" s="1"/>
  <c r="I74" i="30" s="1"/>
  <c r="J74" i="30" s="1"/>
  <c r="Q133" i="31"/>
  <c r="I133" i="31"/>
  <c r="H4" i="28" s="1"/>
  <c r="D134" i="31"/>
  <c r="L133" i="31"/>
  <c r="M133" i="31" s="1"/>
  <c r="R133" i="31" s="1"/>
  <c r="S133" i="31" s="1"/>
  <c r="H133" i="31"/>
  <c r="H10" i="27" s="1"/>
  <c r="K133" i="31"/>
  <c r="J133" i="31"/>
  <c r="B51" i="30"/>
  <c r="F24" i="30"/>
  <c r="I24" i="30" s="1"/>
  <c r="J24" i="30" s="1"/>
  <c r="B60" i="30"/>
  <c r="F33" i="30"/>
  <c r="I33" i="30" s="1"/>
  <c r="J33" i="30" s="1"/>
  <c r="B86" i="30"/>
  <c r="F59" i="30"/>
  <c r="I59" i="30" s="1"/>
  <c r="J59" i="30" s="1"/>
  <c r="J111" i="31"/>
  <c r="L111" i="31"/>
  <c r="M111" i="31" s="1"/>
  <c r="R111" i="31" s="1"/>
  <c r="S111" i="31" s="1"/>
  <c r="G133" i="31"/>
  <c r="K157" i="31"/>
  <c r="J157" i="31"/>
  <c r="L157" i="31"/>
  <c r="M157" i="31" s="1"/>
  <c r="R157" i="31" s="1"/>
  <c r="S157" i="31" s="1"/>
  <c r="B48" i="30"/>
  <c r="F21" i="30"/>
  <c r="I21" i="30" s="1"/>
  <c r="J21" i="30" s="1"/>
  <c r="B56" i="30"/>
  <c r="F29" i="30"/>
  <c r="I29" i="30" s="1"/>
  <c r="J29" i="30" s="1"/>
  <c r="G5" i="27"/>
  <c r="G7" i="27"/>
  <c r="B82" i="30"/>
  <c r="B88" i="30"/>
  <c r="B62" i="30"/>
  <c r="F35" i="30"/>
  <c r="I35" i="30" s="1"/>
  <c r="J35" i="30" s="1"/>
  <c r="F49" i="30"/>
  <c r="I49" i="30" s="1"/>
  <c r="J49" i="30" s="1"/>
  <c r="B76" i="30"/>
  <c r="J198" i="30"/>
  <c r="J199" i="30"/>
  <c r="G199" i="30"/>
  <c r="K111" i="31"/>
  <c r="R193" i="31"/>
  <c r="S193" i="31" s="1"/>
  <c r="J193" i="31"/>
  <c r="L193" i="31"/>
  <c r="M193" i="31" s="1"/>
  <c r="I193" i="31"/>
  <c r="F13" i="30"/>
  <c r="I13" i="30" s="1"/>
  <c r="J13" i="30" s="1"/>
  <c r="J38" i="30" s="1"/>
  <c r="J4" i="26" s="1"/>
  <c r="B46" i="30"/>
  <c r="F19" i="30"/>
  <c r="I19" i="30" s="1"/>
  <c r="J19" i="30" s="1"/>
  <c r="B54" i="30"/>
  <c r="F27" i="30"/>
  <c r="I27" i="30" s="1"/>
  <c r="J27" i="30" s="1"/>
  <c r="B90" i="30"/>
  <c r="F63" i="30"/>
  <c r="I63" i="30" s="1"/>
  <c r="J63" i="30" s="1"/>
  <c r="O127" i="31"/>
  <c r="P127" i="31" s="1"/>
  <c r="R127" i="31" s="1"/>
  <c r="S127" i="31" s="1"/>
  <c r="R140" i="31"/>
  <c r="S140" i="31" s="1"/>
  <c r="F166" i="30"/>
  <c r="I166" i="30" s="1"/>
  <c r="J166" i="30" s="1"/>
  <c r="J170" i="30" s="1"/>
  <c r="Q110" i="31"/>
  <c r="I110" i="31"/>
  <c r="H110" i="31"/>
  <c r="L110" i="31"/>
  <c r="M110" i="31" s="1"/>
  <c r="R110" i="31" s="1"/>
  <c r="S110" i="31" s="1"/>
  <c r="U111" i="31" s="1"/>
  <c r="G110" i="31"/>
  <c r="I4" i="26" s="1"/>
  <c r="O130" i="31"/>
  <c r="P130" i="31" s="1"/>
  <c r="R130" i="31" s="1"/>
  <c r="S130" i="31" s="1"/>
  <c r="U131" i="31" s="1"/>
  <c r="R154" i="31"/>
  <c r="S154" i="31" s="1"/>
  <c r="R165" i="31"/>
  <c r="S165" i="31" s="1"/>
  <c r="K166" i="31"/>
  <c r="J166" i="31"/>
  <c r="K170" i="31"/>
  <c r="J170" i="31"/>
  <c r="J189" i="31"/>
  <c r="Q189" i="31"/>
  <c r="I189" i="31"/>
  <c r="H189" i="31"/>
  <c r="F168" i="30"/>
  <c r="I168" i="30" s="1"/>
  <c r="J168" i="30" s="1"/>
  <c r="F184" i="30"/>
  <c r="J184" i="30" s="1"/>
  <c r="J190" i="30" s="1"/>
  <c r="R124" i="31"/>
  <c r="S124" i="31" s="1"/>
  <c r="K125" i="31"/>
  <c r="J125" i="31"/>
  <c r="L125" i="31"/>
  <c r="M125" i="31" s="1"/>
  <c r="R125" i="31" s="1"/>
  <c r="S125" i="31" s="1"/>
  <c r="O136" i="31"/>
  <c r="P136" i="31" s="1"/>
  <c r="R136" i="31" s="1"/>
  <c r="S136" i="31" s="1"/>
  <c r="U137" i="31" s="1"/>
  <c r="O137" i="31"/>
  <c r="P137" i="31" s="1"/>
  <c r="R137" i="31"/>
  <c r="S137" i="31" s="1"/>
  <c r="R142" i="31"/>
  <c r="S142" i="31" s="1"/>
  <c r="R177" i="31"/>
  <c r="S177" i="31" s="1"/>
  <c r="R189" i="31"/>
  <c r="S189" i="31" s="1"/>
  <c r="C251" i="31"/>
  <c r="F251" i="31" s="1"/>
  <c r="H251" i="31" s="1"/>
  <c r="D108" i="31"/>
  <c r="J107" i="31"/>
  <c r="R118" i="31"/>
  <c r="S118" i="31" s="1"/>
  <c r="L119" i="31"/>
  <c r="M119" i="31" s="1"/>
  <c r="R119" i="31" s="1"/>
  <c r="S119" i="31" s="1"/>
  <c r="K119" i="31"/>
  <c r="R139" i="31"/>
  <c r="S139" i="31" s="1"/>
  <c r="R153" i="31"/>
  <c r="S153" i="31" s="1"/>
  <c r="L154" i="31"/>
  <c r="M154" i="31" s="1"/>
  <c r="K154" i="31"/>
  <c r="R113" i="31"/>
  <c r="S113" i="31" s="1"/>
  <c r="L114" i="31"/>
  <c r="M114" i="31" s="1"/>
  <c r="R114" i="31" s="1"/>
  <c r="S114" i="31" s="1"/>
  <c r="K114" i="31"/>
  <c r="D202" i="31"/>
  <c r="D203" i="31"/>
  <c r="K201" i="31"/>
  <c r="G201" i="31"/>
  <c r="I147" i="31"/>
  <c r="H9" i="28" s="1"/>
  <c r="Q147" i="31"/>
  <c r="R147" i="31" s="1"/>
  <c r="S147" i="31" s="1"/>
  <c r="H11" i="28" s="1"/>
  <c r="I169" i="31"/>
  <c r="Q169" i="31"/>
  <c r="R169" i="31" s="1"/>
  <c r="S169" i="31" s="1"/>
  <c r="U170" i="31" s="1"/>
  <c r="E240" i="31"/>
  <c r="G240" i="31" s="1"/>
  <c r="G242" i="31" s="1"/>
  <c r="J242" i="31" s="1"/>
  <c r="G17" i="27" l="1"/>
  <c r="F6" i="25" s="1"/>
  <c r="L201" i="31"/>
  <c r="M201" i="31" s="1"/>
  <c r="H201" i="31"/>
  <c r="K202" i="31"/>
  <c r="J202" i="31"/>
  <c r="Q201" i="31"/>
  <c r="J201" i="31"/>
  <c r="I201" i="31"/>
  <c r="U114" i="31"/>
  <c r="F54" i="30"/>
  <c r="I54" i="30" s="1"/>
  <c r="J54" i="30" s="1"/>
  <c r="B81" i="30"/>
  <c r="J200" i="30"/>
  <c r="B89" i="30"/>
  <c r="F62" i="30"/>
  <c r="I62" i="30" s="1"/>
  <c r="J62" i="30" s="1"/>
  <c r="J134" i="31"/>
  <c r="H5" i="28" s="1"/>
  <c r="L134" i="31"/>
  <c r="M134" i="31" s="1"/>
  <c r="R134" i="31" s="1"/>
  <c r="S134" i="31" s="1"/>
  <c r="H6" i="28" s="1"/>
  <c r="K134" i="31"/>
  <c r="H7" i="28" s="1"/>
  <c r="B100" i="30"/>
  <c r="F100" i="30" s="1"/>
  <c r="G100" i="30" s="1"/>
  <c r="I100" i="30" s="1"/>
  <c r="J100" i="30" s="1"/>
  <c r="F76" i="30"/>
  <c r="G76" i="30" s="1"/>
  <c r="I76" i="30" s="1"/>
  <c r="J76" i="30" s="1"/>
  <c r="B112" i="30"/>
  <c r="F112" i="30" s="1"/>
  <c r="G112" i="30" s="1"/>
  <c r="I112" i="30" s="1"/>
  <c r="J112" i="30" s="1"/>
  <c r="F88" i="30"/>
  <c r="G88" i="30" s="1"/>
  <c r="I88" i="30" s="1"/>
  <c r="J88" i="30" s="1"/>
  <c r="B75" i="30"/>
  <c r="F48" i="30"/>
  <c r="I48" i="30" s="1"/>
  <c r="J48" i="30" s="1"/>
  <c r="F86" i="30"/>
  <c r="G86" i="30" s="1"/>
  <c r="I86" i="30" s="1"/>
  <c r="J86" i="30" s="1"/>
  <c r="B110" i="30"/>
  <c r="F110" i="30" s="1"/>
  <c r="G110" i="30" s="1"/>
  <c r="I110" i="30" s="1"/>
  <c r="J110" i="30" s="1"/>
  <c r="F51" i="30"/>
  <c r="I51" i="30" s="1"/>
  <c r="J51" i="30" s="1"/>
  <c r="B78" i="30"/>
  <c r="J108" i="31"/>
  <c r="L108" i="31"/>
  <c r="M108" i="31" s="1"/>
  <c r="R108" i="31" s="1"/>
  <c r="S108" i="31" s="1"/>
  <c r="U108" i="31" s="1"/>
  <c r="K108" i="31"/>
  <c r="F90" i="30"/>
  <c r="G90" i="30" s="1"/>
  <c r="I90" i="30" s="1"/>
  <c r="J90" i="30" s="1"/>
  <c r="B114" i="30"/>
  <c r="F114" i="30" s="1"/>
  <c r="G114" i="30" s="1"/>
  <c r="I114" i="30" s="1"/>
  <c r="J114" i="30" s="1"/>
  <c r="F46" i="30"/>
  <c r="I46" i="30" s="1"/>
  <c r="J46" i="30" s="1"/>
  <c r="B73" i="30"/>
  <c r="F82" i="30"/>
  <c r="G82" i="30" s="1"/>
  <c r="I82" i="30" s="1"/>
  <c r="J82" i="30" s="1"/>
  <c r="B106" i="30"/>
  <c r="F106" i="30" s="1"/>
  <c r="G106" i="30" s="1"/>
  <c r="I106" i="30" s="1"/>
  <c r="J106" i="30" s="1"/>
  <c r="L4" i="26"/>
  <c r="B83" i="30"/>
  <c r="F56" i="30"/>
  <c r="I56" i="30" s="1"/>
  <c r="J56" i="30" s="1"/>
  <c r="B87" i="30"/>
  <c r="F60" i="30"/>
  <c r="I60" i="30" s="1"/>
  <c r="J60" i="30" s="1"/>
  <c r="B97" i="30" l="1"/>
  <c r="F97" i="30" s="1"/>
  <c r="G97" i="30" s="1"/>
  <c r="I97" i="30" s="1"/>
  <c r="J97" i="30" s="1"/>
  <c r="J115" i="30" s="1"/>
  <c r="H12" i="27" s="1"/>
  <c r="F73" i="30"/>
  <c r="G73" i="30" s="1"/>
  <c r="I73" i="30" s="1"/>
  <c r="J73" i="30" s="1"/>
  <c r="J65" i="30"/>
  <c r="H4" i="27" s="1"/>
  <c r="B99" i="30"/>
  <c r="F99" i="30" s="1"/>
  <c r="G99" i="30" s="1"/>
  <c r="I99" i="30" s="1"/>
  <c r="J99" i="30" s="1"/>
  <c r="F75" i="30"/>
  <c r="G75" i="30" s="1"/>
  <c r="I75" i="30" s="1"/>
  <c r="J75" i="30" s="1"/>
  <c r="B105" i="30"/>
  <c r="F105" i="30" s="1"/>
  <c r="G105" i="30" s="1"/>
  <c r="I105" i="30" s="1"/>
  <c r="J105" i="30" s="1"/>
  <c r="F81" i="30"/>
  <c r="G81" i="30" s="1"/>
  <c r="I81" i="30" s="1"/>
  <c r="J81" i="30" s="1"/>
  <c r="B107" i="30"/>
  <c r="F107" i="30" s="1"/>
  <c r="G107" i="30" s="1"/>
  <c r="I107" i="30" s="1"/>
  <c r="J107" i="30" s="1"/>
  <c r="F83" i="30"/>
  <c r="G83" i="30" s="1"/>
  <c r="I83" i="30" s="1"/>
  <c r="J83" i="30" s="1"/>
  <c r="B111" i="30"/>
  <c r="F111" i="30" s="1"/>
  <c r="G111" i="30" s="1"/>
  <c r="I111" i="30" s="1"/>
  <c r="J111" i="30" s="1"/>
  <c r="F87" i="30"/>
  <c r="G87" i="30" s="1"/>
  <c r="I87" i="30" s="1"/>
  <c r="J87" i="30" s="1"/>
  <c r="R201" i="31"/>
  <c r="S201" i="31" s="1"/>
  <c r="F89" i="30"/>
  <c r="G89" i="30" s="1"/>
  <c r="I89" i="30" s="1"/>
  <c r="J89" i="30" s="1"/>
  <c r="B113" i="30"/>
  <c r="F113" i="30" s="1"/>
  <c r="G113" i="30" s="1"/>
  <c r="I113" i="30" s="1"/>
  <c r="J113" i="30" s="1"/>
  <c r="B102" i="30"/>
  <c r="F102" i="30" s="1"/>
  <c r="G102" i="30" s="1"/>
  <c r="I102" i="30" s="1"/>
  <c r="J102" i="30" s="1"/>
  <c r="F78" i="30"/>
  <c r="G78" i="30" s="1"/>
  <c r="I78" i="30" s="1"/>
  <c r="J78" i="30" s="1"/>
  <c r="J91" i="30" l="1"/>
  <c r="H11" i="27" s="1"/>
  <c r="F38" i="24" l="1"/>
  <c r="F30" i="24"/>
  <c r="F21" i="24"/>
  <c r="C7" i="24"/>
  <c r="C6" i="24"/>
  <c r="C5" i="24"/>
  <c r="D251" i="23"/>
  <c r="H242" i="23"/>
  <c r="D240" i="23"/>
  <c r="D239" i="23"/>
  <c r="C237" i="23"/>
  <c r="C233" i="23"/>
  <c r="C236" i="23" s="1"/>
  <c r="N201" i="23"/>
  <c r="E201" i="23"/>
  <c r="D199" i="23"/>
  <c r="D198" i="23"/>
  <c r="Q197" i="23" s="1"/>
  <c r="N197" i="23"/>
  <c r="O197" i="23" s="1"/>
  <c r="P197" i="23" s="1"/>
  <c r="L197" i="23"/>
  <c r="M197" i="23" s="1"/>
  <c r="K197" i="23"/>
  <c r="J197" i="23"/>
  <c r="H197" i="23"/>
  <c r="G197" i="23"/>
  <c r="D195" i="23"/>
  <c r="D194" i="23"/>
  <c r="J193" i="23" s="1"/>
  <c r="Q193" i="23"/>
  <c r="O193" i="23"/>
  <c r="P193" i="23" s="1"/>
  <c r="N193" i="23"/>
  <c r="R193" i="23" s="1"/>
  <c r="S193" i="23" s="1"/>
  <c r="M193" i="23"/>
  <c r="L193" i="23"/>
  <c r="K193" i="23"/>
  <c r="I193" i="23"/>
  <c r="H193" i="23"/>
  <c r="G193" i="23"/>
  <c r="D191" i="23"/>
  <c r="D190" i="23"/>
  <c r="P189" i="23"/>
  <c r="N189" i="23"/>
  <c r="O189" i="23" s="1"/>
  <c r="K189" i="23"/>
  <c r="G189" i="23"/>
  <c r="D187" i="23"/>
  <c r="D186" i="23"/>
  <c r="Q185" i="23"/>
  <c r="O185" i="23"/>
  <c r="P185" i="23" s="1"/>
  <c r="N185" i="23"/>
  <c r="R185" i="23" s="1"/>
  <c r="S185" i="23" s="1"/>
  <c r="M185" i="23"/>
  <c r="L185" i="23"/>
  <c r="K185" i="23"/>
  <c r="J185" i="23"/>
  <c r="I185" i="23"/>
  <c r="H185" i="23"/>
  <c r="G185" i="23"/>
  <c r="D183" i="23"/>
  <c r="M182" i="23"/>
  <c r="R182" i="23" s="1"/>
  <c r="S182" i="23" s="1"/>
  <c r="K182" i="23"/>
  <c r="J182" i="23"/>
  <c r="D182" i="23"/>
  <c r="Q181" i="23"/>
  <c r="O181" i="23"/>
  <c r="P181" i="23" s="1"/>
  <c r="N181" i="23"/>
  <c r="R181" i="23" s="1"/>
  <c r="S181" i="23" s="1"/>
  <c r="M181" i="23"/>
  <c r="L181" i="23"/>
  <c r="K181" i="23"/>
  <c r="J181" i="23"/>
  <c r="I181" i="23"/>
  <c r="H181" i="23"/>
  <c r="G181" i="23"/>
  <c r="D179" i="23"/>
  <c r="M178" i="23"/>
  <c r="R178" i="23" s="1"/>
  <c r="S178" i="23" s="1"/>
  <c r="K178" i="23"/>
  <c r="J178" i="23"/>
  <c r="D178" i="23"/>
  <c r="Q177" i="23"/>
  <c r="O177" i="23"/>
  <c r="P177" i="23" s="1"/>
  <c r="N177" i="23"/>
  <c r="R177" i="23" s="1"/>
  <c r="S177" i="23" s="1"/>
  <c r="M177" i="23"/>
  <c r="L177" i="23"/>
  <c r="K177" i="23"/>
  <c r="J177" i="23"/>
  <c r="I177" i="23"/>
  <c r="H177" i="23"/>
  <c r="G177" i="23"/>
  <c r="M174" i="23"/>
  <c r="R174" i="23" s="1"/>
  <c r="S174" i="23" s="1"/>
  <c r="N173" i="23"/>
  <c r="O173" i="23" s="1"/>
  <c r="P173" i="23" s="1"/>
  <c r="L173" i="23"/>
  <c r="M173" i="23" s="1"/>
  <c r="H173" i="23"/>
  <c r="E173" i="23"/>
  <c r="D175" i="23" s="1"/>
  <c r="R170" i="23"/>
  <c r="S170" i="23" s="1"/>
  <c r="M170" i="23"/>
  <c r="N169" i="23"/>
  <c r="D167" i="23"/>
  <c r="M166" i="23"/>
  <c r="R166" i="23" s="1"/>
  <c r="S166" i="23" s="1"/>
  <c r="J166" i="23"/>
  <c r="D166" i="23"/>
  <c r="K166" i="23" s="1"/>
  <c r="Q165" i="23"/>
  <c r="O165" i="23"/>
  <c r="P165" i="23" s="1"/>
  <c r="N165" i="23"/>
  <c r="M165" i="23"/>
  <c r="L165" i="23"/>
  <c r="K165" i="23"/>
  <c r="J165" i="23"/>
  <c r="I165" i="23"/>
  <c r="H165" i="23"/>
  <c r="G165" i="23"/>
  <c r="N163" i="23"/>
  <c r="D163" i="23"/>
  <c r="Q162" i="23"/>
  <c r="P162" i="23"/>
  <c r="O162" i="23"/>
  <c r="N162" i="23"/>
  <c r="R162" i="23" s="1"/>
  <c r="S162" i="23" s="1"/>
  <c r="L162" i="23"/>
  <c r="M162" i="23" s="1"/>
  <c r="K162" i="23"/>
  <c r="J162" i="23"/>
  <c r="I162" i="23"/>
  <c r="H162" i="23"/>
  <c r="G162" i="23"/>
  <c r="N160" i="23"/>
  <c r="L160" i="23"/>
  <c r="M160" i="23" s="1"/>
  <c r="K160" i="23"/>
  <c r="J160" i="23"/>
  <c r="D160" i="23"/>
  <c r="Q159" i="23"/>
  <c r="O159" i="23"/>
  <c r="P159" i="23" s="1"/>
  <c r="N159" i="23"/>
  <c r="M159" i="23"/>
  <c r="L159" i="23"/>
  <c r="K159" i="23"/>
  <c r="J159" i="23"/>
  <c r="I159" i="23"/>
  <c r="H159" i="23"/>
  <c r="G159" i="23"/>
  <c r="N157" i="23"/>
  <c r="K157" i="23"/>
  <c r="D157" i="23"/>
  <c r="J157" i="23" s="1"/>
  <c r="Q156" i="23"/>
  <c r="N156" i="23"/>
  <c r="L156" i="23"/>
  <c r="M156" i="23" s="1"/>
  <c r="K156" i="23"/>
  <c r="J156" i="23"/>
  <c r="I156" i="23"/>
  <c r="H156" i="23"/>
  <c r="G156" i="23"/>
  <c r="N154" i="23"/>
  <c r="R154" i="23" s="1"/>
  <c r="S154" i="23" s="1"/>
  <c r="L154" i="23"/>
  <c r="M154" i="23" s="1"/>
  <c r="J154" i="23"/>
  <c r="D154" i="23"/>
  <c r="K154" i="23" s="1"/>
  <c r="S153" i="23"/>
  <c r="Q153" i="23"/>
  <c r="O153" i="23"/>
  <c r="P153" i="23" s="1"/>
  <c r="N153" i="23"/>
  <c r="R153" i="23" s="1"/>
  <c r="M153" i="23"/>
  <c r="L153" i="23"/>
  <c r="K153" i="23"/>
  <c r="J153" i="23"/>
  <c r="I153" i="23"/>
  <c r="H153" i="23"/>
  <c r="G153" i="23"/>
  <c r="Q151" i="23"/>
  <c r="P151" i="23"/>
  <c r="O151" i="23"/>
  <c r="N151" i="23"/>
  <c r="L151" i="23"/>
  <c r="M151" i="23" s="1"/>
  <c r="K151" i="23"/>
  <c r="J151" i="23"/>
  <c r="I151" i="23"/>
  <c r="H151" i="23"/>
  <c r="G151" i="23"/>
  <c r="Q149" i="23"/>
  <c r="O149" i="23"/>
  <c r="P149" i="23" s="1"/>
  <c r="N149" i="23"/>
  <c r="M149" i="23"/>
  <c r="L149" i="23"/>
  <c r="K149" i="23"/>
  <c r="J149" i="23"/>
  <c r="I149" i="23"/>
  <c r="H149" i="23"/>
  <c r="G149" i="23"/>
  <c r="R147" i="23"/>
  <c r="S147" i="23" s="1"/>
  <c r="Q147" i="23"/>
  <c r="N147" i="23"/>
  <c r="O147" i="23" s="1"/>
  <c r="P147" i="23" s="1"/>
  <c r="L147" i="23"/>
  <c r="M147" i="23" s="1"/>
  <c r="K147" i="23"/>
  <c r="J147" i="23"/>
  <c r="I147" i="23"/>
  <c r="H147" i="23"/>
  <c r="G147" i="23"/>
  <c r="Q145" i="23"/>
  <c r="N145" i="23"/>
  <c r="M145" i="23"/>
  <c r="L145" i="23"/>
  <c r="K145" i="23"/>
  <c r="J145" i="23"/>
  <c r="I145" i="23"/>
  <c r="H145" i="23"/>
  <c r="G145" i="23"/>
  <c r="Q143" i="23"/>
  <c r="P143" i="23"/>
  <c r="O143" i="23"/>
  <c r="N143" i="23"/>
  <c r="L143" i="23"/>
  <c r="M143" i="23" s="1"/>
  <c r="K143" i="23"/>
  <c r="J143" i="23"/>
  <c r="H143" i="23"/>
  <c r="G143" i="23"/>
  <c r="O142" i="23"/>
  <c r="P142" i="23" s="1"/>
  <c r="N142" i="23"/>
  <c r="L142" i="23"/>
  <c r="M142" i="23" s="1"/>
  <c r="K142" i="23"/>
  <c r="H142" i="23"/>
  <c r="G142" i="23"/>
  <c r="E142" i="23"/>
  <c r="J142" i="23" s="1"/>
  <c r="Q140" i="23"/>
  <c r="N140" i="23"/>
  <c r="M140" i="23"/>
  <c r="L140" i="23"/>
  <c r="K140" i="23"/>
  <c r="J140" i="23"/>
  <c r="H140" i="23"/>
  <c r="G140" i="23"/>
  <c r="Q139" i="23"/>
  <c r="R139" i="23" s="1"/>
  <c r="S139" i="23" s="1"/>
  <c r="N139" i="23"/>
  <c r="O139" i="23" s="1"/>
  <c r="P139" i="23" s="1"/>
  <c r="M139" i="23"/>
  <c r="L139" i="23"/>
  <c r="K139" i="23"/>
  <c r="J139" i="23"/>
  <c r="I139" i="23"/>
  <c r="H139" i="23"/>
  <c r="G139" i="23"/>
  <c r="Q137" i="23"/>
  <c r="O137" i="23"/>
  <c r="P137" i="23" s="1"/>
  <c r="N137" i="23"/>
  <c r="R137" i="23" s="1"/>
  <c r="S137" i="23" s="1"/>
  <c r="M137" i="23"/>
  <c r="L137" i="23"/>
  <c r="K137" i="23"/>
  <c r="J137" i="23"/>
  <c r="H137" i="23"/>
  <c r="G137" i="23"/>
  <c r="Q136" i="23"/>
  <c r="N136" i="23"/>
  <c r="M136" i="23"/>
  <c r="L136" i="23"/>
  <c r="K136" i="23"/>
  <c r="J136" i="23"/>
  <c r="I136" i="23"/>
  <c r="H136" i="23"/>
  <c r="G136" i="23"/>
  <c r="N134" i="23"/>
  <c r="D134" i="23"/>
  <c r="Q133" i="23"/>
  <c r="O133" i="23"/>
  <c r="P133" i="23" s="1"/>
  <c r="N133" i="23"/>
  <c r="L133" i="23"/>
  <c r="M133" i="23" s="1"/>
  <c r="K133" i="23"/>
  <c r="J133" i="23"/>
  <c r="I133" i="23"/>
  <c r="H133" i="23"/>
  <c r="G133" i="23"/>
  <c r="N131" i="23"/>
  <c r="D131" i="23"/>
  <c r="Q130" i="23"/>
  <c r="P130" i="23"/>
  <c r="O130" i="23"/>
  <c r="N130" i="23"/>
  <c r="M130" i="23"/>
  <c r="L130" i="23"/>
  <c r="K130" i="23"/>
  <c r="J130" i="23"/>
  <c r="I130" i="23"/>
  <c r="H130" i="23"/>
  <c r="G130" i="23"/>
  <c r="N128" i="23"/>
  <c r="N127" i="23"/>
  <c r="O127" i="23" s="1"/>
  <c r="P127" i="23" s="1"/>
  <c r="N125" i="23"/>
  <c r="M125" i="23"/>
  <c r="R125" i="23" s="1"/>
  <c r="S125" i="23" s="1"/>
  <c r="L125" i="23"/>
  <c r="D125" i="23"/>
  <c r="Q124" i="23"/>
  <c r="P124" i="23"/>
  <c r="O124" i="23"/>
  <c r="N124" i="23"/>
  <c r="L124" i="23"/>
  <c r="M124" i="23" s="1"/>
  <c r="K124" i="23"/>
  <c r="J124" i="23"/>
  <c r="I124" i="23"/>
  <c r="H124" i="23"/>
  <c r="G124" i="23"/>
  <c r="N119" i="23"/>
  <c r="J119" i="23"/>
  <c r="D119" i="23"/>
  <c r="Q118" i="23"/>
  <c r="P118" i="23"/>
  <c r="O118" i="23"/>
  <c r="N118" i="23"/>
  <c r="L118" i="23"/>
  <c r="M118" i="23" s="1"/>
  <c r="K118" i="23"/>
  <c r="J118" i="23"/>
  <c r="I118" i="23"/>
  <c r="H118" i="23"/>
  <c r="G118" i="23"/>
  <c r="N117" i="23"/>
  <c r="K117" i="23"/>
  <c r="J117" i="23"/>
  <c r="D117" i="23"/>
  <c r="L117" i="23" s="1"/>
  <c r="M117" i="23" s="1"/>
  <c r="R117" i="23" s="1"/>
  <c r="S117" i="23" s="1"/>
  <c r="Q116" i="23"/>
  <c r="N116" i="23"/>
  <c r="M116" i="23"/>
  <c r="L116" i="23"/>
  <c r="K116" i="23"/>
  <c r="J116" i="23"/>
  <c r="I116" i="23"/>
  <c r="H116" i="23"/>
  <c r="G116" i="23"/>
  <c r="N114" i="23"/>
  <c r="L114" i="23"/>
  <c r="M114" i="23" s="1"/>
  <c r="R114" i="23" s="1"/>
  <c r="S114" i="23" s="1"/>
  <c r="D114" i="23"/>
  <c r="O113" i="23"/>
  <c r="P113" i="23" s="1"/>
  <c r="N113" i="23"/>
  <c r="L113" i="23"/>
  <c r="M113" i="23" s="1"/>
  <c r="K113" i="23"/>
  <c r="H113" i="23"/>
  <c r="G113" i="23"/>
  <c r="E113" i="23"/>
  <c r="J113" i="23" s="1"/>
  <c r="R111" i="23"/>
  <c r="S111" i="23" s="1"/>
  <c r="N111" i="23"/>
  <c r="K111" i="23"/>
  <c r="J111" i="23"/>
  <c r="Q110" i="23"/>
  <c r="O110" i="23"/>
  <c r="P110" i="23" s="1"/>
  <c r="N110" i="23"/>
  <c r="L110" i="23"/>
  <c r="M110" i="23" s="1"/>
  <c r="K110" i="23"/>
  <c r="H7" i="21" s="1"/>
  <c r="H110" i="23"/>
  <c r="G110" i="23"/>
  <c r="E110" i="23"/>
  <c r="D111" i="23" s="1"/>
  <c r="L111" i="23" s="1"/>
  <c r="M111" i="23" s="1"/>
  <c r="N108" i="23"/>
  <c r="N107" i="23"/>
  <c r="J107" i="23"/>
  <c r="E107" i="23"/>
  <c r="G249" i="22"/>
  <c r="I249" i="22" s="1"/>
  <c r="J249" i="22" s="1"/>
  <c r="F249" i="22"/>
  <c r="G248" i="22"/>
  <c r="I248" i="22" s="1"/>
  <c r="J248" i="22" s="1"/>
  <c r="F248" i="22"/>
  <c r="G247" i="22"/>
  <c r="I247" i="22" s="1"/>
  <c r="J247" i="22" s="1"/>
  <c r="F247" i="22"/>
  <c r="F243" i="22"/>
  <c r="I243" i="22" s="1"/>
  <c r="J243" i="22" s="1"/>
  <c r="B243" i="22"/>
  <c r="E238" i="22"/>
  <c r="B238" i="22"/>
  <c r="F238" i="22" s="1"/>
  <c r="J238" i="22" s="1"/>
  <c r="A238" i="22"/>
  <c r="E237" i="22"/>
  <c r="F237" i="22" s="1"/>
  <c r="B237" i="22"/>
  <c r="A237" i="22"/>
  <c r="B233" i="22"/>
  <c r="F233" i="22" s="1"/>
  <c r="G233" i="22" s="1"/>
  <c r="I233" i="22" s="1"/>
  <c r="J233" i="22" s="1"/>
  <c r="F232" i="22"/>
  <c r="G232" i="22" s="1"/>
  <c r="I232" i="22" s="1"/>
  <c r="J232" i="22" s="1"/>
  <c r="J234" i="22" s="1"/>
  <c r="B232" i="22"/>
  <c r="F228" i="22"/>
  <c r="J228" i="22" s="1"/>
  <c r="J227" i="22"/>
  <c r="F227" i="22"/>
  <c r="F226" i="22"/>
  <c r="J226" i="22" s="1"/>
  <c r="J225" i="22"/>
  <c r="F225" i="22"/>
  <c r="J224" i="22"/>
  <c r="F224" i="22"/>
  <c r="E224" i="22"/>
  <c r="B224" i="22"/>
  <c r="J223" i="22"/>
  <c r="J229" i="22" s="1"/>
  <c r="F223" i="22"/>
  <c r="E223" i="22"/>
  <c r="B223" i="22"/>
  <c r="C208" i="22"/>
  <c r="B208" i="22"/>
  <c r="A208" i="22"/>
  <c r="I207" i="22"/>
  <c r="J207" i="22" s="1"/>
  <c r="F207" i="22"/>
  <c r="C207" i="22"/>
  <c r="B207" i="22"/>
  <c r="A207" i="22"/>
  <c r="C206" i="22"/>
  <c r="B206" i="22"/>
  <c r="A206" i="22"/>
  <c r="F205" i="22"/>
  <c r="I205" i="22" s="1"/>
  <c r="J205" i="22" s="1"/>
  <c r="C205" i="22"/>
  <c r="B205" i="22"/>
  <c r="A205" i="22"/>
  <c r="A204" i="22"/>
  <c r="C201" i="22"/>
  <c r="B201" i="22"/>
  <c r="F201" i="22" s="1"/>
  <c r="I201" i="22" s="1"/>
  <c r="J201" i="22" s="1"/>
  <c r="A201" i="22"/>
  <c r="F200" i="22"/>
  <c r="I200" i="22" s="1"/>
  <c r="J200" i="22" s="1"/>
  <c r="C200" i="22"/>
  <c r="B200" i="22"/>
  <c r="A200" i="22"/>
  <c r="J199" i="22"/>
  <c r="F199" i="22"/>
  <c r="I199" i="22" s="1"/>
  <c r="C199" i="22"/>
  <c r="B199" i="22"/>
  <c r="A199" i="22"/>
  <c r="C198" i="22"/>
  <c r="B198" i="22"/>
  <c r="F198" i="22" s="1"/>
  <c r="I198" i="22" s="1"/>
  <c r="J198" i="22" s="1"/>
  <c r="A198" i="22"/>
  <c r="F197" i="22"/>
  <c r="I197" i="22" s="1"/>
  <c r="J197" i="22" s="1"/>
  <c r="C197" i="22"/>
  <c r="B197" i="22"/>
  <c r="A197" i="22"/>
  <c r="J196" i="22"/>
  <c r="C196" i="22"/>
  <c r="B196" i="22"/>
  <c r="F196" i="22" s="1"/>
  <c r="I196" i="22" s="1"/>
  <c r="A196" i="22"/>
  <c r="C165" i="22"/>
  <c r="B160" i="22"/>
  <c r="F155" i="22"/>
  <c r="G155" i="22" s="1"/>
  <c r="I155" i="22" s="1"/>
  <c r="J155" i="22" s="1"/>
  <c r="J153" i="22"/>
  <c r="H35" i="21" s="1"/>
  <c r="I153" i="22"/>
  <c r="F153" i="22"/>
  <c r="G153" i="22" s="1"/>
  <c r="J150" i="22"/>
  <c r="C150" i="22"/>
  <c r="F150" i="22" s="1"/>
  <c r="G150" i="22" s="1"/>
  <c r="I150" i="22" s="1"/>
  <c r="I149" i="22"/>
  <c r="J149" i="22" s="1"/>
  <c r="G149" i="22"/>
  <c r="F149" i="22"/>
  <c r="C149" i="22"/>
  <c r="C146" i="22"/>
  <c r="F146" i="22" s="1"/>
  <c r="G146" i="22" s="1"/>
  <c r="I146" i="22" s="1"/>
  <c r="J146" i="22" s="1"/>
  <c r="H145" i="22"/>
  <c r="B144" i="22"/>
  <c r="F142" i="22"/>
  <c r="G142" i="22" s="1"/>
  <c r="I142" i="22" s="1"/>
  <c r="J142" i="22" s="1"/>
  <c r="H32" i="21" s="1"/>
  <c r="J137" i="22"/>
  <c r="B137" i="22"/>
  <c r="F137" i="22" s="1"/>
  <c r="G137" i="22" s="1"/>
  <c r="I137" i="22" s="1"/>
  <c r="B136" i="22"/>
  <c r="F136" i="22" s="1"/>
  <c r="G136" i="22" s="1"/>
  <c r="I136" i="22" s="1"/>
  <c r="J136" i="22" s="1"/>
  <c r="I135" i="22"/>
  <c r="J135" i="22" s="1"/>
  <c r="G135" i="22"/>
  <c r="F135" i="22"/>
  <c r="B135" i="22"/>
  <c r="J132" i="22"/>
  <c r="B132" i="22"/>
  <c r="F132" i="22" s="1"/>
  <c r="G132" i="22" s="1"/>
  <c r="I132" i="22" s="1"/>
  <c r="B131" i="22"/>
  <c r="F131" i="22" s="1"/>
  <c r="G131" i="22" s="1"/>
  <c r="I131" i="22" s="1"/>
  <c r="J131" i="22" s="1"/>
  <c r="J130" i="22"/>
  <c r="G130" i="22"/>
  <c r="I130" i="22" s="1"/>
  <c r="F130" i="22"/>
  <c r="B130" i="22"/>
  <c r="I127" i="22"/>
  <c r="J127" i="22" s="1"/>
  <c r="G127" i="22"/>
  <c r="F127" i="22"/>
  <c r="B127" i="22"/>
  <c r="J126" i="22"/>
  <c r="I126" i="22"/>
  <c r="G126" i="22"/>
  <c r="B126" i="22"/>
  <c r="F126" i="22" s="1"/>
  <c r="J125" i="22"/>
  <c r="I125" i="22"/>
  <c r="F125" i="22"/>
  <c r="G125" i="22" s="1"/>
  <c r="B125" i="22"/>
  <c r="C114" i="22"/>
  <c r="C113" i="22"/>
  <c r="C112" i="22"/>
  <c r="C111" i="22"/>
  <c r="C110" i="22"/>
  <c r="C107" i="22"/>
  <c r="C106" i="22"/>
  <c r="C105" i="22"/>
  <c r="C102" i="22"/>
  <c r="C100" i="22"/>
  <c r="C99" i="22"/>
  <c r="C98" i="22"/>
  <c r="G97" i="22"/>
  <c r="I97" i="22" s="1"/>
  <c r="J97" i="22" s="1"/>
  <c r="C97" i="22"/>
  <c r="C90" i="22"/>
  <c r="C89" i="22"/>
  <c r="C88" i="22"/>
  <c r="C87" i="22"/>
  <c r="C86" i="22"/>
  <c r="C83" i="22"/>
  <c r="C82" i="22"/>
  <c r="C81" i="22"/>
  <c r="C78" i="22"/>
  <c r="C76" i="22"/>
  <c r="C75" i="22"/>
  <c r="B75" i="22"/>
  <c r="A75" i="22"/>
  <c r="A99" i="22" s="1"/>
  <c r="C74" i="22"/>
  <c r="A74" i="22"/>
  <c r="A98" i="22" s="1"/>
  <c r="F73" i="22"/>
  <c r="G73" i="22" s="1"/>
  <c r="I73" i="22" s="1"/>
  <c r="J73" i="22" s="1"/>
  <c r="C73" i="22"/>
  <c r="A72" i="22"/>
  <c r="A96" i="22" s="1"/>
  <c r="C63" i="22"/>
  <c r="C62" i="22"/>
  <c r="C61" i="22"/>
  <c r="C60" i="22"/>
  <c r="C59" i="22"/>
  <c r="C56" i="22"/>
  <c r="C55" i="22"/>
  <c r="C54" i="22"/>
  <c r="C51" i="22"/>
  <c r="B51" i="22"/>
  <c r="A51" i="22"/>
  <c r="A78" i="22" s="1"/>
  <c r="A102" i="22" s="1"/>
  <c r="B50" i="22"/>
  <c r="A50" i="22"/>
  <c r="C49" i="22"/>
  <c r="B49" i="22"/>
  <c r="A49" i="22"/>
  <c r="A76" i="22" s="1"/>
  <c r="A100" i="22" s="1"/>
  <c r="F48" i="22"/>
  <c r="I48" i="22" s="1"/>
  <c r="J48" i="22" s="1"/>
  <c r="C48" i="22"/>
  <c r="B48" i="22"/>
  <c r="A48" i="22"/>
  <c r="C47" i="22"/>
  <c r="B47" i="22"/>
  <c r="A47" i="22"/>
  <c r="F46" i="22"/>
  <c r="I46" i="22" s="1"/>
  <c r="J46" i="22" s="1"/>
  <c r="C46" i="22"/>
  <c r="B46" i="22"/>
  <c r="B73" i="22" s="1"/>
  <c r="B97" i="22" s="1"/>
  <c r="F97" i="22" s="1"/>
  <c r="A46" i="22"/>
  <c r="A73" i="22" s="1"/>
  <c r="A97" i="22" s="1"/>
  <c r="A45" i="22"/>
  <c r="F36" i="22"/>
  <c r="I36" i="22" s="1"/>
  <c r="J36" i="22" s="1"/>
  <c r="C36" i="22"/>
  <c r="B36" i="22"/>
  <c r="B63" i="22" s="1"/>
  <c r="F63" i="22" s="1"/>
  <c r="I63" i="22" s="1"/>
  <c r="J63" i="22" s="1"/>
  <c r="A36" i="22"/>
  <c r="A63" i="22" s="1"/>
  <c r="A90" i="22" s="1"/>
  <c r="A114" i="22" s="1"/>
  <c r="C35" i="22"/>
  <c r="B35" i="22"/>
  <c r="F35" i="22" s="1"/>
  <c r="I35" i="22" s="1"/>
  <c r="J35" i="22" s="1"/>
  <c r="A35" i="22"/>
  <c r="A62" i="22" s="1"/>
  <c r="A89" i="22" s="1"/>
  <c r="A113" i="22" s="1"/>
  <c r="F34" i="22"/>
  <c r="I34" i="22" s="1"/>
  <c r="J34" i="22" s="1"/>
  <c r="C34" i="22"/>
  <c r="B34" i="22"/>
  <c r="B61" i="22" s="1"/>
  <c r="B88" i="22" s="1"/>
  <c r="B112" i="22" s="1"/>
  <c r="F112" i="22" s="1"/>
  <c r="G112" i="22" s="1"/>
  <c r="I112" i="22" s="1"/>
  <c r="J112" i="22" s="1"/>
  <c r="A34" i="22"/>
  <c r="A61" i="22" s="1"/>
  <c r="A88" i="22" s="1"/>
  <c r="A112" i="22" s="1"/>
  <c r="C33" i="22"/>
  <c r="B33" i="22"/>
  <c r="F33" i="22" s="1"/>
  <c r="I33" i="22" s="1"/>
  <c r="J33" i="22" s="1"/>
  <c r="A33" i="22"/>
  <c r="A60" i="22" s="1"/>
  <c r="A87" i="22" s="1"/>
  <c r="A111" i="22" s="1"/>
  <c r="F32" i="22"/>
  <c r="I32" i="22" s="1"/>
  <c r="J32" i="22" s="1"/>
  <c r="C32" i="22"/>
  <c r="B32" i="22"/>
  <c r="B59" i="22" s="1"/>
  <c r="B86" i="22" s="1"/>
  <c r="A32" i="22"/>
  <c r="A59" i="22" s="1"/>
  <c r="A86" i="22" s="1"/>
  <c r="A110" i="22" s="1"/>
  <c r="A31" i="22"/>
  <c r="A58" i="22" s="1"/>
  <c r="A85" i="22" s="1"/>
  <c r="A109" i="22" s="1"/>
  <c r="C29" i="22"/>
  <c r="B29" i="22"/>
  <c r="B56" i="22" s="1"/>
  <c r="F56" i="22" s="1"/>
  <c r="I56" i="22" s="1"/>
  <c r="J56" i="22" s="1"/>
  <c r="A29" i="22"/>
  <c r="A56" i="22" s="1"/>
  <c r="A83" i="22" s="1"/>
  <c r="A107" i="22" s="1"/>
  <c r="I28" i="22"/>
  <c r="J28" i="22" s="1"/>
  <c r="F28" i="22"/>
  <c r="C28" i="22"/>
  <c r="B28" i="22"/>
  <c r="B55" i="22" s="1"/>
  <c r="A28" i="22"/>
  <c r="A55" i="22" s="1"/>
  <c r="A82" i="22" s="1"/>
  <c r="A106" i="22" s="1"/>
  <c r="C27" i="22"/>
  <c r="B27" i="22"/>
  <c r="B54" i="22" s="1"/>
  <c r="A27" i="22"/>
  <c r="A54" i="22" s="1"/>
  <c r="A81" i="22" s="1"/>
  <c r="A105" i="22" s="1"/>
  <c r="A26" i="22"/>
  <c r="A53" i="22" s="1"/>
  <c r="A80" i="22" s="1"/>
  <c r="A104" i="22" s="1"/>
  <c r="C24" i="22"/>
  <c r="B24" i="22"/>
  <c r="F24" i="22" s="1"/>
  <c r="I24" i="22" s="1"/>
  <c r="J24" i="22" s="1"/>
  <c r="A24" i="22"/>
  <c r="C22" i="22"/>
  <c r="F22" i="22" s="1"/>
  <c r="I22" i="22" s="1"/>
  <c r="J22" i="22" s="1"/>
  <c r="B22" i="22"/>
  <c r="A22" i="22"/>
  <c r="I21" i="22"/>
  <c r="J21" i="22" s="1"/>
  <c r="C21" i="22"/>
  <c r="B21" i="22"/>
  <c r="F21" i="22" s="1"/>
  <c r="A21" i="22"/>
  <c r="F20" i="22"/>
  <c r="I20" i="22" s="1"/>
  <c r="J20" i="22" s="1"/>
  <c r="C20" i="22"/>
  <c r="B20" i="22"/>
  <c r="A20" i="22"/>
  <c r="J19" i="22"/>
  <c r="I19" i="22"/>
  <c r="C19" i="22"/>
  <c r="B19" i="22"/>
  <c r="F19" i="22" s="1"/>
  <c r="A19" i="22"/>
  <c r="A18" i="22"/>
  <c r="I16" i="22"/>
  <c r="J16" i="22" s="1"/>
  <c r="F16" i="22"/>
  <c r="C16" i="22"/>
  <c r="B16" i="22"/>
  <c r="A16" i="22"/>
  <c r="C15" i="22"/>
  <c r="B15" i="22"/>
  <c r="A15" i="22"/>
  <c r="F14" i="22"/>
  <c r="I14" i="22" s="1"/>
  <c r="J14" i="22" s="1"/>
  <c r="C14" i="22"/>
  <c r="B14" i="22"/>
  <c r="A14" i="22"/>
  <c r="C13" i="22"/>
  <c r="B13" i="22"/>
  <c r="A13" i="22"/>
  <c r="A12" i="22"/>
  <c r="C10" i="22"/>
  <c r="B10" i="22"/>
  <c r="F10" i="22" s="1"/>
  <c r="I10" i="22" s="1"/>
  <c r="J10" i="22" s="1"/>
  <c r="A10" i="22"/>
  <c r="F9" i="22"/>
  <c r="I9" i="22" s="1"/>
  <c r="J9" i="22" s="1"/>
  <c r="C9" i="22"/>
  <c r="B9" i="22"/>
  <c r="A9" i="22"/>
  <c r="C8" i="22"/>
  <c r="B8" i="22"/>
  <c r="F8" i="22" s="1"/>
  <c r="I8" i="22" s="1"/>
  <c r="J8" i="22" s="1"/>
  <c r="A8" i="22"/>
  <c r="C7" i="22"/>
  <c r="F7" i="22" s="1"/>
  <c r="I7" i="22" s="1"/>
  <c r="J7" i="22" s="1"/>
  <c r="B7" i="22"/>
  <c r="A7" i="22"/>
  <c r="I6" i="22"/>
  <c r="J6" i="22" s="1"/>
  <c r="C6" i="22"/>
  <c r="B6" i="22"/>
  <c r="F6" i="22" s="1"/>
  <c r="A6" i="22"/>
  <c r="A5" i="22"/>
  <c r="G41" i="21"/>
  <c r="G31" i="21"/>
  <c r="G24" i="21"/>
  <c r="G18" i="21"/>
  <c r="H10" i="21"/>
  <c r="D1" i="21"/>
  <c r="H16" i="20"/>
  <c r="G12" i="20"/>
  <c r="G11" i="20"/>
  <c r="G10" i="20"/>
  <c r="H8" i="20"/>
  <c r="G16" i="20"/>
  <c r="G15" i="20"/>
  <c r="G14" i="20"/>
  <c r="G13" i="20"/>
  <c r="G4" i="20"/>
  <c r="D1" i="20"/>
  <c r="G13" i="19"/>
  <c r="G12" i="19"/>
  <c r="G10" i="19"/>
  <c r="G9" i="19"/>
  <c r="G8" i="19"/>
  <c r="G7" i="19"/>
  <c r="G6" i="19"/>
  <c r="G5" i="19"/>
  <c r="K4" i="19"/>
  <c r="G4" i="19"/>
  <c r="G5" i="20" l="1"/>
  <c r="G8" i="20"/>
  <c r="G7" i="20"/>
  <c r="G6" i="20"/>
  <c r="B110" i="22"/>
  <c r="F110" i="22" s="1"/>
  <c r="G110" i="22" s="1"/>
  <c r="I110" i="22" s="1"/>
  <c r="J110" i="22" s="1"/>
  <c r="F86" i="22"/>
  <c r="G86" i="22" s="1"/>
  <c r="I86" i="22" s="1"/>
  <c r="J86" i="22" s="1"/>
  <c r="G14" i="19"/>
  <c r="F5" i="18" s="1"/>
  <c r="B81" i="22"/>
  <c r="F54" i="22"/>
  <c r="I54" i="22" s="1"/>
  <c r="J54" i="22" s="1"/>
  <c r="B162" i="22"/>
  <c r="F160" i="22"/>
  <c r="G160" i="22" s="1"/>
  <c r="I160" i="22" s="1"/>
  <c r="J160" i="22" s="1"/>
  <c r="H20" i="21" s="1"/>
  <c r="E127" i="23"/>
  <c r="E169" i="23"/>
  <c r="F47" i="22"/>
  <c r="I47" i="22" s="1"/>
  <c r="J47" i="22" s="1"/>
  <c r="B74" i="22"/>
  <c r="B76" i="22"/>
  <c r="F49" i="22"/>
  <c r="I49" i="22" s="1"/>
  <c r="J49" i="22" s="1"/>
  <c r="F59" i="22"/>
  <c r="I59" i="22" s="1"/>
  <c r="J59" i="22" s="1"/>
  <c r="F88" i="22"/>
  <c r="G88" i="22" s="1"/>
  <c r="I88" i="22" s="1"/>
  <c r="J88" i="22" s="1"/>
  <c r="B90" i="22"/>
  <c r="B145" i="22"/>
  <c r="F145" i="22" s="1"/>
  <c r="G145" i="22" s="1"/>
  <c r="I145" i="22" s="1"/>
  <c r="J145" i="22" s="1"/>
  <c r="F144" i="22"/>
  <c r="G144" i="22" s="1"/>
  <c r="I144" i="22" s="1"/>
  <c r="J144" i="22" s="1"/>
  <c r="J147" i="22" s="1"/>
  <c r="H33" i="21" s="1"/>
  <c r="J151" i="22"/>
  <c r="H34" i="21" s="1"/>
  <c r="F13" i="22"/>
  <c r="I13" i="22" s="1"/>
  <c r="J13" i="22" s="1"/>
  <c r="J38" i="22" s="1"/>
  <c r="J4" i="19" s="1"/>
  <c r="B60" i="22"/>
  <c r="F61" i="22"/>
  <c r="I61" i="22" s="1"/>
  <c r="J61" i="22" s="1"/>
  <c r="O107" i="23"/>
  <c r="P107" i="23" s="1"/>
  <c r="R136" i="23"/>
  <c r="S136" i="23" s="1"/>
  <c r="O136" i="23"/>
  <c r="P136" i="23" s="1"/>
  <c r="B83" i="22"/>
  <c r="F15" i="22"/>
  <c r="I15" i="22" s="1"/>
  <c r="J15" i="22" s="1"/>
  <c r="F55" i="22"/>
  <c r="I55" i="22" s="1"/>
  <c r="J55" i="22" s="1"/>
  <c r="B82" i="22"/>
  <c r="B78" i="22"/>
  <c r="F51" i="22"/>
  <c r="I51" i="22" s="1"/>
  <c r="J51" i="22" s="1"/>
  <c r="B62" i="22"/>
  <c r="B99" i="22"/>
  <c r="F99" i="22" s="1"/>
  <c r="G99" i="22" s="1"/>
  <c r="I99" i="22" s="1"/>
  <c r="J99" i="22" s="1"/>
  <c r="F75" i="22"/>
  <c r="G75" i="22" s="1"/>
  <c r="I75" i="22" s="1"/>
  <c r="J75" i="22" s="1"/>
  <c r="F27" i="22"/>
  <c r="I27" i="22" s="1"/>
  <c r="J27" i="22" s="1"/>
  <c r="F29" i="22"/>
  <c r="I29" i="22" s="1"/>
  <c r="J29" i="22" s="1"/>
  <c r="F208" i="22"/>
  <c r="I208" i="22" s="1"/>
  <c r="J208" i="22" s="1"/>
  <c r="J237" i="22"/>
  <c r="J239" i="22" s="1"/>
  <c r="G237" i="22"/>
  <c r="G238" i="22"/>
  <c r="J250" i="22"/>
  <c r="O156" i="23"/>
  <c r="P156" i="23" s="1"/>
  <c r="R156" i="23"/>
  <c r="S156" i="23" s="1"/>
  <c r="J189" i="23"/>
  <c r="Q189" i="23"/>
  <c r="I189" i="23"/>
  <c r="H189" i="23"/>
  <c r="L189" i="23"/>
  <c r="M189" i="23" s="1"/>
  <c r="C251" i="23"/>
  <c r="F251" i="23" s="1"/>
  <c r="H251" i="23" s="1"/>
  <c r="Q107" i="23"/>
  <c r="I107" i="23"/>
  <c r="D108" i="23"/>
  <c r="L107" i="23"/>
  <c r="M107" i="23" s="1"/>
  <c r="R107" i="23" s="1"/>
  <c r="S107" i="23" s="1"/>
  <c r="H107" i="23"/>
  <c r="K107" i="23"/>
  <c r="G107" i="23"/>
  <c r="R110" i="23"/>
  <c r="S110" i="23" s="1"/>
  <c r="U111" i="23" s="1"/>
  <c r="H6" i="21" s="1"/>
  <c r="K134" i="23"/>
  <c r="J134" i="23"/>
  <c r="L134" i="23"/>
  <c r="M134" i="23" s="1"/>
  <c r="R134" i="23" s="1"/>
  <c r="S134" i="23" s="1"/>
  <c r="R197" i="23"/>
  <c r="S197" i="23" s="1"/>
  <c r="F206" i="22"/>
  <c r="I206" i="22" s="1"/>
  <c r="J206" i="22" s="1"/>
  <c r="J209" i="22" s="1"/>
  <c r="O116" i="23"/>
  <c r="P116" i="23" s="1"/>
  <c r="R116" i="23" s="1"/>
  <c r="S116" i="23" s="1"/>
  <c r="O140" i="23"/>
  <c r="P140" i="23" s="1"/>
  <c r="R140" i="23" s="1"/>
  <c r="S140" i="23" s="1"/>
  <c r="L163" i="23"/>
  <c r="M163" i="23" s="1"/>
  <c r="R163" i="23" s="1"/>
  <c r="S163" i="23" s="1"/>
  <c r="K163" i="23"/>
  <c r="J163" i="23"/>
  <c r="O169" i="23"/>
  <c r="P169" i="23" s="1"/>
  <c r="O201" i="23"/>
  <c r="P201" i="23" s="1"/>
  <c r="R124" i="23"/>
  <c r="S124" i="23" s="1"/>
  <c r="R130" i="23"/>
  <c r="S130" i="23" s="1"/>
  <c r="L131" i="23"/>
  <c r="M131" i="23" s="1"/>
  <c r="R131" i="23" s="1"/>
  <c r="S131" i="23" s="1"/>
  <c r="K131" i="23"/>
  <c r="R143" i="23"/>
  <c r="S143" i="23" s="1"/>
  <c r="R149" i="23"/>
  <c r="S149" i="23" s="1"/>
  <c r="R160" i="23"/>
  <c r="S160" i="23" s="1"/>
  <c r="I110" i="23"/>
  <c r="H4" i="21" s="1"/>
  <c r="K125" i="23"/>
  <c r="J125" i="23"/>
  <c r="J131" i="23"/>
  <c r="O145" i="23"/>
  <c r="P145" i="23" s="1"/>
  <c r="R145" i="23" s="1"/>
  <c r="S145" i="23" s="1"/>
  <c r="R151" i="23"/>
  <c r="S151" i="23" s="1"/>
  <c r="R159" i="23"/>
  <c r="S159" i="23" s="1"/>
  <c r="R165" i="23"/>
  <c r="S165" i="23" s="1"/>
  <c r="D202" i="23"/>
  <c r="D203" i="23"/>
  <c r="K201" i="23"/>
  <c r="G201" i="23"/>
  <c r="J110" i="23"/>
  <c r="H5" i="21" s="1"/>
  <c r="K114" i="23"/>
  <c r="H12" i="21" s="1"/>
  <c r="J114" i="23"/>
  <c r="R118" i="23"/>
  <c r="S118" i="23" s="1"/>
  <c r="L119" i="23"/>
  <c r="M119" i="23" s="1"/>
  <c r="R119" i="23" s="1"/>
  <c r="S119" i="23" s="1"/>
  <c r="K119" i="23"/>
  <c r="R133" i="23"/>
  <c r="S133" i="23" s="1"/>
  <c r="I113" i="23"/>
  <c r="H9" i="21" s="1"/>
  <c r="Q113" i="23"/>
  <c r="R113" i="23" s="1"/>
  <c r="S113" i="23" s="1"/>
  <c r="U114" i="23" s="1"/>
  <c r="H11" i="21" s="1"/>
  <c r="I142" i="23"/>
  <c r="Q142" i="23"/>
  <c r="R142" i="23" s="1"/>
  <c r="S142" i="23" s="1"/>
  <c r="L157" i="23"/>
  <c r="M157" i="23" s="1"/>
  <c r="R157" i="23" s="1"/>
  <c r="S157" i="23" s="1"/>
  <c r="I173" i="23"/>
  <c r="Q173" i="23"/>
  <c r="D174" i="23"/>
  <c r="E240" i="23"/>
  <c r="G240" i="23" s="1"/>
  <c r="J173" i="23"/>
  <c r="R173" i="23"/>
  <c r="S173" i="23" s="1"/>
  <c r="U173" i="23" s="1"/>
  <c r="R189" i="23"/>
  <c r="S189" i="23" s="1"/>
  <c r="E239" i="23"/>
  <c r="G239" i="23" s="1"/>
  <c r="G242" i="23" s="1"/>
  <c r="J242" i="23" s="1"/>
  <c r="G173" i="23"/>
  <c r="K173" i="23"/>
  <c r="I197" i="23"/>
  <c r="G17" i="20" l="1"/>
  <c r="F6" i="18" s="1"/>
  <c r="D128" i="23"/>
  <c r="L127" i="23"/>
  <c r="M127" i="23" s="1"/>
  <c r="R127" i="23" s="1"/>
  <c r="S127" i="23" s="1"/>
  <c r="H127" i="23"/>
  <c r="K127" i="23"/>
  <c r="G127" i="23"/>
  <c r="J127" i="23"/>
  <c r="Q127" i="23"/>
  <c r="I127" i="23"/>
  <c r="B105" i="22"/>
  <c r="F105" i="22" s="1"/>
  <c r="G105" i="22" s="1"/>
  <c r="I105" i="22" s="1"/>
  <c r="J105" i="22" s="1"/>
  <c r="F81" i="22"/>
  <c r="G81" i="22" s="1"/>
  <c r="I81" i="22" s="1"/>
  <c r="J81" i="22" s="1"/>
  <c r="K174" i="23"/>
  <c r="J174" i="23"/>
  <c r="J202" i="23"/>
  <c r="Q201" i="23"/>
  <c r="I201" i="23"/>
  <c r="L201" i="23"/>
  <c r="M201" i="23" s="1"/>
  <c r="H201" i="23"/>
  <c r="J201" i="23"/>
  <c r="K202" i="23"/>
  <c r="B102" i="22"/>
  <c r="F102" i="22" s="1"/>
  <c r="G102" i="22" s="1"/>
  <c r="I102" i="22" s="1"/>
  <c r="J102" i="22" s="1"/>
  <c r="F78" i="22"/>
  <c r="G78" i="22" s="1"/>
  <c r="I78" i="22" s="1"/>
  <c r="J78" i="22" s="1"/>
  <c r="B107" i="22"/>
  <c r="F107" i="22" s="1"/>
  <c r="G107" i="22" s="1"/>
  <c r="I107" i="22" s="1"/>
  <c r="J107" i="22" s="1"/>
  <c r="F83" i="22"/>
  <c r="G83" i="22" s="1"/>
  <c r="I83" i="22" s="1"/>
  <c r="J83" i="22" s="1"/>
  <c r="B87" i="22"/>
  <c r="F60" i="22"/>
  <c r="I60" i="22" s="1"/>
  <c r="J60" i="22" s="1"/>
  <c r="J65" i="22" s="1"/>
  <c r="H4" i="20" s="1"/>
  <c r="B165" i="22"/>
  <c r="F165" i="22" s="1"/>
  <c r="G165" i="22" s="1"/>
  <c r="I165" i="22" s="1"/>
  <c r="J165" i="22" s="1"/>
  <c r="C164" i="22"/>
  <c r="F164" i="22" s="1"/>
  <c r="G164" i="22" s="1"/>
  <c r="I164" i="22" s="1"/>
  <c r="J164" i="22" s="1"/>
  <c r="B168" i="22"/>
  <c r="F162" i="22"/>
  <c r="G162" i="22" s="1"/>
  <c r="I162" i="22" s="1"/>
  <c r="J162" i="22" s="1"/>
  <c r="H21" i="21" s="1"/>
  <c r="F74" i="22"/>
  <c r="G74" i="22" s="1"/>
  <c r="I74" i="22" s="1"/>
  <c r="J74" i="22" s="1"/>
  <c r="B98" i="22"/>
  <c r="F98" i="22" s="1"/>
  <c r="G98" i="22" s="1"/>
  <c r="I98" i="22" s="1"/>
  <c r="J98" i="22" s="1"/>
  <c r="J108" i="23"/>
  <c r="L108" i="23"/>
  <c r="M108" i="23" s="1"/>
  <c r="R108" i="23" s="1"/>
  <c r="S108" i="23" s="1"/>
  <c r="U108" i="23" s="1"/>
  <c r="K108" i="23"/>
  <c r="F62" i="22"/>
  <c r="I62" i="22" s="1"/>
  <c r="J62" i="22" s="1"/>
  <c r="B89" i="22"/>
  <c r="F82" i="22"/>
  <c r="G82" i="22" s="1"/>
  <c r="I82" i="22" s="1"/>
  <c r="J82" i="22" s="1"/>
  <c r="B106" i="22"/>
  <c r="F106" i="22" s="1"/>
  <c r="G106" i="22" s="1"/>
  <c r="I106" i="22" s="1"/>
  <c r="J106" i="22" s="1"/>
  <c r="B114" i="22"/>
  <c r="F114" i="22" s="1"/>
  <c r="G114" i="22" s="1"/>
  <c r="I114" i="22" s="1"/>
  <c r="J114" i="22" s="1"/>
  <c r="F90" i="22"/>
  <c r="G90" i="22" s="1"/>
  <c r="I90" i="22" s="1"/>
  <c r="J90" i="22" s="1"/>
  <c r="B100" i="22"/>
  <c r="F100" i="22" s="1"/>
  <c r="G100" i="22" s="1"/>
  <c r="I100" i="22" s="1"/>
  <c r="J100" i="22" s="1"/>
  <c r="F76" i="22"/>
  <c r="G76" i="22" s="1"/>
  <c r="I76" i="22" s="1"/>
  <c r="J76" i="22" s="1"/>
  <c r="Q169" i="23"/>
  <c r="I169" i="23"/>
  <c r="H14" i="21" s="1"/>
  <c r="D170" i="23"/>
  <c r="L169" i="23"/>
  <c r="M169" i="23" s="1"/>
  <c r="H169" i="23"/>
  <c r="H10" i="20" s="1"/>
  <c r="D171" i="23"/>
  <c r="H18" i="21" s="1"/>
  <c r="K169" i="23"/>
  <c r="G169" i="23"/>
  <c r="I4" i="19" s="1"/>
  <c r="L4" i="19" s="1"/>
  <c r="J169" i="23"/>
  <c r="B113" i="22" l="1"/>
  <c r="F113" i="22" s="1"/>
  <c r="G113" i="22" s="1"/>
  <c r="I113" i="22" s="1"/>
  <c r="J113" i="22" s="1"/>
  <c r="F89" i="22"/>
  <c r="G89" i="22" s="1"/>
  <c r="I89" i="22" s="1"/>
  <c r="J89" i="22" s="1"/>
  <c r="L128" i="23"/>
  <c r="M128" i="23" s="1"/>
  <c r="R128" i="23" s="1"/>
  <c r="S128" i="23" s="1"/>
  <c r="K128" i="23"/>
  <c r="J128" i="23"/>
  <c r="J170" i="23"/>
  <c r="K170" i="23"/>
  <c r="B111" i="22"/>
  <c r="F111" i="22" s="1"/>
  <c r="G111" i="22" s="1"/>
  <c r="I111" i="22" s="1"/>
  <c r="J111" i="22" s="1"/>
  <c r="J115" i="22" s="1"/>
  <c r="F87" i="22"/>
  <c r="G87" i="22" s="1"/>
  <c r="I87" i="22" s="1"/>
  <c r="J87" i="22" s="1"/>
  <c r="R201" i="23"/>
  <c r="S201" i="23" s="1"/>
  <c r="H17" i="21"/>
  <c r="H15" i="21"/>
  <c r="F168" i="22"/>
  <c r="G168" i="22" s="1"/>
  <c r="I168" i="22" s="1"/>
  <c r="J168" i="22" s="1"/>
  <c r="H23" i="21" s="1"/>
  <c r="B170" i="22"/>
  <c r="R169" i="23"/>
  <c r="S169" i="23" s="1"/>
  <c r="J91" i="22"/>
  <c r="J166" i="22"/>
  <c r="H22" i="21" s="1"/>
  <c r="U170" i="23" l="1"/>
  <c r="H16" i="21"/>
  <c r="F170" i="22"/>
  <c r="G170" i="22" s="1"/>
  <c r="I170" i="22" s="1"/>
  <c r="J170" i="22" s="1"/>
  <c r="H26" i="21" s="1"/>
  <c r="B172" i="22"/>
  <c r="B174" i="22" l="1"/>
  <c r="F172" i="22"/>
  <c r="G172" i="22" s="1"/>
  <c r="I172" i="22" s="1"/>
  <c r="J172" i="22" s="1"/>
  <c r="H24" i="21" s="1"/>
  <c r="B176" i="22" l="1"/>
  <c r="F176" i="22" s="1"/>
  <c r="G176" i="22" s="1"/>
  <c r="I176" i="22" s="1"/>
  <c r="J176" i="22" s="1"/>
  <c r="F174" i="22"/>
  <c r="G174" i="22" s="1"/>
  <c r="I174" i="22" s="1"/>
  <c r="J174" i="22" s="1"/>
  <c r="H27" i="21" s="1"/>
  <c r="F35" i="17" l="1"/>
  <c r="F27" i="17"/>
  <c r="F18" i="17"/>
  <c r="C7" i="17"/>
  <c r="E113" i="16" s="1"/>
  <c r="C6" i="17"/>
  <c r="C5" i="17"/>
  <c r="D251" i="16"/>
  <c r="H242" i="16"/>
  <c r="D240" i="16"/>
  <c r="D239" i="16"/>
  <c r="C237" i="16"/>
  <c r="C233" i="16"/>
  <c r="C236" i="16" s="1"/>
  <c r="O205" i="16"/>
  <c r="Q205" i="16" s="1"/>
  <c r="M205" i="16"/>
  <c r="L205" i="16"/>
  <c r="K205" i="16"/>
  <c r="I205" i="16"/>
  <c r="G205" i="16"/>
  <c r="E205" i="16"/>
  <c r="H205" i="16" s="1"/>
  <c r="D203" i="16"/>
  <c r="O201" i="16"/>
  <c r="P201" i="16" s="1"/>
  <c r="N201" i="16"/>
  <c r="K201" i="16"/>
  <c r="G201" i="16"/>
  <c r="E201" i="16"/>
  <c r="D202" i="16" s="1"/>
  <c r="D199" i="16"/>
  <c r="D198" i="16"/>
  <c r="J197" i="16" s="1"/>
  <c r="Q197" i="16"/>
  <c r="O197" i="16"/>
  <c r="P197" i="16" s="1"/>
  <c r="N197" i="16"/>
  <c r="R197" i="16" s="1"/>
  <c r="S197" i="16" s="1"/>
  <c r="M197" i="16"/>
  <c r="L197" i="16"/>
  <c r="K197" i="16"/>
  <c r="I197" i="16"/>
  <c r="H197" i="16"/>
  <c r="G197" i="16"/>
  <c r="D195" i="16"/>
  <c r="D194" i="16"/>
  <c r="Q193" i="16" s="1"/>
  <c r="N193" i="16"/>
  <c r="L193" i="16"/>
  <c r="M193" i="16" s="1"/>
  <c r="K193" i="16"/>
  <c r="J193" i="16"/>
  <c r="H193" i="16"/>
  <c r="G193" i="16"/>
  <c r="D191" i="16"/>
  <c r="D190" i="16"/>
  <c r="Q189" i="16"/>
  <c r="O189" i="16"/>
  <c r="P189" i="16" s="1"/>
  <c r="N189" i="16"/>
  <c r="M189" i="16"/>
  <c r="L189" i="16"/>
  <c r="K189" i="16"/>
  <c r="J189" i="16"/>
  <c r="I189" i="16"/>
  <c r="H189" i="16"/>
  <c r="G189" i="16"/>
  <c r="D187" i="16"/>
  <c r="D186" i="16"/>
  <c r="P185" i="16"/>
  <c r="N185" i="16"/>
  <c r="O185" i="16" s="1"/>
  <c r="L185" i="16"/>
  <c r="M185" i="16" s="1"/>
  <c r="K185" i="16"/>
  <c r="H185" i="16"/>
  <c r="G185" i="16"/>
  <c r="D183" i="16"/>
  <c r="R182" i="16"/>
  <c r="S182" i="16" s="1"/>
  <c r="M182" i="16"/>
  <c r="D182" i="16"/>
  <c r="Q181" i="16"/>
  <c r="N181" i="16"/>
  <c r="O181" i="16" s="1"/>
  <c r="P181" i="16" s="1"/>
  <c r="L181" i="16"/>
  <c r="M181" i="16" s="1"/>
  <c r="K181" i="16"/>
  <c r="J181" i="16"/>
  <c r="I181" i="16"/>
  <c r="H181" i="16"/>
  <c r="G181" i="16"/>
  <c r="D179" i="16"/>
  <c r="R178" i="16"/>
  <c r="S178" i="16" s="1"/>
  <c r="M178" i="16"/>
  <c r="D178" i="16"/>
  <c r="Q177" i="16"/>
  <c r="P177" i="16"/>
  <c r="N177" i="16"/>
  <c r="O177" i="16" s="1"/>
  <c r="L177" i="16"/>
  <c r="M177" i="16" s="1"/>
  <c r="K177" i="16"/>
  <c r="J177" i="16"/>
  <c r="I177" i="16"/>
  <c r="H177" i="16"/>
  <c r="G177" i="16"/>
  <c r="D175" i="16"/>
  <c r="R174" i="16"/>
  <c r="S174" i="16" s="1"/>
  <c r="M174" i="16"/>
  <c r="D174" i="16"/>
  <c r="Q173" i="16"/>
  <c r="N173" i="16"/>
  <c r="O173" i="16" s="1"/>
  <c r="P173" i="16" s="1"/>
  <c r="L173" i="16"/>
  <c r="M173" i="16" s="1"/>
  <c r="K173" i="16"/>
  <c r="J173" i="16"/>
  <c r="I173" i="16"/>
  <c r="H173" i="16"/>
  <c r="G173" i="16"/>
  <c r="D171" i="16"/>
  <c r="S170" i="16"/>
  <c r="M170" i="16"/>
  <c r="R170" i="16" s="1"/>
  <c r="Q169" i="16"/>
  <c r="O169" i="16"/>
  <c r="P169" i="16" s="1"/>
  <c r="N169" i="16"/>
  <c r="K169" i="16"/>
  <c r="I169" i="16"/>
  <c r="G169" i="16"/>
  <c r="E169" i="16"/>
  <c r="D170" i="16" s="1"/>
  <c r="K170" i="16" s="1"/>
  <c r="R166" i="16"/>
  <c r="S166" i="16" s="1"/>
  <c r="M166" i="16"/>
  <c r="N165" i="16"/>
  <c r="O165" i="16" s="1"/>
  <c r="P165" i="16" s="1"/>
  <c r="N163" i="16"/>
  <c r="D163" i="16"/>
  <c r="Q162" i="16"/>
  <c r="P162" i="16"/>
  <c r="O162" i="16"/>
  <c r="N162" i="16"/>
  <c r="L162" i="16"/>
  <c r="M162" i="16" s="1"/>
  <c r="K162" i="16"/>
  <c r="J162" i="16"/>
  <c r="I162" i="16"/>
  <c r="H162" i="16"/>
  <c r="G162" i="16"/>
  <c r="N160" i="16"/>
  <c r="R160" i="16" s="1"/>
  <c r="S160" i="16" s="1"/>
  <c r="L160" i="16"/>
  <c r="M160" i="16" s="1"/>
  <c r="J160" i="16"/>
  <c r="D160" i="16"/>
  <c r="K160" i="16" s="1"/>
  <c r="Q159" i="16"/>
  <c r="O159" i="16"/>
  <c r="P159" i="16" s="1"/>
  <c r="N159" i="16"/>
  <c r="R159" i="16" s="1"/>
  <c r="S159" i="16" s="1"/>
  <c r="M159" i="16"/>
  <c r="L159" i="16"/>
  <c r="K159" i="16"/>
  <c r="J159" i="16"/>
  <c r="I159" i="16"/>
  <c r="H159" i="16"/>
  <c r="G159" i="16"/>
  <c r="N157" i="16"/>
  <c r="K157" i="16"/>
  <c r="D157" i="16"/>
  <c r="J157" i="16" s="1"/>
  <c r="R156" i="16"/>
  <c r="S156" i="16" s="1"/>
  <c r="Q156" i="16"/>
  <c r="N156" i="16"/>
  <c r="O156" i="16" s="1"/>
  <c r="P156" i="16" s="1"/>
  <c r="L156" i="16"/>
  <c r="M156" i="16" s="1"/>
  <c r="K156" i="16"/>
  <c r="J156" i="16"/>
  <c r="I156" i="16"/>
  <c r="H156" i="16"/>
  <c r="G156" i="16"/>
  <c r="N154" i="16"/>
  <c r="R154" i="16" s="1"/>
  <c r="S154" i="16" s="1"/>
  <c r="L154" i="16"/>
  <c r="M154" i="16" s="1"/>
  <c r="K154" i="16"/>
  <c r="J154" i="16"/>
  <c r="D154" i="16"/>
  <c r="Q153" i="16"/>
  <c r="O153" i="16"/>
  <c r="P153" i="16" s="1"/>
  <c r="N153" i="16"/>
  <c r="R153" i="16" s="1"/>
  <c r="S153" i="16" s="1"/>
  <c r="M153" i="16"/>
  <c r="L153" i="16"/>
  <c r="K153" i="16"/>
  <c r="J153" i="16"/>
  <c r="I153" i="16"/>
  <c r="H153" i="16"/>
  <c r="G153" i="16"/>
  <c r="Q151" i="16"/>
  <c r="P151" i="16"/>
  <c r="O151" i="16"/>
  <c r="N151" i="16"/>
  <c r="L151" i="16"/>
  <c r="M151" i="16" s="1"/>
  <c r="K151" i="16"/>
  <c r="J151" i="16"/>
  <c r="I151" i="16"/>
  <c r="H151" i="16"/>
  <c r="G151" i="16"/>
  <c r="Q149" i="16"/>
  <c r="O149" i="16"/>
  <c r="P149" i="16" s="1"/>
  <c r="N149" i="16"/>
  <c r="M149" i="16"/>
  <c r="L149" i="16"/>
  <c r="K149" i="16"/>
  <c r="J149" i="16"/>
  <c r="I149" i="16"/>
  <c r="H149" i="16"/>
  <c r="G149" i="16"/>
  <c r="Q147" i="16"/>
  <c r="N147" i="16"/>
  <c r="L147" i="16"/>
  <c r="M147" i="16" s="1"/>
  <c r="K147" i="16"/>
  <c r="J147" i="16"/>
  <c r="I147" i="16"/>
  <c r="H147" i="16"/>
  <c r="G147" i="16"/>
  <c r="Q145" i="16"/>
  <c r="O145" i="16"/>
  <c r="P145" i="16" s="1"/>
  <c r="N145" i="16"/>
  <c r="R145" i="16" s="1"/>
  <c r="S145" i="16" s="1"/>
  <c r="M145" i="16"/>
  <c r="L145" i="16"/>
  <c r="K145" i="16"/>
  <c r="J145" i="16"/>
  <c r="I145" i="16"/>
  <c r="H145" i="16"/>
  <c r="G145" i="16"/>
  <c r="Q143" i="16"/>
  <c r="N143" i="16"/>
  <c r="O143" i="16" s="1"/>
  <c r="P143" i="16" s="1"/>
  <c r="L143" i="16"/>
  <c r="M143" i="16" s="1"/>
  <c r="K143" i="16"/>
  <c r="J143" i="16"/>
  <c r="H143" i="16"/>
  <c r="G143" i="16"/>
  <c r="Q142" i="16"/>
  <c r="N142" i="16"/>
  <c r="O142" i="16" s="1"/>
  <c r="P142" i="16" s="1"/>
  <c r="L142" i="16"/>
  <c r="M142" i="16" s="1"/>
  <c r="K142" i="16"/>
  <c r="J142" i="16"/>
  <c r="I142" i="16"/>
  <c r="H142" i="16"/>
  <c r="G142" i="16"/>
  <c r="Q140" i="16"/>
  <c r="O140" i="16"/>
  <c r="P140" i="16" s="1"/>
  <c r="N140" i="16"/>
  <c r="M140" i="16"/>
  <c r="L140" i="16"/>
  <c r="K140" i="16"/>
  <c r="J140" i="16"/>
  <c r="H140" i="16"/>
  <c r="G140" i="16"/>
  <c r="Q139" i="16"/>
  <c r="O139" i="16"/>
  <c r="P139" i="16" s="1"/>
  <c r="N139" i="16"/>
  <c r="M139" i="16"/>
  <c r="L139" i="16"/>
  <c r="K139" i="16"/>
  <c r="J139" i="16"/>
  <c r="I139" i="16"/>
  <c r="H139" i="16"/>
  <c r="G139" i="16"/>
  <c r="Q137" i="16"/>
  <c r="O137" i="16"/>
  <c r="P137" i="16" s="1"/>
  <c r="N137" i="16"/>
  <c r="M137" i="16"/>
  <c r="L137" i="16"/>
  <c r="K137" i="16"/>
  <c r="J137" i="16"/>
  <c r="H137" i="16"/>
  <c r="G137" i="16"/>
  <c r="Q136" i="16"/>
  <c r="O136" i="16"/>
  <c r="P136" i="16" s="1"/>
  <c r="N136" i="16"/>
  <c r="M136" i="16"/>
  <c r="L136" i="16"/>
  <c r="K136" i="16"/>
  <c r="J136" i="16"/>
  <c r="I136" i="16"/>
  <c r="H136" i="16"/>
  <c r="G136" i="16"/>
  <c r="N134" i="16"/>
  <c r="D134" i="16"/>
  <c r="Q133" i="16"/>
  <c r="N133" i="16"/>
  <c r="O133" i="16" s="1"/>
  <c r="P133" i="16" s="1"/>
  <c r="L133" i="16"/>
  <c r="M133" i="16" s="1"/>
  <c r="K133" i="16"/>
  <c r="J133" i="16"/>
  <c r="I133" i="16"/>
  <c r="H133" i="16"/>
  <c r="G133" i="16"/>
  <c r="N131" i="16"/>
  <c r="K131" i="16"/>
  <c r="D131" i="16"/>
  <c r="J131" i="16" s="1"/>
  <c r="Q130" i="16"/>
  <c r="N130" i="16"/>
  <c r="O130" i="16" s="1"/>
  <c r="P130" i="16" s="1"/>
  <c r="L130" i="16"/>
  <c r="M130" i="16" s="1"/>
  <c r="K130" i="16"/>
  <c r="J130" i="16"/>
  <c r="I130" i="16"/>
  <c r="H130" i="16"/>
  <c r="G130" i="16"/>
  <c r="N128" i="16"/>
  <c r="L128" i="16"/>
  <c r="M128" i="16" s="1"/>
  <c r="J128" i="16"/>
  <c r="D128" i="16"/>
  <c r="K128" i="16" s="1"/>
  <c r="Q127" i="16"/>
  <c r="O127" i="16"/>
  <c r="P127" i="16" s="1"/>
  <c r="N127" i="16"/>
  <c r="R127" i="16" s="1"/>
  <c r="S127" i="16" s="1"/>
  <c r="M127" i="16"/>
  <c r="L127" i="16"/>
  <c r="K127" i="16"/>
  <c r="J127" i="16"/>
  <c r="I127" i="16"/>
  <c r="H127" i="16"/>
  <c r="G127" i="16"/>
  <c r="N125" i="16"/>
  <c r="D125" i="16"/>
  <c r="Q124" i="16"/>
  <c r="P124" i="16"/>
  <c r="N124" i="16"/>
  <c r="O124" i="16" s="1"/>
  <c r="L124" i="16"/>
  <c r="M124" i="16" s="1"/>
  <c r="K124" i="16"/>
  <c r="J124" i="16"/>
  <c r="I124" i="16"/>
  <c r="H124" i="16"/>
  <c r="G124" i="16"/>
  <c r="N119" i="16"/>
  <c r="R119" i="16" s="1"/>
  <c r="S119" i="16" s="1"/>
  <c r="L119" i="16"/>
  <c r="M119" i="16" s="1"/>
  <c r="J119" i="16"/>
  <c r="D119" i="16"/>
  <c r="K119" i="16" s="1"/>
  <c r="Q118" i="16"/>
  <c r="O118" i="16"/>
  <c r="P118" i="16" s="1"/>
  <c r="N118" i="16"/>
  <c r="M118" i="16"/>
  <c r="L118" i="16"/>
  <c r="K118" i="16"/>
  <c r="J118" i="16"/>
  <c r="I118" i="16"/>
  <c r="H118" i="16"/>
  <c r="G118" i="16"/>
  <c r="N117" i="16"/>
  <c r="L117" i="16"/>
  <c r="M117" i="16" s="1"/>
  <c r="J117" i="16"/>
  <c r="D117" i="16"/>
  <c r="K117" i="16" s="1"/>
  <c r="Q116" i="16"/>
  <c r="O116" i="16"/>
  <c r="P116" i="16" s="1"/>
  <c r="N116" i="16"/>
  <c r="R116" i="16" s="1"/>
  <c r="S116" i="16" s="1"/>
  <c r="M116" i="16"/>
  <c r="L116" i="16"/>
  <c r="K116" i="16"/>
  <c r="J116" i="16"/>
  <c r="I116" i="16"/>
  <c r="H116" i="16"/>
  <c r="G116" i="16"/>
  <c r="N114" i="16"/>
  <c r="O113" i="16"/>
  <c r="P113" i="16" s="1"/>
  <c r="N113" i="16"/>
  <c r="N111" i="16"/>
  <c r="N110" i="16"/>
  <c r="O110" i="16" s="1"/>
  <c r="P110" i="16" s="1"/>
  <c r="J110" i="16"/>
  <c r="H110" i="16"/>
  <c r="E110" i="16"/>
  <c r="I110" i="16" s="1"/>
  <c r="N108" i="16"/>
  <c r="D108" i="16"/>
  <c r="L108" i="16" s="1"/>
  <c r="M108" i="16" s="1"/>
  <c r="P107" i="16"/>
  <c r="N107" i="16"/>
  <c r="O107" i="16" s="1"/>
  <c r="L107" i="16"/>
  <c r="M107" i="16" s="1"/>
  <c r="J107" i="16"/>
  <c r="H107" i="16"/>
  <c r="E107" i="16"/>
  <c r="J210" i="15"/>
  <c r="G210" i="15"/>
  <c r="I210" i="15" s="1"/>
  <c r="F210" i="15"/>
  <c r="G209" i="15"/>
  <c r="I209" i="15" s="1"/>
  <c r="J209" i="15" s="1"/>
  <c r="F209" i="15"/>
  <c r="J208" i="15"/>
  <c r="G208" i="15"/>
  <c r="I208" i="15" s="1"/>
  <c r="F208" i="15"/>
  <c r="F204" i="15"/>
  <c r="I204" i="15" s="1"/>
  <c r="J204" i="15" s="1"/>
  <c r="B204" i="15"/>
  <c r="E199" i="15"/>
  <c r="B199" i="15"/>
  <c r="F199" i="15" s="1"/>
  <c r="J199" i="15" s="1"/>
  <c r="A199" i="15"/>
  <c r="E198" i="15"/>
  <c r="F198" i="15" s="1"/>
  <c r="B198" i="15"/>
  <c r="A198" i="15"/>
  <c r="F194" i="15"/>
  <c r="G194" i="15" s="1"/>
  <c r="I194" i="15" s="1"/>
  <c r="J194" i="15" s="1"/>
  <c r="B194" i="15"/>
  <c r="F193" i="15"/>
  <c r="G193" i="15" s="1"/>
  <c r="I193" i="15" s="1"/>
  <c r="J193" i="15" s="1"/>
  <c r="B193" i="15"/>
  <c r="F189" i="15"/>
  <c r="J189" i="15" s="1"/>
  <c r="F188" i="15"/>
  <c r="J188" i="15" s="1"/>
  <c r="J187" i="15"/>
  <c r="F187" i="15"/>
  <c r="F186" i="15"/>
  <c r="J186" i="15" s="1"/>
  <c r="F185" i="15"/>
  <c r="J185" i="15" s="1"/>
  <c r="E185" i="15"/>
  <c r="B185" i="15"/>
  <c r="F184" i="15"/>
  <c r="J184" i="15" s="1"/>
  <c r="E184" i="15"/>
  <c r="B184" i="15"/>
  <c r="C169" i="15"/>
  <c r="F169" i="15" s="1"/>
  <c r="I169" i="15" s="1"/>
  <c r="J169" i="15" s="1"/>
  <c r="B169" i="15"/>
  <c r="A169" i="15"/>
  <c r="C168" i="15"/>
  <c r="B168" i="15"/>
  <c r="F168" i="15" s="1"/>
  <c r="I168" i="15" s="1"/>
  <c r="J168" i="15" s="1"/>
  <c r="A168" i="15"/>
  <c r="F167" i="15"/>
  <c r="I167" i="15" s="1"/>
  <c r="J167" i="15" s="1"/>
  <c r="C167" i="15"/>
  <c r="B167" i="15"/>
  <c r="A167" i="15"/>
  <c r="C166" i="15"/>
  <c r="B166" i="15"/>
  <c r="F166" i="15" s="1"/>
  <c r="I166" i="15" s="1"/>
  <c r="J166" i="15" s="1"/>
  <c r="A166" i="15"/>
  <c r="A165" i="15"/>
  <c r="F163" i="15"/>
  <c r="I163" i="15" s="1"/>
  <c r="J163" i="15" s="1"/>
  <c r="C163" i="15"/>
  <c r="B163" i="15"/>
  <c r="A163" i="15"/>
  <c r="C162" i="15"/>
  <c r="B162" i="15"/>
  <c r="A162" i="15"/>
  <c r="F161" i="15"/>
  <c r="I161" i="15" s="1"/>
  <c r="J161" i="15" s="1"/>
  <c r="C161" i="15"/>
  <c r="B161" i="15"/>
  <c r="A161" i="15"/>
  <c r="C160" i="15"/>
  <c r="B160" i="15"/>
  <c r="A160" i="15"/>
  <c r="F159" i="15"/>
  <c r="I159" i="15" s="1"/>
  <c r="J159" i="15" s="1"/>
  <c r="C159" i="15"/>
  <c r="B159" i="15"/>
  <c r="A159" i="15"/>
  <c r="J137" i="15"/>
  <c r="F137" i="15"/>
  <c r="G137" i="15" s="1"/>
  <c r="I137" i="15" s="1"/>
  <c r="B137" i="15"/>
  <c r="F136" i="15"/>
  <c r="G136" i="15" s="1"/>
  <c r="I136" i="15" s="1"/>
  <c r="J136" i="15" s="1"/>
  <c r="B136" i="15"/>
  <c r="I135" i="15"/>
  <c r="J135" i="15" s="1"/>
  <c r="F135" i="15"/>
  <c r="G135" i="15" s="1"/>
  <c r="B135" i="15"/>
  <c r="G132" i="15"/>
  <c r="I132" i="15" s="1"/>
  <c r="J132" i="15" s="1"/>
  <c r="B132" i="15"/>
  <c r="F132" i="15" s="1"/>
  <c r="J131" i="15"/>
  <c r="F131" i="15"/>
  <c r="G131" i="15" s="1"/>
  <c r="I131" i="15" s="1"/>
  <c r="B131" i="15"/>
  <c r="F130" i="15"/>
  <c r="G130" i="15" s="1"/>
  <c r="I130" i="15" s="1"/>
  <c r="J130" i="15" s="1"/>
  <c r="B130" i="15"/>
  <c r="I127" i="15"/>
  <c r="J127" i="15" s="1"/>
  <c r="F127" i="15"/>
  <c r="G127" i="15" s="1"/>
  <c r="B127" i="15"/>
  <c r="G126" i="15"/>
  <c r="I126" i="15" s="1"/>
  <c r="J126" i="15" s="1"/>
  <c r="B126" i="15"/>
  <c r="F126" i="15" s="1"/>
  <c r="J125" i="15"/>
  <c r="F125" i="15"/>
  <c r="G125" i="15" s="1"/>
  <c r="I125" i="15" s="1"/>
  <c r="B125" i="15"/>
  <c r="C114" i="15"/>
  <c r="C113" i="15"/>
  <c r="C112" i="15"/>
  <c r="C111" i="15"/>
  <c r="C110" i="15"/>
  <c r="C107" i="15"/>
  <c r="C106" i="15"/>
  <c r="A106" i="15"/>
  <c r="C105" i="15"/>
  <c r="C102" i="15"/>
  <c r="C100" i="15"/>
  <c r="C99" i="15"/>
  <c r="C98" i="15"/>
  <c r="C97" i="15"/>
  <c r="C90" i="15"/>
  <c r="C89" i="15"/>
  <c r="C88" i="15"/>
  <c r="C87" i="15"/>
  <c r="B87" i="15"/>
  <c r="C86" i="15"/>
  <c r="C83" i="15"/>
  <c r="A83" i="15"/>
  <c r="A107" i="15" s="1"/>
  <c r="C82" i="15"/>
  <c r="C81" i="15"/>
  <c r="A81" i="15"/>
  <c r="A105" i="15" s="1"/>
  <c r="C78" i="15"/>
  <c r="C76" i="15"/>
  <c r="C75" i="15"/>
  <c r="C74" i="15"/>
  <c r="C73" i="15"/>
  <c r="C63" i="15"/>
  <c r="A63" i="15"/>
  <c r="A90" i="15" s="1"/>
  <c r="A114" i="15" s="1"/>
  <c r="C62" i="15"/>
  <c r="B62" i="15"/>
  <c r="B89" i="15" s="1"/>
  <c r="C61" i="15"/>
  <c r="A61" i="15"/>
  <c r="A88" i="15" s="1"/>
  <c r="A112" i="15" s="1"/>
  <c r="C60" i="15"/>
  <c r="B60" i="15"/>
  <c r="C59" i="15"/>
  <c r="A59" i="15"/>
  <c r="A86" i="15" s="1"/>
  <c r="A110" i="15" s="1"/>
  <c r="A58" i="15"/>
  <c r="A85" i="15" s="1"/>
  <c r="A109" i="15" s="1"/>
  <c r="C56" i="15"/>
  <c r="C55" i="15"/>
  <c r="B55" i="15"/>
  <c r="A55" i="15"/>
  <c r="A82" i="15" s="1"/>
  <c r="C54" i="15"/>
  <c r="A53" i="15"/>
  <c r="A80" i="15" s="1"/>
  <c r="A104" i="15" s="1"/>
  <c r="C51" i="15"/>
  <c r="B51" i="15"/>
  <c r="B78" i="15" s="1"/>
  <c r="C49" i="15"/>
  <c r="A49" i="15"/>
  <c r="A76" i="15" s="1"/>
  <c r="A100" i="15" s="1"/>
  <c r="C48" i="15"/>
  <c r="B48" i="15"/>
  <c r="B75" i="15" s="1"/>
  <c r="C47" i="15"/>
  <c r="A47" i="15"/>
  <c r="A74" i="15" s="1"/>
  <c r="A98" i="15" s="1"/>
  <c r="C46" i="15"/>
  <c r="B46" i="15"/>
  <c r="B73" i="15" s="1"/>
  <c r="C36" i="15"/>
  <c r="B36" i="15"/>
  <c r="B63" i="15" s="1"/>
  <c r="A36" i="15"/>
  <c r="C35" i="15"/>
  <c r="F35" i="15" s="1"/>
  <c r="I35" i="15" s="1"/>
  <c r="J35" i="15" s="1"/>
  <c r="B35" i="15"/>
  <c r="A35" i="15"/>
  <c r="A62" i="15" s="1"/>
  <c r="A89" i="15" s="1"/>
  <c r="A113" i="15" s="1"/>
  <c r="C34" i="15"/>
  <c r="B34" i="15"/>
  <c r="B61" i="15" s="1"/>
  <c r="A34" i="15"/>
  <c r="C33" i="15"/>
  <c r="F33" i="15" s="1"/>
  <c r="I33" i="15" s="1"/>
  <c r="J33" i="15" s="1"/>
  <c r="B33" i="15"/>
  <c r="A33" i="15"/>
  <c r="A60" i="15" s="1"/>
  <c r="A87" i="15" s="1"/>
  <c r="A111" i="15" s="1"/>
  <c r="C32" i="15"/>
  <c r="B32" i="15"/>
  <c r="B59" i="15" s="1"/>
  <c r="A32" i="15"/>
  <c r="A31" i="15"/>
  <c r="C29" i="15"/>
  <c r="B29" i="15"/>
  <c r="A29" i="15"/>
  <c r="A56" i="15" s="1"/>
  <c r="F28" i="15"/>
  <c r="I28" i="15" s="1"/>
  <c r="J28" i="15" s="1"/>
  <c r="C28" i="15"/>
  <c r="B28" i="15"/>
  <c r="A28" i="15"/>
  <c r="C27" i="15"/>
  <c r="B27" i="15"/>
  <c r="A27" i="15"/>
  <c r="A54" i="15" s="1"/>
  <c r="A26" i="15"/>
  <c r="C24" i="15"/>
  <c r="F24" i="15" s="1"/>
  <c r="I24" i="15" s="1"/>
  <c r="J24" i="15" s="1"/>
  <c r="B24" i="15"/>
  <c r="A24" i="15"/>
  <c r="A51" i="15" s="1"/>
  <c r="A78" i="15" s="1"/>
  <c r="A102" i="15" s="1"/>
  <c r="C22" i="15"/>
  <c r="B22" i="15"/>
  <c r="B49" i="15" s="1"/>
  <c r="A22" i="15"/>
  <c r="C21" i="15"/>
  <c r="F21" i="15" s="1"/>
  <c r="I21" i="15" s="1"/>
  <c r="J21" i="15" s="1"/>
  <c r="B21" i="15"/>
  <c r="A21" i="15"/>
  <c r="A48" i="15" s="1"/>
  <c r="A75" i="15" s="1"/>
  <c r="A99" i="15" s="1"/>
  <c r="C20" i="15"/>
  <c r="B20" i="15"/>
  <c r="B47" i="15" s="1"/>
  <c r="F47" i="15" s="1"/>
  <c r="I47" i="15" s="1"/>
  <c r="J47" i="15" s="1"/>
  <c r="A20" i="15"/>
  <c r="C19" i="15"/>
  <c r="F19" i="15" s="1"/>
  <c r="I19" i="15" s="1"/>
  <c r="J19" i="15" s="1"/>
  <c r="B19" i="15"/>
  <c r="A19" i="15"/>
  <c r="A46" i="15" s="1"/>
  <c r="A73" i="15" s="1"/>
  <c r="A97" i="15" s="1"/>
  <c r="A18" i="15"/>
  <c r="A45" i="15" s="1"/>
  <c r="A72" i="15" s="1"/>
  <c r="A96" i="15" s="1"/>
  <c r="F16" i="15"/>
  <c r="I16" i="15" s="1"/>
  <c r="J16" i="15" s="1"/>
  <c r="C16" i="15"/>
  <c r="B16" i="15"/>
  <c r="A16" i="15"/>
  <c r="C15" i="15"/>
  <c r="B15" i="15"/>
  <c r="F15" i="15" s="1"/>
  <c r="I15" i="15" s="1"/>
  <c r="J15" i="15" s="1"/>
  <c r="A15" i="15"/>
  <c r="F14" i="15"/>
  <c r="I14" i="15" s="1"/>
  <c r="J14" i="15" s="1"/>
  <c r="C14" i="15"/>
  <c r="B14" i="15"/>
  <c r="A14" i="15"/>
  <c r="C13" i="15"/>
  <c r="B13" i="15"/>
  <c r="F13" i="15" s="1"/>
  <c r="I13" i="15" s="1"/>
  <c r="J13" i="15" s="1"/>
  <c r="A13" i="15"/>
  <c r="A12" i="15"/>
  <c r="C10" i="15"/>
  <c r="F10" i="15" s="1"/>
  <c r="I10" i="15" s="1"/>
  <c r="J10" i="15" s="1"/>
  <c r="B10" i="15"/>
  <c r="A10" i="15"/>
  <c r="C9" i="15"/>
  <c r="B9" i="15"/>
  <c r="F9" i="15" s="1"/>
  <c r="I9" i="15" s="1"/>
  <c r="J9" i="15" s="1"/>
  <c r="A9" i="15"/>
  <c r="C8" i="15"/>
  <c r="F8" i="15" s="1"/>
  <c r="I8" i="15" s="1"/>
  <c r="J8" i="15" s="1"/>
  <c r="B8" i="15"/>
  <c r="A8" i="15"/>
  <c r="C7" i="15"/>
  <c r="B7" i="15"/>
  <c r="F7" i="15" s="1"/>
  <c r="I7" i="15" s="1"/>
  <c r="J7" i="15" s="1"/>
  <c r="A7" i="15"/>
  <c r="C6" i="15"/>
  <c r="F6" i="15" s="1"/>
  <c r="I6" i="15" s="1"/>
  <c r="J6" i="15" s="1"/>
  <c r="B6" i="15"/>
  <c r="A6" i="15"/>
  <c r="A5" i="15"/>
  <c r="G6" i="14"/>
  <c r="G4" i="14"/>
  <c r="D1" i="14"/>
  <c r="G18" i="13"/>
  <c r="H12" i="13"/>
  <c r="H9" i="13"/>
  <c r="D1" i="13"/>
  <c r="H14" i="12"/>
  <c r="G13" i="12"/>
  <c r="G12" i="12"/>
  <c r="G10" i="12"/>
  <c r="H8" i="12"/>
  <c r="G8" i="12"/>
  <c r="G7" i="12"/>
  <c r="G6" i="12"/>
  <c r="G5" i="12"/>
  <c r="G4" i="12"/>
  <c r="D1" i="12"/>
  <c r="G13" i="11"/>
  <c r="G12" i="11"/>
  <c r="G10" i="11"/>
  <c r="G9" i="11"/>
  <c r="G8" i="11"/>
  <c r="G7" i="11"/>
  <c r="G6" i="11"/>
  <c r="G5" i="11"/>
  <c r="G4" i="11"/>
  <c r="G7" i="14" l="1"/>
  <c r="F8" i="10" s="1"/>
  <c r="G11" i="12"/>
  <c r="G14" i="11"/>
  <c r="F5" i="10" s="1"/>
  <c r="B97" i="15"/>
  <c r="F97" i="15" s="1"/>
  <c r="G97" i="15" s="1"/>
  <c r="I97" i="15" s="1"/>
  <c r="J97" i="15" s="1"/>
  <c r="F73" i="15"/>
  <c r="G73" i="15" s="1"/>
  <c r="I73" i="15" s="1"/>
  <c r="J73" i="15" s="1"/>
  <c r="B82" i="15"/>
  <c r="F55" i="15"/>
  <c r="I55" i="15" s="1"/>
  <c r="J55" i="15" s="1"/>
  <c r="B90" i="15"/>
  <c r="F63" i="15"/>
  <c r="I63" i="15" s="1"/>
  <c r="J63" i="15" s="1"/>
  <c r="B99" i="15"/>
  <c r="F99" i="15" s="1"/>
  <c r="G99" i="15" s="1"/>
  <c r="I99" i="15" s="1"/>
  <c r="J99" i="15" s="1"/>
  <c r="F75" i="15"/>
  <c r="G75" i="15" s="1"/>
  <c r="I75" i="15" s="1"/>
  <c r="J75" i="15" s="1"/>
  <c r="F60" i="15"/>
  <c r="I60" i="15" s="1"/>
  <c r="J60" i="15" s="1"/>
  <c r="B111" i="15"/>
  <c r="F111" i="15" s="1"/>
  <c r="G111" i="15" s="1"/>
  <c r="I111" i="15" s="1"/>
  <c r="J111" i="15" s="1"/>
  <c r="F87" i="15"/>
  <c r="G87" i="15" s="1"/>
  <c r="I87" i="15" s="1"/>
  <c r="J87" i="15" s="1"/>
  <c r="J195" i="15"/>
  <c r="F49" i="15"/>
  <c r="I49" i="15" s="1"/>
  <c r="J49" i="15" s="1"/>
  <c r="B76" i="15"/>
  <c r="B54" i="15"/>
  <c r="F27" i="15"/>
  <c r="I27" i="15" s="1"/>
  <c r="J27" i="15" s="1"/>
  <c r="B56" i="15"/>
  <c r="F29" i="15"/>
  <c r="I29" i="15" s="1"/>
  <c r="J29" i="15" s="1"/>
  <c r="F61" i="15"/>
  <c r="I61" i="15" s="1"/>
  <c r="J61" i="15" s="1"/>
  <c r="B88" i="15"/>
  <c r="F78" i="15"/>
  <c r="G78" i="15" s="1"/>
  <c r="I78" i="15" s="1"/>
  <c r="J78" i="15" s="1"/>
  <c r="B102" i="15"/>
  <c r="F102" i="15" s="1"/>
  <c r="G102" i="15" s="1"/>
  <c r="I102" i="15" s="1"/>
  <c r="J102" i="15" s="1"/>
  <c r="B113" i="15"/>
  <c r="F113" i="15" s="1"/>
  <c r="G113" i="15" s="1"/>
  <c r="I113" i="15" s="1"/>
  <c r="J113" i="15" s="1"/>
  <c r="F89" i="15"/>
  <c r="G89" i="15" s="1"/>
  <c r="I89" i="15" s="1"/>
  <c r="J89" i="15" s="1"/>
  <c r="B74" i="15"/>
  <c r="J198" i="15"/>
  <c r="J200" i="15" s="1"/>
  <c r="H4" i="14" s="1"/>
  <c r="G198" i="15"/>
  <c r="B86" i="15"/>
  <c r="F59" i="15"/>
  <c r="I59" i="15" s="1"/>
  <c r="J59" i="15" s="1"/>
  <c r="J190" i="15"/>
  <c r="D114" i="16"/>
  <c r="L113" i="16"/>
  <c r="M113" i="16" s="1"/>
  <c r="H113" i="16"/>
  <c r="K113" i="16"/>
  <c r="G113" i="16"/>
  <c r="J113" i="16"/>
  <c r="G14" i="12"/>
  <c r="F20" i="15"/>
  <c r="I20" i="15" s="1"/>
  <c r="J20" i="15" s="1"/>
  <c r="F22" i="15"/>
  <c r="I22" i="15" s="1"/>
  <c r="J22" i="15" s="1"/>
  <c r="J38" i="15" s="1"/>
  <c r="J4" i="11" s="1"/>
  <c r="F32" i="15"/>
  <c r="I32" i="15" s="1"/>
  <c r="J32" i="15" s="1"/>
  <c r="F34" i="15"/>
  <c r="I34" i="15" s="1"/>
  <c r="J34" i="15" s="1"/>
  <c r="F36" i="15"/>
  <c r="I36" i="15" s="1"/>
  <c r="J36" i="15" s="1"/>
  <c r="F46" i="15"/>
  <c r="I46" i="15" s="1"/>
  <c r="J46" i="15" s="1"/>
  <c r="F48" i="15"/>
  <c r="I48" i="15" s="1"/>
  <c r="J48" i="15" s="1"/>
  <c r="F51" i="15"/>
  <c r="I51" i="15" s="1"/>
  <c r="J51" i="15" s="1"/>
  <c r="F62" i="15"/>
  <c r="I62" i="15" s="1"/>
  <c r="J62" i="15" s="1"/>
  <c r="F162" i="15"/>
  <c r="I162" i="15" s="1"/>
  <c r="J162" i="15" s="1"/>
  <c r="C251" i="16"/>
  <c r="F251" i="16" s="1"/>
  <c r="H251" i="16" s="1"/>
  <c r="K107" i="16"/>
  <c r="G107" i="16"/>
  <c r="Q107" i="16"/>
  <c r="R107" i="16" s="1"/>
  <c r="S107" i="16" s="1"/>
  <c r="U108" i="16" s="1"/>
  <c r="H6" i="13" s="1"/>
  <c r="I107" i="16"/>
  <c r="H4" i="13" s="1"/>
  <c r="O193" i="16"/>
  <c r="P193" i="16" s="1"/>
  <c r="R193" i="16" s="1"/>
  <c r="S193" i="16" s="1"/>
  <c r="K108" i="16"/>
  <c r="J108" i="16"/>
  <c r="H5" i="13" s="1"/>
  <c r="G199" i="15"/>
  <c r="J211" i="15"/>
  <c r="R108" i="16"/>
  <c r="S108" i="16" s="1"/>
  <c r="Q113" i="16"/>
  <c r="R113" i="16" s="1"/>
  <c r="S113" i="16" s="1"/>
  <c r="O147" i="16"/>
  <c r="P147" i="16" s="1"/>
  <c r="R147" i="16"/>
  <c r="S147" i="16" s="1"/>
  <c r="E165" i="16"/>
  <c r="F160" i="15"/>
  <c r="I160" i="15" s="1"/>
  <c r="J160" i="15" s="1"/>
  <c r="J170" i="15" s="1"/>
  <c r="I113" i="16"/>
  <c r="J170" i="16"/>
  <c r="K202" i="16"/>
  <c r="J201" i="16"/>
  <c r="J202" i="16"/>
  <c r="Q201" i="16"/>
  <c r="I201" i="16"/>
  <c r="L201" i="16"/>
  <c r="M201" i="16" s="1"/>
  <c r="R201" i="16" s="1"/>
  <c r="S201" i="16" s="1"/>
  <c r="H201" i="16"/>
  <c r="R117" i="16"/>
  <c r="S117" i="16" s="1"/>
  <c r="U117" i="16" s="1"/>
  <c r="R130" i="16"/>
  <c r="S130" i="16" s="1"/>
  <c r="R136" i="16"/>
  <c r="S136" i="16" s="1"/>
  <c r="U137" i="16" s="1"/>
  <c r="R162" i="16"/>
  <c r="S162" i="16" s="1"/>
  <c r="L163" i="16"/>
  <c r="M163" i="16" s="1"/>
  <c r="R163" i="16" s="1"/>
  <c r="S163" i="16" s="1"/>
  <c r="K163" i="16"/>
  <c r="J163" i="16"/>
  <c r="K174" i="16"/>
  <c r="J174" i="16"/>
  <c r="J185" i="16"/>
  <c r="Q185" i="16"/>
  <c r="I185" i="16"/>
  <c r="R118" i="16"/>
  <c r="S118" i="16" s="1"/>
  <c r="L125" i="16"/>
  <c r="M125" i="16" s="1"/>
  <c r="R125" i="16" s="1"/>
  <c r="S125" i="16" s="1"/>
  <c r="K125" i="16"/>
  <c r="J125" i="16"/>
  <c r="R139" i="16"/>
  <c r="S139" i="16" s="1"/>
  <c r="R149" i="16"/>
  <c r="S149" i="16" s="1"/>
  <c r="K178" i="16"/>
  <c r="J178" i="16"/>
  <c r="R189" i="16"/>
  <c r="S189" i="16" s="1"/>
  <c r="G240" i="16"/>
  <c r="K110" i="16"/>
  <c r="G110" i="16"/>
  <c r="Q110" i="16"/>
  <c r="L110" i="16"/>
  <c r="M110" i="16" s="1"/>
  <c r="D111" i="16"/>
  <c r="R128" i="16"/>
  <c r="S128" i="16" s="1"/>
  <c r="L134" i="16"/>
  <c r="M134" i="16" s="1"/>
  <c r="R134" i="16" s="1"/>
  <c r="S134" i="16" s="1"/>
  <c r="K134" i="16"/>
  <c r="J134" i="16"/>
  <c r="R137" i="16"/>
  <c r="S137" i="16" s="1"/>
  <c r="R140" i="16"/>
  <c r="S140" i="16" s="1"/>
  <c r="R151" i="16"/>
  <c r="S151" i="16" s="1"/>
  <c r="K182" i="16"/>
  <c r="J182" i="16"/>
  <c r="N205" i="16"/>
  <c r="R205" i="16" s="1"/>
  <c r="S205" i="16" s="1"/>
  <c r="H11" i="13" s="1"/>
  <c r="L131" i="16"/>
  <c r="M131" i="16" s="1"/>
  <c r="R131" i="16" s="1"/>
  <c r="S131" i="16" s="1"/>
  <c r="L157" i="16"/>
  <c r="M157" i="16" s="1"/>
  <c r="R157" i="16" s="1"/>
  <c r="S157" i="16" s="1"/>
  <c r="J169" i="16"/>
  <c r="J205" i="16"/>
  <c r="H10" i="13" s="1"/>
  <c r="E240" i="16"/>
  <c r="R124" i="16"/>
  <c r="S124" i="16" s="1"/>
  <c r="R133" i="16"/>
  <c r="S133" i="16" s="1"/>
  <c r="R142" i="16"/>
  <c r="S142" i="16" s="1"/>
  <c r="R143" i="16"/>
  <c r="S143" i="16" s="1"/>
  <c r="R173" i="16"/>
  <c r="S173" i="16" s="1"/>
  <c r="R177" i="16"/>
  <c r="S177" i="16" s="1"/>
  <c r="R181" i="16"/>
  <c r="S181" i="16" s="1"/>
  <c r="R185" i="16"/>
  <c r="S185" i="16" s="1"/>
  <c r="E239" i="16"/>
  <c r="G239" i="16" s="1"/>
  <c r="G242" i="16" s="1"/>
  <c r="J242" i="16" s="1"/>
  <c r="H169" i="16"/>
  <c r="L169" i="16"/>
  <c r="M169" i="16" s="1"/>
  <c r="R169" i="16" s="1"/>
  <c r="S169" i="16" s="1"/>
  <c r="U170" i="16" s="1"/>
  <c r="I193" i="16"/>
  <c r="G15" i="12" l="1"/>
  <c r="F6" i="10" s="1"/>
  <c r="U114" i="16"/>
  <c r="L114" i="16"/>
  <c r="M114" i="16" s="1"/>
  <c r="R114" i="16" s="1"/>
  <c r="S114" i="16" s="1"/>
  <c r="K114" i="16"/>
  <c r="J114" i="16"/>
  <c r="B110" i="15"/>
  <c r="F110" i="15" s="1"/>
  <c r="G110" i="15" s="1"/>
  <c r="I110" i="15" s="1"/>
  <c r="J110" i="15" s="1"/>
  <c r="F86" i="15"/>
  <c r="G86" i="15" s="1"/>
  <c r="I86" i="15" s="1"/>
  <c r="J86" i="15" s="1"/>
  <c r="B98" i="15"/>
  <c r="F98" i="15" s="1"/>
  <c r="G98" i="15" s="1"/>
  <c r="I98" i="15" s="1"/>
  <c r="J98" i="15" s="1"/>
  <c r="F74" i="15"/>
  <c r="G74" i="15" s="1"/>
  <c r="I74" i="15" s="1"/>
  <c r="J74" i="15" s="1"/>
  <c r="B83" i="15"/>
  <c r="F56" i="15"/>
  <c r="I56" i="15" s="1"/>
  <c r="J56" i="15" s="1"/>
  <c r="B114" i="15"/>
  <c r="F114" i="15" s="1"/>
  <c r="G114" i="15" s="1"/>
  <c r="I114" i="15" s="1"/>
  <c r="J114" i="15" s="1"/>
  <c r="F90" i="15"/>
  <c r="G90" i="15" s="1"/>
  <c r="I90" i="15" s="1"/>
  <c r="J90" i="15" s="1"/>
  <c r="U131" i="16"/>
  <c r="I4" i="11"/>
  <c r="L4" i="11" s="1"/>
  <c r="F88" i="15"/>
  <c r="G88" i="15" s="1"/>
  <c r="I88" i="15" s="1"/>
  <c r="J88" i="15" s="1"/>
  <c r="B112" i="15"/>
  <c r="F112" i="15" s="1"/>
  <c r="G112" i="15" s="1"/>
  <c r="I112" i="15" s="1"/>
  <c r="J112" i="15" s="1"/>
  <c r="H7" i="13"/>
  <c r="B81" i="15"/>
  <c r="F54" i="15"/>
  <c r="I54" i="15" s="1"/>
  <c r="J54" i="15" s="1"/>
  <c r="J65" i="15" s="1"/>
  <c r="H4" i="12" s="1"/>
  <c r="L111" i="16"/>
  <c r="M111" i="16" s="1"/>
  <c r="R111" i="16" s="1"/>
  <c r="S111" i="16" s="1"/>
  <c r="J111" i="16"/>
  <c r="K111" i="16"/>
  <c r="R110" i="16"/>
  <c r="S110" i="16" s="1"/>
  <c r="U111" i="16" s="1"/>
  <c r="Q165" i="16"/>
  <c r="I165" i="16"/>
  <c r="H14" i="13" s="1"/>
  <c r="D166" i="16"/>
  <c r="L165" i="16"/>
  <c r="M165" i="16" s="1"/>
  <c r="R165" i="16" s="1"/>
  <c r="S165" i="16" s="1"/>
  <c r="H16" i="13" s="1"/>
  <c r="H165" i="16"/>
  <c r="H10" i="12" s="1"/>
  <c r="K165" i="16"/>
  <c r="G165" i="16"/>
  <c r="D167" i="16"/>
  <c r="H18" i="13" s="1"/>
  <c r="J165" i="16"/>
  <c r="B100" i="15"/>
  <c r="F100" i="15" s="1"/>
  <c r="G100" i="15" s="1"/>
  <c r="I100" i="15" s="1"/>
  <c r="J100" i="15" s="1"/>
  <c r="F76" i="15"/>
  <c r="G76" i="15" s="1"/>
  <c r="I76" i="15" s="1"/>
  <c r="J76" i="15" s="1"/>
  <c r="B106" i="15"/>
  <c r="F106" i="15" s="1"/>
  <c r="G106" i="15" s="1"/>
  <c r="I106" i="15" s="1"/>
  <c r="J106" i="15" s="1"/>
  <c r="F82" i="15"/>
  <c r="G82" i="15" s="1"/>
  <c r="I82" i="15" s="1"/>
  <c r="J82" i="15" s="1"/>
  <c r="J115" i="15" l="1"/>
  <c r="H15" i="13"/>
  <c r="B107" i="15"/>
  <c r="F107" i="15" s="1"/>
  <c r="G107" i="15" s="1"/>
  <c r="I107" i="15" s="1"/>
  <c r="J107" i="15" s="1"/>
  <c r="F83" i="15"/>
  <c r="G83" i="15" s="1"/>
  <c r="I83" i="15" s="1"/>
  <c r="J83" i="15" s="1"/>
  <c r="J166" i="16"/>
  <c r="K166" i="16"/>
  <c r="H17" i="13" s="1"/>
  <c r="B105" i="15"/>
  <c r="F105" i="15" s="1"/>
  <c r="G105" i="15" s="1"/>
  <c r="I105" i="15" s="1"/>
  <c r="J105" i="15" s="1"/>
  <c r="F81" i="15"/>
  <c r="G81" i="15" s="1"/>
  <c r="I81" i="15" s="1"/>
  <c r="J81" i="15" s="1"/>
  <c r="J91" i="15" s="1"/>
  <c r="F35" i="9" l="1"/>
  <c r="F27" i="9"/>
  <c r="H20" i="9"/>
  <c r="F18" i="9"/>
  <c r="A5" i="7" s="1"/>
  <c r="C7" i="9"/>
  <c r="C6" i="9"/>
  <c r="C5" i="9"/>
  <c r="E262" i="8"/>
  <c r="D251" i="8"/>
  <c r="C251" i="8"/>
  <c r="F251" i="8" s="1"/>
  <c r="H251" i="8" s="1"/>
  <c r="H242" i="8"/>
  <c r="D240" i="8"/>
  <c r="E239" i="8"/>
  <c r="D239" i="8"/>
  <c r="C233" i="8"/>
  <c r="D202" i="8"/>
  <c r="P201" i="8"/>
  <c r="N201" i="8"/>
  <c r="O201" i="8" s="1"/>
  <c r="L201" i="8"/>
  <c r="M201" i="8" s="1"/>
  <c r="H201" i="8"/>
  <c r="E201" i="8"/>
  <c r="D203" i="8" s="1"/>
  <c r="D199" i="8"/>
  <c r="D198" i="8"/>
  <c r="H197" i="8" s="1"/>
  <c r="N197" i="8"/>
  <c r="O197" i="8" s="1"/>
  <c r="P197" i="8" s="1"/>
  <c r="K197" i="8"/>
  <c r="G197" i="8"/>
  <c r="D195" i="8"/>
  <c r="D194" i="8"/>
  <c r="J193" i="8" s="1"/>
  <c r="Q193" i="8"/>
  <c r="O193" i="8"/>
  <c r="P193" i="8" s="1"/>
  <c r="N193" i="8"/>
  <c r="R193" i="8" s="1"/>
  <c r="S193" i="8" s="1"/>
  <c r="M193" i="8"/>
  <c r="L193" i="8"/>
  <c r="K193" i="8"/>
  <c r="I193" i="8"/>
  <c r="H193" i="8"/>
  <c r="G193" i="8"/>
  <c r="D191" i="8"/>
  <c r="D190" i="8"/>
  <c r="Q189" i="8" s="1"/>
  <c r="N189" i="8"/>
  <c r="L189" i="8"/>
  <c r="M189" i="8" s="1"/>
  <c r="K189" i="8"/>
  <c r="J189" i="8"/>
  <c r="H189" i="8"/>
  <c r="G189" i="8"/>
  <c r="D187" i="8"/>
  <c r="D186" i="8"/>
  <c r="Q185" i="8"/>
  <c r="O185" i="8"/>
  <c r="P185" i="8" s="1"/>
  <c r="N185" i="8"/>
  <c r="M185" i="8"/>
  <c r="L185" i="8"/>
  <c r="K185" i="8"/>
  <c r="J185" i="8"/>
  <c r="I185" i="8"/>
  <c r="H185" i="8"/>
  <c r="G185" i="8"/>
  <c r="D183" i="8"/>
  <c r="M182" i="8"/>
  <c r="R182" i="8" s="1"/>
  <c r="S182" i="8" s="1"/>
  <c r="K182" i="8"/>
  <c r="J182" i="8"/>
  <c r="D182" i="8"/>
  <c r="Q181" i="8"/>
  <c r="O181" i="8"/>
  <c r="P181" i="8" s="1"/>
  <c r="N181" i="8"/>
  <c r="M181" i="8"/>
  <c r="L181" i="8"/>
  <c r="K181" i="8"/>
  <c r="J181" i="8"/>
  <c r="I181" i="8"/>
  <c r="H181" i="8"/>
  <c r="G181" i="8"/>
  <c r="D179" i="8"/>
  <c r="M178" i="8"/>
  <c r="R178" i="8" s="1"/>
  <c r="S178" i="8" s="1"/>
  <c r="J178" i="8"/>
  <c r="D178" i="8"/>
  <c r="K178" i="8" s="1"/>
  <c r="Q177" i="8"/>
  <c r="O177" i="8"/>
  <c r="P177" i="8" s="1"/>
  <c r="N177" i="8"/>
  <c r="M177" i="8"/>
  <c r="L177" i="8"/>
  <c r="K177" i="8"/>
  <c r="J177" i="8"/>
  <c r="I177" i="8"/>
  <c r="H177" i="8"/>
  <c r="G177" i="8"/>
  <c r="D175" i="8"/>
  <c r="S174" i="8"/>
  <c r="M174" i="8"/>
  <c r="R174" i="8" s="1"/>
  <c r="J174" i="8"/>
  <c r="D174" i="8"/>
  <c r="K174" i="8" s="1"/>
  <c r="Q173" i="8"/>
  <c r="O173" i="8"/>
  <c r="P173" i="8" s="1"/>
  <c r="N173" i="8"/>
  <c r="R173" i="8" s="1"/>
  <c r="S173" i="8" s="1"/>
  <c r="M173" i="8"/>
  <c r="L173" i="8"/>
  <c r="K173" i="8"/>
  <c r="J173" i="8"/>
  <c r="I173" i="8"/>
  <c r="H173" i="8"/>
  <c r="G173" i="8"/>
  <c r="R170" i="8"/>
  <c r="S170" i="8" s="1"/>
  <c r="M170" i="8"/>
  <c r="N169" i="8"/>
  <c r="O169" i="8" s="1"/>
  <c r="P169" i="8" s="1"/>
  <c r="J169" i="8"/>
  <c r="E169" i="8"/>
  <c r="R166" i="8"/>
  <c r="S166" i="8" s="1"/>
  <c r="M166" i="8"/>
  <c r="D166" i="8"/>
  <c r="N165" i="8"/>
  <c r="O165" i="8" s="1"/>
  <c r="P165" i="8" s="1"/>
  <c r="L165" i="8"/>
  <c r="M165" i="8" s="1"/>
  <c r="H165" i="8"/>
  <c r="E165" i="8"/>
  <c r="D167" i="8" s="1"/>
  <c r="N163" i="8"/>
  <c r="K163" i="8"/>
  <c r="D163" i="8"/>
  <c r="J163" i="8" s="1"/>
  <c r="Q162" i="8"/>
  <c r="P162" i="8"/>
  <c r="O162" i="8"/>
  <c r="N162" i="8"/>
  <c r="R162" i="8" s="1"/>
  <c r="S162" i="8" s="1"/>
  <c r="L162" i="8"/>
  <c r="M162" i="8" s="1"/>
  <c r="K162" i="8"/>
  <c r="J162" i="8"/>
  <c r="I162" i="8"/>
  <c r="H162" i="8"/>
  <c r="G162" i="8"/>
  <c r="N160" i="8"/>
  <c r="R160" i="8" s="1"/>
  <c r="S160" i="8" s="1"/>
  <c r="L160" i="8"/>
  <c r="M160" i="8" s="1"/>
  <c r="J160" i="8"/>
  <c r="D160" i="8"/>
  <c r="K160" i="8" s="1"/>
  <c r="Q159" i="8"/>
  <c r="O159" i="8"/>
  <c r="P159" i="8" s="1"/>
  <c r="N159" i="8"/>
  <c r="M159" i="8"/>
  <c r="L159" i="8"/>
  <c r="K159" i="8"/>
  <c r="J159" i="8"/>
  <c r="I159" i="8"/>
  <c r="H159" i="8"/>
  <c r="G159" i="8"/>
  <c r="N157" i="8"/>
  <c r="D157" i="8"/>
  <c r="Q156" i="8"/>
  <c r="N156" i="8"/>
  <c r="O156" i="8" s="1"/>
  <c r="P156" i="8" s="1"/>
  <c r="L156" i="8"/>
  <c r="M156" i="8" s="1"/>
  <c r="K156" i="8"/>
  <c r="J156" i="8"/>
  <c r="I156" i="8"/>
  <c r="H156" i="8"/>
  <c r="G156" i="8"/>
  <c r="N154" i="8"/>
  <c r="N153" i="8"/>
  <c r="O153" i="8" s="1"/>
  <c r="P153" i="8" s="1"/>
  <c r="J153" i="8"/>
  <c r="E153" i="8"/>
  <c r="Q151" i="8"/>
  <c r="P151" i="8"/>
  <c r="O151" i="8"/>
  <c r="N151" i="8"/>
  <c r="L151" i="8"/>
  <c r="M151" i="8" s="1"/>
  <c r="K151" i="8"/>
  <c r="J151" i="8"/>
  <c r="I151" i="8"/>
  <c r="H151" i="8"/>
  <c r="G151" i="8"/>
  <c r="Q149" i="8"/>
  <c r="O149" i="8"/>
  <c r="P149" i="8" s="1"/>
  <c r="N149" i="8"/>
  <c r="M149" i="8"/>
  <c r="L149" i="8"/>
  <c r="K149" i="8"/>
  <c r="J149" i="8"/>
  <c r="I149" i="8"/>
  <c r="H149" i="8"/>
  <c r="G149" i="8"/>
  <c r="Q147" i="8"/>
  <c r="N147" i="8"/>
  <c r="L147" i="8"/>
  <c r="M147" i="8" s="1"/>
  <c r="K147" i="8"/>
  <c r="J147" i="8"/>
  <c r="I147" i="8"/>
  <c r="H147" i="8"/>
  <c r="G147" i="8"/>
  <c r="Q145" i="8"/>
  <c r="O145" i="8"/>
  <c r="P145" i="8" s="1"/>
  <c r="N145" i="8"/>
  <c r="R145" i="8" s="1"/>
  <c r="S145" i="8" s="1"/>
  <c r="M145" i="8"/>
  <c r="L145" i="8"/>
  <c r="K145" i="8"/>
  <c r="J145" i="8"/>
  <c r="I145" i="8"/>
  <c r="H145" i="8"/>
  <c r="G145" i="8"/>
  <c r="Q143" i="8"/>
  <c r="N143" i="8"/>
  <c r="O143" i="8" s="1"/>
  <c r="P143" i="8" s="1"/>
  <c r="L143" i="8"/>
  <c r="M143" i="8" s="1"/>
  <c r="K143" i="8"/>
  <c r="J143" i="8"/>
  <c r="H143" i="8"/>
  <c r="G143" i="8"/>
  <c r="Q142" i="8"/>
  <c r="N142" i="8"/>
  <c r="O142" i="8" s="1"/>
  <c r="P142" i="8" s="1"/>
  <c r="L142" i="8"/>
  <c r="M142" i="8" s="1"/>
  <c r="K142" i="8"/>
  <c r="J142" i="8"/>
  <c r="I142" i="8"/>
  <c r="H142" i="8"/>
  <c r="G142" i="8"/>
  <c r="Q140" i="8"/>
  <c r="O140" i="8"/>
  <c r="P140" i="8" s="1"/>
  <c r="N140" i="8"/>
  <c r="M140" i="8"/>
  <c r="L140" i="8"/>
  <c r="K140" i="8"/>
  <c r="J140" i="8"/>
  <c r="H140" i="8"/>
  <c r="G140" i="8"/>
  <c r="Q139" i="8"/>
  <c r="O139" i="8"/>
  <c r="P139" i="8" s="1"/>
  <c r="N139" i="8"/>
  <c r="M139" i="8"/>
  <c r="L139" i="8"/>
  <c r="K139" i="8"/>
  <c r="J139" i="8"/>
  <c r="I139" i="8"/>
  <c r="H139" i="8"/>
  <c r="G139" i="8"/>
  <c r="Q137" i="8"/>
  <c r="O137" i="8"/>
  <c r="P137" i="8" s="1"/>
  <c r="N137" i="8"/>
  <c r="M137" i="8"/>
  <c r="L137" i="8"/>
  <c r="K137" i="8"/>
  <c r="J137" i="8"/>
  <c r="H137" i="8"/>
  <c r="G137" i="8"/>
  <c r="Q136" i="8"/>
  <c r="O136" i="8"/>
  <c r="P136" i="8" s="1"/>
  <c r="N136" i="8"/>
  <c r="M136" i="8"/>
  <c r="L136" i="8"/>
  <c r="K136" i="8"/>
  <c r="J136" i="8"/>
  <c r="I136" i="8"/>
  <c r="H136" i="8"/>
  <c r="G136" i="8"/>
  <c r="N134" i="8"/>
  <c r="D134" i="8"/>
  <c r="Q133" i="8"/>
  <c r="N133" i="8"/>
  <c r="O133" i="8" s="1"/>
  <c r="P133" i="8" s="1"/>
  <c r="L133" i="8"/>
  <c r="M133" i="8" s="1"/>
  <c r="K133" i="8"/>
  <c r="J133" i="8"/>
  <c r="I133" i="8"/>
  <c r="H133" i="8"/>
  <c r="G133" i="8"/>
  <c r="N131" i="8"/>
  <c r="K131" i="8"/>
  <c r="D131" i="8"/>
  <c r="J131" i="8" s="1"/>
  <c r="Q130" i="8"/>
  <c r="N130" i="8"/>
  <c r="O130" i="8" s="1"/>
  <c r="P130" i="8" s="1"/>
  <c r="L130" i="8"/>
  <c r="M130" i="8" s="1"/>
  <c r="K130" i="8"/>
  <c r="J130" i="8"/>
  <c r="I130" i="8"/>
  <c r="H130" i="8"/>
  <c r="G130" i="8"/>
  <c r="N128" i="8"/>
  <c r="L128" i="8"/>
  <c r="M128" i="8" s="1"/>
  <c r="J128" i="8"/>
  <c r="D128" i="8"/>
  <c r="K128" i="8" s="1"/>
  <c r="Q127" i="8"/>
  <c r="O127" i="8"/>
  <c r="P127" i="8" s="1"/>
  <c r="N127" i="8"/>
  <c r="R127" i="8" s="1"/>
  <c r="S127" i="8" s="1"/>
  <c r="M127" i="8"/>
  <c r="L127" i="8"/>
  <c r="K127" i="8"/>
  <c r="J127" i="8"/>
  <c r="I127" i="8"/>
  <c r="H127" i="8"/>
  <c r="G127" i="8"/>
  <c r="N125" i="8"/>
  <c r="D125" i="8"/>
  <c r="Q124" i="8"/>
  <c r="P124" i="8"/>
  <c r="N124" i="8"/>
  <c r="O124" i="8" s="1"/>
  <c r="L124" i="8"/>
  <c r="M124" i="8" s="1"/>
  <c r="K124" i="8"/>
  <c r="J124" i="8"/>
  <c r="I124" i="8"/>
  <c r="H124" i="8"/>
  <c r="G124" i="8"/>
  <c r="N119" i="8"/>
  <c r="R119" i="8" s="1"/>
  <c r="S119" i="8" s="1"/>
  <c r="J119" i="8"/>
  <c r="D119" i="8"/>
  <c r="L119" i="8" s="1"/>
  <c r="M119" i="8" s="1"/>
  <c r="Q118" i="8"/>
  <c r="N118" i="8"/>
  <c r="O118" i="8" s="1"/>
  <c r="P118" i="8" s="1"/>
  <c r="M118" i="8"/>
  <c r="L118" i="8"/>
  <c r="K118" i="8"/>
  <c r="J118" i="8"/>
  <c r="I118" i="8"/>
  <c r="H118" i="8"/>
  <c r="G118" i="8"/>
  <c r="N117" i="8"/>
  <c r="L117" i="8"/>
  <c r="M117" i="8" s="1"/>
  <c r="D117" i="8"/>
  <c r="K117" i="8" s="1"/>
  <c r="Q116" i="8"/>
  <c r="O116" i="8"/>
  <c r="P116" i="8" s="1"/>
  <c r="N116" i="8"/>
  <c r="M116" i="8"/>
  <c r="L116" i="8"/>
  <c r="K116" i="8"/>
  <c r="J116" i="8"/>
  <c r="I116" i="8"/>
  <c r="H116" i="8"/>
  <c r="G116" i="8"/>
  <c r="N114" i="8"/>
  <c r="J114" i="8"/>
  <c r="Q113" i="8"/>
  <c r="N113" i="8"/>
  <c r="O113" i="8" s="1"/>
  <c r="P113" i="8" s="1"/>
  <c r="I113" i="8"/>
  <c r="E113" i="8"/>
  <c r="D114" i="8" s="1"/>
  <c r="N111" i="8"/>
  <c r="P110" i="8"/>
  <c r="N110" i="8"/>
  <c r="O110" i="8" s="1"/>
  <c r="H110" i="8"/>
  <c r="E110" i="8"/>
  <c r="D111" i="8" s="1"/>
  <c r="N108" i="8"/>
  <c r="L108" i="8"/>
  <c r="M108" i="8" s="1"/>
  <c r="J108" i="8"/>
  <c r="D108" i="8"/>
  <c r="K108" i="8" s="1"/>
  <c r="Q107" i="8"/>
  <c r="O107" i="8"/>
  <c r="P107" i="8" s="1"/>
  <c r="N107" i="8"/>
  <c r="M107" i="8"/>
  <c r="L107" i="8"/>
  <c r="K107" i="8"/>
  <c r="I107" i="8"/>
  <c r="H107" i="8"/>
  <c r="G107" i="8"/>
  <c r="E107" i="8"/>
  <c r="J107" i="8" s="1"/>
  <c r="F218" i="7"/>
  <c r="G218" i="7" s="1"/>
  <c r="I218" i="7" s="1"/>
  <c r="J218" i="7" s="1"/>
  <c r="I217" i="7"/>
  <c r="J217" i="7" s="1"/>
  <c r="F217" i="7"/>
  <c r="G217" i="7" s="1"/>
  <c r="F216" i="7"/>
  <c r="G216" i="7" s="1"/>
  <c r="I216" i="7" s="1"/>
  <c r="J216" i="7" s="1"/>
  <c r="J219" i="7" s="1"/>
  <c r="I212" i="7"/>
  <c r="J212" i="7" s="1"/>
  <c r="B212" i="7"/>
  <c r="F212" i="7" s="1"/>
  <c r="F207" i="7"/>
  <c r="E207" i="7"/>
  <c r="B207" i="7"/>
  <c r="A207" i="7"/>
  <c r="J206" i="7"/>
  <c r="F206" i="7"/>
  <c r="G206" i="7" s="1"/>
  <c r="E206" i="7"/>
  <c r="B206" i="7"/>
  <c r="A206" i="7"/>
  <c r="I202" i="7"/>
  <c r="J202" i="7" s="1"/>
  <c r="F202" i="7"/>
  <c r="G202" i="7" s="1"/>
  <c r="B202" i="7"/>
  <c r="J201" i="7"/>
  <c r="J203" i="7" s="1"/>
  <c r="G201" i="7"/>
  <c r="I201" i="7" s="1"/>
  <c r="B201" i="7"/>
  <c r="F201" i="7" s="1"/>
  <c r="J197" i="7"/>
  <c r="F197" i="7"/>
  <c r="J196" i="7"/>
  <c r="F196" i="7"/>
  <c r="J195" i="7"/>
  <c r="F195" i="7"/>
  <c r="J194" i="7"/>
  <c r="F194" i="7"/>
  <c r="E193" i="7"/>
  <c r="B193" i="7"/>
  <c r="E192" i="7"/>
  <c r="B192" i="7"/>
  <c r="C187" i="7"/>
  <c r="B187" i="7"/>
  <c r="F187" i="7" s="1"/>
  <c r="J187" i="7" s="1"/>
  <c r="A187" i="7"/>
  <c r="J182" i="7"/>
  <c r="F182" i="7"/>
  <c r="I182" i="7" s="1"/>
  <c r="I181" i="7"/>
  <c r="J181" i="7" s="1"/>
  <c r="C157" i="7"/>
  <c r="B157" i="7"/>
  <c r="F157" i="7" s="1"/>
  <c r="G157" i="7" s="1"/>
  <c r="I157" i="7" s="1"/>
  <c r="J157" i="7" s="1"/>
  <c r="H29" i="5" s="1"/>
  <c r="I153" i="7"/>
  <c r="J153" i="7" s="1"/>
  <c r="F153" i="7"/>
  <c r="G153" i="7" s="1"/>
  <c r="C153" i="7"/>
  <c r="B153" i="7"/>
  <c r="C154" i="7" s="1"/>
  <c r="F154" i="7" s="1"/>
  <c r="G154" i="7" s="1"/>
  <c r="I154" i="7" s="1"/>
  <c r="J154" i="7" s="1"/>
  <c r="H149" i="7"/>
  <c r="F149" i="7"/>
  <c r="G149" i="7" s="1"/>
  <c r="I149" i="7" s="1"/>
  <c r="J149" i="7" s="1"/>
  <c r="D149" i="7"/>
  <c r="C149" i="7"/>
  <c r="I148" i="7"/>
  <c r="J148" i="7" s="1"/>
  <c r="G148" i="7"/>
  <c r="B148" i="7"/>
  <c r="F148" i="7" s="1"/>
  <c r="I146" i="7"/>
  <c r="J146" i="7" s="1"/>
  <c r="F146" i="7"/>
  <c r="G146" i="7" s="1"/>
  <c r="F141" i="7"/>
  <c r="G141" i="7" s="1"/>
  <c r="I141" i="7" s="1"/>
  <c r="J141" i="7" s="1"/>
  <c r="B141" i="7"/>
  <c r="F140" i="7"/>
  <c r="G140" i="7" s="1"/>
  <c r="I140" i="7" s="1"/>
  <c r="J140" i="7" s="1"/>
  <c r="B140" i="7"/>
  <c r="F139" i="7"/>
  <c r="G139" i="7" s="1"/>
  <c r="I139" i="7" s="1"/>
  <c r="J139" i="7" s="1"/>
  <c r="B139" i="7"/>
  <c r="G136" i="7"/>
  <c r="I136" i="7" s="1"/>
  <c r="J136" i="7" s="1"/>
  <c r="B136" i="7"/>
  <c r="F136" i="7" s="1"/>
  <c r="F135" i="7"/>
  <c r="G135" i="7" s="1"/>
  <c r="I135" i="7" s="1"/>
  <c r="J135" i="7" s="1"/>
  <c r="B135" i="7"/>
  <c r="F134" i="7"/>
  <c r="G134" i="7" s="1"/>
  <c r="I134" i="7" s="1"/>
  <c r="J134" i="7" s="1"/>
  <c r="B134" i="7"/>
  <c r="C131" i="7"/>
  <c r="G129" i="7"/>
  <c r="I129" i="7" s="1"/>
  <c r="J129" i="7" s="1"/>
  <c r="F129" i="7"/>
  <c r="B129" i="7"/>
  <c r="B130" i="7" s="1"/>
  <c r="C118" i="7"/>
  <c r="C117" i="7"/>
  <c r="C116" i="7"/>
  <c r="C115" i="7"/>
  <c r="C114" i="7"/>
  <c r="C111" i="7"/>
  <c r="C110" i="7"/>
  <c r="G109" i="7"/>
  <c r="I109" i="7" s="1"/>
  <c r="J109" i="7" s="1"/>
  <c r="C109" i="7"/>
  <c r="C106" i="7"/>
  <c r="C104" i="7"/>
  <c r="C103" i="7"/>
  <c r="A103" i="7"/>
  <c r="C102" i="7"/>
  <c r="C101" i="7"/>
  <c r="F94" i="7"/>
  <c r="I94" i="7" s="1"/>
  <c r="J94" i="7" s="1"/>
  <c r="C93" i="7"/>
  <c r="C92" i="7"/>
  <c r="B92" i="7"/>
  <c r="C91" i="7"/>
  <c r="C90" i="7"/>
  <c r="C89" i="7"/>
  <c r="C86" i="7"/>
  <c r="B86" i="7"/>
  <c r="C85" i="7"/>
  <c r="F84" i="7"/>
  <c r="G84" i="7" s="1"/>
  <c r="I84" i="7" s="1"/>
  <c r="J84" i="7" s="1"/>
  <c r="C84" i="7"/>
  <c r="C81" i="7"/>
  <c r="C79" i="7"/>
  <c r="C78" i="7"/>
  <c r="B78" i="7"/>
  <c r="C77" i="7"/>
  <c r="C76" i="7"/>
  <c r="C64" i="7"/>
  <c r="A64" i="7"/>
  <c r="A93" i="7" s="1"/>
  <c r="A118" i="7" s="1"/>
  <c r="C63" i="7"/>
  <c r="B63" i="7"/>
  <c r="C62" i="7"/>
  <c r="C61" i="7"/>
  <c r="B61" i="7"/>
  <c r="C60" i="7"/>
  <c r="A59" i="7"/>
  <c r="A88" i="7" s="1"/>
  <c r="A113" i="7" s="1"/>
  <c r="F57" i="7"/>
  <c r="I57" i="7" s="1"/>
  <c r="J57" i="7" s="1"/>
  <c r="C57" i="7"/>
  <c r="C56" i="7"/>
  <c r="B56" i="7"/>
  <c r="F56" i="7" s="1"/>
  <c r="I56" i="7" s="1"/>
  <c r="J56" i="7" s="1"/>
  <c r="A56" i="7"/>
  <c r="A85" i="7" s="1"/>
  <c r="A110" i="7" s="1"/>
  <c r="C55" i="7"/>
  <c r="C52" i="7"/>
  <c r="B52" i="7"/>
  <c r="C50" i="7"/>
  <c r="A50" i="7"/>
  <c r="A79" i="7" s="1"/>
  <c r="A104" i="7" s="1"/>
  <c r="C49" i="7"/>
  <c r="B49" i="7"/>
  <c r="C48" i="7"/>
  <c r="C47" i="7"/>
  <c r="B47" i="7"/>
  <c r="J38" i="7"/>
  <c r="I38" i="7"/>
  <c r="F38" i="7"/>
  <c r="C36" i="7"/>
  <c r="B36" i="7"/>
  <c r="A36" i="7"/>
  <c r="F35" i="7"/>
  <c r="I35" i="7" s="1"/>
  <c r="J35" i="7" s="1"/>
  <c r="C35" i="7"/>
  <c r="B35" i="7"/>
  <c r="A35" i="7"/>
  <c r="A63" i="7" s="1"/>
  <c r="A92" i="7" s="1"/>
  <c r="A117" i="7" s="1"/>
  <c r="C34" i="7"/>
  <c r="B34" i="7"/>
  <c r="A34" i="7"/>
  <c r="A62" i="7" s="1"/>
  <c r="A91" i="7" s="1"/>
  <c r="A116" i="7" s="1"/>
  <c r="F33" i="7"/>
  <c r="I33" i="7" s="1"/>
  <c r="J33" i="7" s="1"/>
  <c r="C33" i="7"/>
  <c r="B33" i="7"/>
  <c r="A33" i="7"/>
  <c r="A61" i="7" s="1"/>
  <c r="A90" i="7" s="1"/>
  <c r="A115" i="7" s="1"/>
  <c r="C32" i="7"/>
  <c r="B32" i="7"/>
  <c r="A32" i="7"/>
  <c r="A60" i="7" s="1"/>
  <c r="A89" i="7" s="1"/>
  <c r="A114" i="7" s="1"/>
  <c r="A31" i="7"/>
  <c r="F29" i="7"/>
  <c r="I29" i="7" s="1"/>
  <c r="J29" i="7" s="1"/>
  <c r="C29" i="7"/>
  <c r="B29" i="7"/>
  <c r="B57" i="7" s="1"/>
  <c r="A29" i="7"/>
  <c r="A57" i="7" s="1"/>
  <c r="A86" i="7" s="1"/>
  <c r="A111" i="7" s="1"/>
  <c r="C28" i="7"/>
  <c r="B28" i="7"/>
  <c r="A28" i="7"/>
  <c r="I27" i="7"/>
  <c r="J27" i="7" s="1"/>
  <c r="F27" i="7"/>
  <c r="C27" i="7"/>
  <c r="B27" i="7"/>
  <c r="B55" i="7" s="1"/>
  <c r="B84" i="7" s="1"/>
  <c r="B109" i="7" s="1"/>
  <c r="F109" i="7" s="1"/>
  <c r="A27" i="7"/>
  <c r="A55" i="7" s="1"/>
  <c r="A84" i="7" s="1"/>
  <c r="A109" i="7" s="1"/>
  <c r="A26" i="7"/>
  <c r="A54" i="7" s="1"/>
  <c r="A83" i="7" s="1"/>
  <c r="A108" i="7" s="1"/>
  <c r="F24" i="7"/>
  <c r="I24" i="7" s="1"/>
  <c r="J24" i="7" s="1"/>
  <c r="C24" i="7"/>
  <c r="B24" i="7"/>
  <c r="A24" i="7"/>
  <c r="A52" i="7" s="1"/>
  <c r="A81" i="7" s="1"/>
  <c r="A106" i="7" s="1"/>
  <c r="C22" i="7"/>
  <c r="B22" i="7"/>
  <c r="A22" i="7"/>
  <c r="C21" i="7"/>
  <c r="F21" i="7" s="1"/>
  <c r="I21" i="7" s="1"/>
  <c r="J21" i="7" s="1"/>
  <c r="B21" i="7"/>
  <c r="A21" i="7"/>
  <c r="A49" i="7" s="1"/>
  <c r="A78" i="7" s="1"/>
  <c r="C20" i="7"/>
  <c r="B20" i="7"/>
  <c r="A20" i="7"/>
  <c r="A48" i="7" s="1"/>
  <c r="A77" i="7" s="1"/>
  <c r="A102" i="7" s="1"/>
  <c r="F19" i="7"/>
  <c r="I19" i="7" s="1"/>
  <c r="J19" i="7" s="1"/>
  <c r="C19" i="7"/>
  <c r="B19" i="7"/>
  <c r="A19" i="7"/>
  <c r="A47" i="7" s="1"/>
  <c r="A76" i="7" s="1"/>
  <c r="A101" i="7" s="1"/>
  <c r="A18" i="7"/>
  <c r="A46" i="7" s="1"/>
  <c r="A75" i="7" s="1"/>
  <c r="A100" i="7" s="1"/>
  <c r="C16" i="7"/>
  <c r="B16" i="7"/>
  <c r="A16" i="7"/>
  <c r="I15" i="7"/>
  <c r="J15" i="7" s="1"/>
  <c r="F15" i="7"/>
  <c r="C15" i="7"/>
  <c r="B15" i="7"/>
  <c r="A15" i="7"/>
  <c r="C14" i="7"/>
  <c r="B14" i="7"/>
  <c r="F14" i="7" s="1"/>
  <c r="I14" i="7" s="1"/>
  <c r="J14" i="7" s="1"/>
  <c r="A14" i="7"/>
  <c r="I13" i="7"/>
  <c r="J13" i="7" s="1"/>
  <c r="F13" i="7"/>
  <c r="C13" i="7"/>
  <c r="B13" i="7"/>
  <c r="A13" i="7"/>
  <c r="A12" i="7"/>
  <c r="F10" i="7"/>
  <c r="I10" i="7" s="1"/>
  <c r="J10" i="7" s="1"/>
  <c r="C10" i="7"/>
  <c r="B10" i="7"/>
  <c r="B181" i="7" s="1"/>
  <c r="F181" i="7" s="1"/>
  <c r="A10" i="7"/>
  <c r="A181" i="7" s="1"/>
  <c r="C9" i="7"/>
  <c r="B9" i="7"/>
  <c r="B180" i="7" s="1"/>
  <c r="F180" i="7" s="1"/>
  <c r="I180" i="7" s="1"/>
  <c r="J180" i="7" s="1"/>
  <c r="J183" i="7" s="1"/>
  <c r="A9" i="7"/>
  <c r="A180" i="7" s="1"/>
  <c r="F8" i="7"/>
  <c r="I8" i="7" s="1"/>
  <c r="J8" i="7" s="1"/>
  <c r="C8" i="7"/>
  <c r="B8" i="7"/>
  <c r="A8" i="7"/>
  <c r="C7" i="7"/>
  <c r="B7" i="7"/>
  <c r="F7" i="7" s="1"/>
  <c r="I7" i="7" s="1"/>
  <c r="J7" i="7" s="1"/>
  <c r="A7" i="7"/>
  <c r="F6" i="7"/>
  <c r="I6" i="7" s="1"/>
  <c r="J6" i="7" s="1"/>
  <c r="C6" i="7"/>
  <c r="A6" i="7"/>
  <c r="H6" i="6"/>
  <c r="G6" i="6"/>
  <c r="G4" i="6"/>
  <c r="G31" i="5"/>
  <c r="H26" i="5"/>
  <c r="H20" i="5"/>
  <c r="H18" i="5"/>
  <c r="G18" i="5"/>
  <c r="H16" i="4"/>
  <c r="G12" i="4"/>
  <c r="G11" i="4"/>
  <c r="G10" i="4"/>
  <c r="H8" i="4"/>
  <c r="G16" i="4"/>
  <c r="G15" i="4"/>
  <c r="G14" i="4"/>
  <c r="G13" i="4"/>
  <c r="G4" i="4"/>
  <c r="G13" i="3"/>
  <c r="G12" i="3"/>
  <c r="G10" i="3"/>
  <c r="G9" i="3"/>
  <c r="G8" i="3"/>
  <c r="G7" i="3"/>
  <c r="G6" i="3"/>
  <c r="G5" i="3"/>
  <c r="G4" i="3"/>
  <c r="D1" i="6"/>
  <c r="G7" i="6" l="1"/>
  <c r="F8" i="2" s="1"/>
  <c r="G7" i="4"/>
  <c r="G5" i="4"/>
  <c r="G14" i="3"/>
  <c r="F5" i="2" s="1"/>
  <c r="G207" i="7"/>
  <c r="J207" i="7"/>
  <c r="J208" i="7" s="1"/>
  <c r="H4" i="6" s="1"/>
  <c r="G6" i="4"/>
  <c r="G8" i="4"/>
  <c r="F16" i="7"/>
  <c r="I16" i="7" s="1"/>
  <c r="J16" i="7" s="1"/>
  <c r="F34" i="7"/>
  <c r="I34" i="7" s="1"/>
  <c r="J34" i="7" s="1"/>
  <c r="B62" i="7"/>
  <c r="F49" i="7"/>
  <c r="I49" i="7" s="1"/>
  <c r="J49" i="7" s="1"/>
  <c r="F55" i="7"/>
  <c r="I55" i="7" s="1"/>
  <c r="J55" i="7" s="1"/>
  <c r="F63" i="7"/>
  <c r="I63" i="7" s="1"/>
  <c r="J63" i="7" s="1"/>
  <c r="J151" i="7"/>
  <c r="H27" i="5" s="1"/>
  <c r="L111" i="8"/>
  <c r="M111" i="8" s="1"/>
  <c r="K111" i="8"/>
  <c r="J111" i="8"/>
  <c r="F32" i="7"/>
  <c r="I32" i="7" s="1"/>
  <c r="J32" i="7" s="1"/>
  <c r="B60" i="7"/>
  <c r="D1" i="4"/>
  <c r="D1" i="5"/>
  <c r="F9" i="7"/>
  <c r="I9" i="7" s="1"/>
  <c r="J9" i="7" s="1"/>
  <c r="F20" i="7"/>
  <c r="I20" i="7" s="1"/>
  <c r="J20" i="7" s="1"/>
  <c r="B48" i="7"/>
  <c r="F28" i="7"/>
  <c r="I28" i="7" s="1"/>
  <c r="J28" i="7" s="1"/>
  <c r="F36" i="7"/>
  <c r="I36" i="7" s="1"/>
  <c r="J36" i="7" s="1"/>
  <c r="B64" i="7"/>
  <c r="B76" i="7"/>
  <c r="F47" i="7"/>
  <c r="I47" i="7" s="1"/>
  <c r="J47" i="7" s="1"/>
  <c r="B90" i="7"/>
  <c r="F61" i="7"/>
  <c r="I61" i="7" s="1"/>
  <c r="J61" i="7" s="1"/>
  <c r="B103" i="7"/>
  <c r="F103" i="7" s="1"/>
  <c r="G103" i="7" s="1"/>
  <c r="I103" i="7" s="1"/>
  <c r="J103" i="7" s="1"/>
  <c r="F78" i="7"/>
  <c r="G78" i="7" s="1"/>
  <c r="I78" i="7" s="1"/>
  <c r="J78" i="7" s="1"/>
  <c r="B81" i="7"/>
  <c r="F52" i="7"/>
  <c r="I52" i="7" s="1"/>
  <c r="J52" i="7" s="1"/>
  <c r="F22" i="7"/>
  <c r="I22" i="7" s="1"/>
  <c r="J22" i="7" s="1"/>
  <c r="J39" i="7" s="1"/>
  <c r="J4" i="3" s="1"/>
  <c r="B50" i="7"/>
  <c r="B85" i="7"/>
  <c r="B111" i="7"/>
  <c r="F111" i="7" s="1"/>
  <c r="G111" i="7" s="1"/>
  <c r="I111" i="7" s="1"/>
  <c r="J111" i="7" s="1"/>
  <c r="F86" i="7"/>
  <c r="G86" i="7" s="1"/>
  <c r="I86" i="7" s="1"/>
  <c r="J86" i="7" s="1"/>
  <c r="B117" i="7"/>
  <c r="F117" i="7" s="1"/>
  <c r="G117" i="7" s="1"/>
  <c r="I117" i="7" s="1"/>
  <c r="J117" i="7" s="1"/>
  <c r="F92" i="7"/>
  <c r="G92" i="7" s="1"/>
  <c r="I92" i="7" s="1"/>
  <c r="J92" i="7" s="1"/>
  <c r="F130" i="7"/>
  <c r="G130" i="7" s="1"/>
  <c r="I130" i="7" s="1"/>
  <c r="J130" i="7" s="1"/>
  <c r="H22" i="5" s="1"/>
  <c r="B131" i="7"/>
  <c r="F131" i="7" s="1"/>
  <c r="G131" i="7" s="1"/>
  <c r="I131" i="7" s="1"/>
  <c r="J131" i="7" s="1"/>
  <c r="H21" i="5" s="1"/>
  <c r="J155" i="7"/>
  <c r="H28" i="5" s="1"/>
  <c r="B150" i="7"/>
  <c r="F150" i="7" s="1"/>
  <c r="G150" i="7" s="1"/>
  <c r="I150" i="7" s="1"/>
  <c r="J150" i="7" s="1"/>
  <c r="R108" i="8"/>
  <c r="S108" i="8" s="1"/>
  <c r="J110" i="8"/>
  <c r="H5" i="5" s="1"/>
  <c r="O147" i="8"/>
  <c r="P147" i="8" s="1"/>
  <c r="R147" i="8"/>
  <c r="S147" i="8" s="1"/>
  <c r="F193" i="7"/>
  <c r="J193" i="7" s="1"/>
  <c r="R107" i="8"/>
  <c r="S107" i="8" s="1"/>
  <c r="L110" i="8"/>
  <c r="M110" i="8" s="1"/>
  <c r="R110" i="8" s="1"/>
  <c r="S110" i="8" s="1"/>
  <c r="U111" i="8" s="1"/>
  <c r="H6" i="5" s="1"/>
  <c r="F192" i="7"/>
  <c r="J192" i="7" s="1"/>
  <c r="J198" i="7" s="1"/>
  <c r="Q110" i="8"/>
  <c r="I110" i="8"/>
  <c r="H4" i="5" s="1"/>
  <c r="K110" i="8"/>
  <c r="H7" i="5" s="1"/>
  <c r="G110" i="8"/>
  <c r="O189" i="8"/>
  <c r="P189" i="8" s="1"/>
  <c r="R189" i="8" s="1"/>
  <c r="S189" i="8" s="1"/>
  <c r="R111" i="8"/>
  <c r="S111" i="8" s="1"/>
  <c r="R114" i="8"/>
  <c r="S114" i="8" s="1"/>
  <c r="R116" i="8"/>
  <c r="S116" i="8" s="1"/>
  <c r="R130" i="8"/>
  <c r="S130" i="8" s="1"/>
  <c r="R136" i="8"/>
  <c r="S136" i="8" s="1"/>
  <c r="R159" i="8"/>
  <c r="S159" i="8" s="1"/>
  <c r="Q169" i="8"/>
  <c r="I169" i="8"/>
  <c r="D170" i="8"/>
  <c r="L169" i="8"/>
  <c r="M169" i="8" s="1"/>
  <c r="R169" i="8" s="1"/>
  <c r="S169" i="8" s="1"/>
  <c r="U170" i="8" s="1"/>
  <c r="H169" i="8"/>
  <c r="D171" i="8"/>
  <c r="K169" i="8"/>
  <c r="G169" i="8"/>
  <c r="K202" i="8"/>
  <c r="J201" i="8"/>
  <c r="J202" i="8"/>
  <c r="Q201" i="8"/>
  <c r="R201" i="8" s="1"/>
  <c r="S201" i="8" s="1"/>
  <c r="I201" i="8"/>
  <c r="L125" i="8"/>
  <c r="M125" i="8" s="1"/>
  <c r="R125" i="8" s="1"/>
  <c r="S125" i="8" s="1"/>
  <c r="K125" i="8"/>
  <c r="J125" i="8"/>
  <c r="R139" i="8"/>
  <c r="S139" i="8" s="1"/>
  <c r="R149" i="8"/>
  <c r="S149" i="8" s="1"/>
  <c r="K166" i="8"/>
  <c r="J166" i="8"/>
  <c r="R181" i="8"/>
  <c r="S181" i="8" s="1"/>
  <c r="R185" i="8"/>
  <c r="S185" i="8" s="1"/>
  <c r="J197" i="8"/>
  <c r="Q197" i="8"/>
  <c r="I197" i="8"/>
  <c r="E240" i="8"/>
  <c r="G240" i="8" s="1"/>
  <c r="C237" i="8"/>
  <c r="C236" i="8"/>
  <c r="M262" i="8"/>
  <c r="I262" i="8"/>
  <c r="L262" i="8"/>
  <c r="H262" i="8"/>
  <c r="H10" i="4" s="1"/>
  <c r="K262" i="8"/>
  <c r="G262" i="8"/>
  <c r="L114" i="8"/>
  <c r="M114" i="8" s="1"/>
  <c r="K114" i="8"/>
  <c r="R117" i="8"/>
  <c r="S117" i="8" s="1"/>
  <c r="R128" i="8"/>
  <c r="S128" i="8" s="1"/>
  <c r="L134" i="8"/>
  <c r="M134" i="8" s="1"/>
  <c r="R134" i="8" s="1"/>
  <c r="S134" i="8" s="1"/>
  <c r="K134" i="8"/>
  <c r="J134" i="8"/>
  <c r="R137" i="8"/>
  <c r="S137" i="8" s="1"/>
  <c r="R140" i="8"/>
  <c r="S140" i="8" s="1"/>
  <c r="R151" i="8"/>
  <c r="S151" i="8" s="1"/>
  <c r="Q153" i="8"/>
  <c r="I153" i="8"/>
  <c r="H9" i="5" s="1"/>
  <c r="D154" i="8"/>
  <c r="L153" i="8"/>
  <c r="M153" i="8" s="1"/>
  <c r="R153" i="8" s="1"/>
  <c r="S153" i="8" s="1"/>
  <c r="H153" i="8"/>
  <c r="K153" i="8"/>
  <c r="G153" i="8"/>
  <c r="L157" i="8"/>
  <c r="M157" i="8" s="1"/>
  <c r="R157" i="8" s="1"/>
  <c r="S157" i="8" s="1"/>
  <c r="K157" i="8"/>
  <c r="J157" i="8"/>
  <c r="R177" i="8"/>
  <c r="S177" i="8" s="1"/>
  <c r="L197" i="8"/>
  <c r="M197" i="8" s="1"/>
  <c r="R197" i="8" s="1"/>
  <c r="S197" i="8" s="1"/>
  <c r="G239" i="8"/>
  <c r="G242" i="8" s="1"/>
  <c r="J242" i="8" s="1"/>
  <c r="J262" i="8"/>
  <c r="J113" i="8"/>
  <c r="R118" i="8"/>
  <c r="S118" i="8" s="1"/>
  <c r="K119" i="8"/>
  <c r="L131" i="8"/>
  <c r="M131" i="8" s="1"/>
  <c r="R131" i="8" s="1"/>
  <c r="S131" i="8" s="1"/>
  <c r="L163" i="8"/>
  <c r="M163" i="8" s="1"/>
  <c r="R163" i="8" s="1"/>
  <c r="S163" i="8" s="1"/>
  <c r="I165" i="8"/>
  <c r="H14" i="5" s="1"/>
  <c r="Q165" i="8"/>
  <c r="G113" i="8"/>
  <c r="K113" i="8"/>
  <c r="J117" i="8"/>
  <c r="R124" i="8"/>
  <c r="S124" i="8" s="1"/>
  <c r="R133" i="8"/>
  <c r="S133" i="8" s="1"/>
  <c r="R142" i="8"/>
  <c r="S142" i="8" s="1"/>
  <c r="R143" i="8"/>
  <c r="S143" i="8" s="1"/>
  <c r="R156" i="8"/>
  <c r="S156" i="8" s="1"/>
  <c r="J165" i="8"/>
  <c r="R165" i="8"/>
  <c r="S165" i="8" s="1"/>
  <c r="U166" i="8" s="1"/>
  <c r="H16" i="5" s="1"/>
  <c r="H113" i="8"/>
  <c r="L113" i="8"/>
  <c r="M113" i="8" s="1"/>
  <c r="R113" i="8" s="1"/>
  <c r="S113" i="8" s="1"/>
  <c r="U114" i="8" s="1"/>
  <c r="G165" i="8"/>
  <c r="K165" i="8"/>
  <c r="H17" i="5" s="1"/>
  <c r="I189" i="8"/>
  <c r="G201" i="8"/>
  <c r="K201" i="8"/>
  <c r="G17" i="4" l="1"/>
  <c r="F6" i="2" s="1"/>
  <c r="I4" i="3"/>
  <c r="L4" i="3" s="1"/>
  <c r="B101" i="7"/>
  <c r="F101" i="7" s="1"/>
  <c r="G101" i="7" s="1"/>
  <c r="I101" i="7" s="1"/>
  <c r="J101" i="7" s="1"/>
  <c r="F76" i="7"/>
  <c r="G76" i="7" s="1"/>
  <c r="I76" i="7" s="1"/>
  <c r="J76" i="7" s="1"/>
  <c r="F48" i="7"/>
  <c r="I48" i="7" s="1"/>
  <c r="J48" i="7" s="1"/>
  <c r="B77" i="7"/>
  <c r="B91" i="7"/>
  <c r="F62" i="7"/>
  <c r="I62" i="7" s="1"/>
  <c r="J62" i="7" s="1"/>
  <c r="H15" i="5"/>
  <c r="J154" i="8"/>
  <c r="H10" i="5" s="1"/>
  <c r="L154" i="8"/>
  <c r="M154" i="8" s="1"/>
  <c r="R154" i="8" s="1"/>
  <c r="S154" i="8" s="1"/>
  <c r="U154" i="8" s="1"/>
  <c r="H11" i="5" s="1"/>
  <c r="K154" i="8"/>
  <c r="U262" i="8"/>
  <c r="J170" i="8"/>
  <c r="K170" i="8"/>
  <c r="U137" i="8"/>
  <c r="B110" i="7"/>
  <c r="F110" i="7" s="1"/>
  <c r="G110" i="7" s="1"/>
  <c r="I110" i="7" s="1"/>
  <c r="J110" i="7" s="1"/>
  <c r="F85" i="7"/>
  <c r="G85" i="7" s="1"/>
  <c r="I85" i="7" s="1"/>
  <c r="J85" i="7" s="1"/>
  <c r="B93" i="7"/>
  <c r="F64" i="7"/>
  <c r="I64" i="7" s="1"/>
  <c r="J64" i="7" s="1"/>
  <c r="H12" i="5"/>
  <c r="U131" i="8"/>
  <c r="U108" i="8"/>
  <c r="B79" i="7"/>
  <c r="F50" i="7"/>
  <c r="I50" i="7" s="1"/>
  <c r="J50" i="7" s="1"/>
  <c r="J68" i="7" s="1"/>
  <c r="H4" i="4" s="1"/>
  <c r="B106" i="7"/>
  <c r="F106" i="7" s="1"/>
  <c r="G106" i="7" s="1"/>
  <c r="I106" i="7" s="1"/>
  <c r="J106" i="7" s="1"/>
  <c r="F81" i="7"/>
  <c r="G81" i="7" s="1"/>
  <c r="I81" i="7" s="1"/>
  <c r="J81" i="7" s="1"/>
  <c r="B115" i="7"/>
  <c r="F115" i="7" s="1"/>
  <c r="G115" i="7" s="1"/>
  <c r="I115" i="7" s="1"/>
  <c r="J115" i="7" s="1"/>
  <c r="F90" i="7"/>
  <c r="G90" i="7" s="1"/>
  <c r="I90" i="7" s="1"/>
  <c r="J90" i="7" s="1"/>
  <c r="U117" i="8"/>
  <c r="B89" i="7"/>
  <c r="F60" i="7"/>
  <c r="I60" i="7" s="1"/>
  <c r="J60" i="7" s="1"/>
  <c r="B104" i="7" l="1"/>
  <c r="F104" i="7" s="1"/>
  <c r="G104" i="7" s="1"/>
  <c r="I104" i="7" s="1"/>
  <c r="J104" i="7" s="1"/>
  <c r="F79" i="7"/>
  <c r="G79" i="7" s="1"/>
  <c r="I79" i="7" s="1"/>
  <c r="J79" i="7" s="1"/>
  <c r="B118" i="7"/>
  <c r="F118" i="7" s="1"/>
  <c r="G118" i="7" s="1"/>
  <c r="I118" i="7" s="1"/>
  <c r="J118" i="7" s="1"/>
  <c r="F93" i="7"/>
  <c r="G93" i="7" s="1"/>
  <c r="I93" i="7" s="1"/>
  <c r="J93" i="7" s="1"/>
  <c r="B116" i="7"/>
  <c r="F116" i="7" s="1"/>
  <c r="G116" i="7" s="1"/>
  <c r="I116" i="7" s="1"/>
  <c r="J116" i="7" s="1"/>
  <c r="F91" i="7"/>
  <c r="G91" i="7" s="1"/>
  <c r="I91" i="7" s="1"/>
  <c r="J91" i="7" s="1"/>
  <c r="B114" i="7"/>
  <c r="F114" i="7" s="1"/>
  <c r="G114" i="7" s="1"/>
  <c r="I114" i="7" s="1"/>
  <c r="J114" i="7" s="1"/>
  <c r="F89" i="7"/>
  <c r="G89" i="7" s="1"/>
  <c r="I89" i="7" s="1"/>
  <c r="J89" i="7" s="1"/>
  <c r="B102" i="7"/>
  <c r="F102" i="7" s="1"/>
  <c r="G102" i="7" s="1"/>
  <c r="I102" i="7" s="1"/>
  <c r="J102" i="7" s="1"/>
  <c r="J119" i="7" s="1"/>
  <c r="H12" i="4" s="1"/>
  <c r="F77" i="7"/>
  <c r="G77" i="7" s="1"/>
  <c r="I77" i="7" s="1"/>
  <c r="J77" i="7" s="1"/>
  <c r="J95" i="7" s="1"/>
  <c r="H11" i="4" s="1"/>
  <c r="G25" i="21" l="1"/>
  <c r="G20" i="5" l="1"/>
  <c r="G14" i="28"/>
  <c r="G19" i="36"/>
  <c r="F7" i="13"/>
  <c r="G7" i="5"/>
  <c r="G17" i="5"/>
  <c r="G15" i="28"/>
  <c r="G21" i="5"/>
  <c r="G16" i="28"/>
  <c r="G21" i="36"/>
  <c r="G28" i="21"/>
  <c r="G36" i="21"/>
  <c r="G26" i="21"/>
  <c r="F5" i="13"/>
  <c r="G15" i="5"/>
  <c r="G5" i="5"/>
  <c r="F4" i="13"/>
  <c r="G9" i="5"/>
  <c r="G4" i="5"/>
  <c r="F6" i="13"/>
  <c r="G16" i="5"/>
  <c r="G6" i="5"/>
  <c r="G7" i="21" l="1"/>
  <c r="G23" i="21"/>
  <c r="G12" i="21"/>
  <c r="G5" i="21"/>
  <c r="G10" i="21"/>
  <c r="G21" i="21"/>
  <c r="G9" i="21"/>
  <c r="G4" i="21"/>
  <c r="G20" i="21"/>
  <c r="G6" i="21"/>
  <c r="G22" i="21"/>
  <c r="G11" i="21"/>
  <c r="G14" i="5"/>
  <c r="G26" i="5"/>
  <c r="G22" i="5"/>
  <c r="G29" i="5"/>
  <c r="G12" i="5"/>
  <c r="F9" i="13"/>
  <c r="G4" i="13"/>
  <c r="F12" i="13"/>
  <c r="G7" i="13"/>
  <c r="G27" i="21"/>
  <c r="G20" i="36"/>
  <c r="F11" i="13"/>
  <c r="G6" i="13"/>
  <c r="G10" i="5"/>
  <c r="G27" i="5"/>
  <c r="G28" i="5"/>
  <c r="G11" i="5"/>
  <c r="F10" i="13"/>
  <c r="G5" i="13"/>
  <c r="G37" i="5" l="1"/>
  <c r="F7" i="2" s="1"/>
  <c r="F9" i="2" s="1"/>
  <c r="F8" i="43" s="1"/>
  <c r="G16" i="21"/>
  <c r="G15" i="21"/>
  <c r="G17" i="21"/>
  <c r="G14" i="21"/>
  <c r="F14" i="13"/>
  <c r="G9" i="13"/>
  <c r="F17" i="13"/>
  <c r="G12" i="13"/>
  <c r="F15" i="13"/>
  <c r="G10" i="13"/>
  <c r="G11" i="13"/>
  <c r="G5" i="28" l="1"/>
  <c r="G10" i="28"/>
  <c r="G14" i="36"/>
  <c r="G9" i="36"/>
  <c r="G5" i="36"/>
  <c r="G11" i="36"/>
  <c r="G16" i="36"/>
  <c r="G7" i="36"/>
  <c r="G13" i="36"/>
  <c r="G4" i="36"/>
  <c r="G9" i="28"/>
  <c r="G4" i="28"/>
  <c r="G6" i="28"/>
  <c r="G11" i="28"/>
  <c r="G12" i="28"/>
  <c r="G7" i="28"/>
  <c r="G10" i="36"/>
  <c r="G15" i="36"/>
  <c r="G6" i="36"/>
  <c r="G17" i="13"/>
  <c r="G34" i="21"/>
  <c r="G16" i="13"/>
  <c r="G15" i="13"/>
  <c r="G32" i="21"/>
  <c r="G14" i="13"/>
  <c r="G17" i="28" l="1"/>
  <c r="F7" i="25" s="1"/>
  <c r="F9" i="25" s="1"/>
  <c r="F11" i="43" s="1"/>
  <c r="G19" i="13"/>
  <c r="F7" i="10" s="1"/>
  <c r="F9" i="10" s="1"/>
  <c r="F9" i="43" s="1"/>
  <c r="G24" i="36"/>
  <c r="F7" i="33" s="1"/>
  <c r="F8" i="33" s="1"/>
  <c r="F12" i="43" s="1"/>
  <c r="G38" i="21"/>
  <c r="G33" i="21"/>
  <c r="G39" i="21"/>
  <c r="G35" i="21"/>
  <c r="G42" i="21" l="1"/>
  <c r="F7" i="18" s="1"/>
  <c r="F8" i="18" s="1"/>
  <c r="F10" i="43" s="1"/>
  <c r="F17" i="43" l="1"/>
  <c r="F20" i="43" l="1"/>
  <c r="F21" i="43" s="1"/>
  <c r="F22" i="43" s="1"/>
  <c r="I16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83FF91EB-3D7B-41BC-B3C2-45407979E78C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2564EFD6-8729-4000-A7DD-295CC94A2320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0834DEDA-DAAE-4C66-8E17-950FB63482C7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8578890A-A199-427C-969B-7B20E6E6CC0B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663A1B35-6999-489E-880A-B16084F014F1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9" authorId="0" shapeId="0" xr:uid="{7512CDC5-ABCA-4739-A037-3D52442B937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1" authorId="0" shapeId="0" xr:uid="{AFFD3FD3-D603-43F9-9B9E-C12CF37E64A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5" authorId="0" shapeId="0" xr:uid="{A459C09D-EB5E-4D44-B787-DEA8A74EC90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9" authorId="0" shapeId="0" xr:uid="{DB2AF214-D310-4DC4-AF92-F310BCD6A23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3" authorId="0" shapeId="0" xr:uid="{CCCCA405-6828-4677-AF52-0E850F88011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7" authorId="0" shapeId="0" xr:uid="{F965748E-FAD8-477D-86B9-0AE9E46F869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1" authorId="0" shapeId="0" xr:uid="{E5AD26EA-5418-41EA-A3B1-B63FB5DDE385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5FF1CAAA-7581-4DC7-B18E-C897DC7087DF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302C1E79-AB19-46CA-9D62-4CD16671EE26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7E992853-1FCC-4ED4-B966-53EDB8105CF9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5C0338A3-5226-4D03-B88E-B8220A64AB94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782C995C-D35F-444F-8BD5-FE5330E921EE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9" authorId="0" shapeId="0" xr:uid="{E49B3216-359C-439E-98C5-B2066E36FD0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1" authorId="0" shapeId="0" xr:uid="{635FAF8B-162D-4C35-BEEE-1CD2C1B1CA9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5" authorId="0" shapeId="0" xr:uid="{60A0DBF4-1374-4B9A-B050-5DDB9341C89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9" authorId="0" shapeId="0" xr:uid="{5E024080-B6EB-4F30-A937-A53079A8B87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3" authorId="0" shapeId="0" xr:uid="{8FB00AAE-94AC-4E91-A787-BFF8112847A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7" authorId="0" shapeId="0" xr:uid="{E9C20566-A757-46D1-92E1-B740646F53F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1" authorId="0" shapeId="0" xr:uid="{63C8D584-29AF-44A5-98F6-3C9DA28300F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869DD7B7-AB2E-4B4B-A99E-30AABBAC9F89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F194417C-34BF-40A5-9BF2-BFDD3C768CBE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E5BC4CCD-F9B6-41C6-8007-980F8E755AD6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F4999254-96A4-4B82-A708-EF5E752C2178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F9EC7D42-9F42-4DC8-ADEB-BF7D3177471C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9" authorId="0" shapeId="0" xr:uid="{BD43186C-0F0D-4C76-BAFB-F1543AB182A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1" authorId="0" shapeId="0" xr:uid="{DAC50486-7E96-4FE3-9BA9-69B119E6073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5" authorId="0" shapeId="0" xr:uid="{00E45E1D-958F-49FB-A9C8-752C2547CB77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9" authorId="0" shapeId="0" xr:uid="{4C8371F9-9FC3-460D-AE76-73D563074C9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3" authorId="0" shapeId="0" xr:uid="{8C9B9A43-B884-4493-B745-63AEE914C28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7" authorId="0" shapeId="0" xr:uid="{6F9EC9E4-E487-4BFE-8162-AF75EC951EC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1" authorId="0" shapeId="0" xr:uid="{1733594D-8EC7-4C06-AC6C-793E76E5964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0522193B-5EB1-4A9F-97B2-DD16F326FC2D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347B8FE8-3A25-4C68-895B-D17B40B46383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A1401CD6-BFB9-4437-8F15-C086EDADFC8A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5761005D-F2D3-4590-9FE5-908762324B31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4C798CC4-0642-453A-AF9F-662FA8C49485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9" authorId="0" shapeId="0" xr:uid="{06E4EA02-E7BA-494B-8494-5A9197CCB5A7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1" authorId="0" shapeId="0" xr:uid="{D2CA4F23-355B-4913-BA72-644D0499FE1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5" authorId="0" shapeId="0" xr:uid="{ABDB19CD-892A-4BFF-B826-13EED210BE9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9" authorId="0" shapeId="0" xr:uid="{EAD221C3-AF8C-4293-995A-49AC00D7F0E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3" authorId="0" shapeId="0" xr:uid="{9AD9F4BC-CA25-4B18-816C-D5C53B6F5D3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7" authorId="0" shapeId="0" xr:uid="{93D19451-FBA5-4F24-BA39-90511E472F4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1" authorId="0" shapeId="0" xr:uid="{EB17358C-53DC-4722-9A96-EB05973AF7B6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013ECE3C-35A7-4358-8DF6-598475BF16CC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65729E68-9927-4BB9-BAAE-F313BB84D3E8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9C637187-E2ED-4F59-837B-8DEA78E389AB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FB6E3565-9B62-4DE3-8F3F-C041C9C2CF96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0A3E0281-EA52-4E9F-B983-7BC17A79AE68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9" authorId="0" shapeId="0" xr:uid="{237AD0A7-BB7F-4D54-A4D3-FD3AC6B6BF8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1" authorId="0" shapeId="0" xr:uid="{3D5D2FC6-C10C-4369-95BB-D0E8C876462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5" authorId="0" shapeId="0" xr:uid="{CB71F779-94D1-4109-8DE7-F42ADE149FA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9" authorId="0" shapeId="0" xr:uid="{B0A1EFB3-9EA5-4389-8631-AC5B6B0B0D1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3" authorId="0" shapeId="0" xr:uid="{8A4280B0-AF58-4ECE-85AD-4624D37DF8B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7" authorId="0" shapeId="0" xr:uid="{288A0FE6-047F-4AF2-BA41-773EFAD6165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1" authorId="0" shapeId="0" xr:uid="{45B58556-F6FF-41EB-8877-4EE0C003B31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sharedStrings.xml><?xml version="1.0" encoding="utf-8"?>
<sst xmlns="http://schemas.openxmlformats.org/spreadsheetml/2006/main" count="3929" uniqueCount="904">
  <si>
    <t>BILL No. 1 - GENERAL PRELIMINARIES</t>
  </si>
  <si>
    <t>BOQ ITEM</t>
  </si>
  <si>
    <t>PAY ITEM</t>
  </si>
  <si>
    <t xml:space="preserve">DESCRIPTION </t>
  </si>
  <si>
    <t>UNIT</t>
  </si>
  <si>
    <t>QTY</t>
  </si>
  <si>
    <t>RATE</t>
  </si>
  <si>
    <t>AMOUNT (Rs)</t>
  </si>
  <si>
    <t>CONTRACTOR'S SITE ESTABLISHMENT</t>
  </si>
  <si>
    <t>1.1.1</t>
  </si>
  <si>
    <t>106.4(1)</t>
  </si>
  <si>
    <t xml:space="preserve">Mobilization of Contractor's Facilities and Plant/ Equipment </t>
  </si>
  <si>
    <t>LS</t>
  </si>
  <si>
    <t>1.1.2</t>
  </si>
  <si>
    <t>106.4(2)</t>
  </si>
  <si>
    <t xml:space="preserve">De-mobilization of Contractor's Facilities and Plant/Equipment </t>
  </si>
  <si>
    <t>1.1.3</t>
  </si>
  <si>
    <t>106.4(3)</t>
  </si>
  <si>
    <t>Maintenance of Site establishment for the Contractor</t>
  </si>
  <si>
    <t>mth</t>
  </si>
  <si>
    <t>QUALITY STANDARD &amp; PROGRESS</t>
  </si>
  <si>
    <t>1.2.1</t>
  </si>
  <si>
    <t>106.5(1)</t>
  </si>
  <si>
    <t>Progress Reports</t>
  </si>
  <si>
    <t>PS</t>
  </si>
  <si>
    <t>PROJECT NAME BOARDS/ PLAQUES</t>
  </si>
  <si>
    <t>1.3.1</t>
  </si>
  <si>
    <t>106.6(1)</t>
  </si>
  <si>
    <t>Provide and Maintain project Name Boards</t>
  </si>
  <si>
    <t>Nr</t>
  </si>
  <si>
    <t>1.3.2</t>
  </si>
  <si>
    <t>106.6(2)</t>
  </si>
  <si>
    <t>Project Inauguration Plaque and related services</t>
  </si>
  <si>
    <t>SERVICES</t>
  </si>
  <si>
    <t>1.4.1</t>
  </si>
  <si>
    <t>110(1)</t>
  </si>
  <si>
    <t>Temporary supporting and protecting public utility services during execution of works</t>
  </si>
  <si>
    <t>SETTING-OUT, CROSS SECTION SURVEY &amp; DRAWINGS</t>
  </si>
  <si>
    <t>1.5.1</t>
  </si>
  <si>
    <t>115(1)</t>
  </si>
  <si>
    <t>Allow for setting out work, working drawings, as build drawings and cross sections</t>
  </si>
  <si>
    <t>ENVIRONMENTAL MANAGEMENT</t>
  </si>
  <si>
    <t>1.6.2</t>
  </si>
  <si>
    <t>2000(2)</t>
  </si>
  <si>
    <t>Allow for Baseline Environmental Monitoring and submission of the report</t>
  </si>
  <si>
    <t>1.6.3</t>
  </si>
  <si>
    <t>2000(4)</t>
  </si>
  <si>
    <t>Monitoring Environmental Quality Parameters and Environmental
mitigation measures during construction</t>
  </si>
  <si>
    <t>1.6.5</t>
  </si>
  <si>
    <t>2000(3)</t>
  </si>
  <si>
    <t>ESMP Monthly Progress Reports</t>
  </si>
  <si>
    <t>TRAFFIC CONTROL</t>
  </si>
  <si>
    <t>1.7.1</t>
  </si>
  <si>
    <t>101(1)</t>
  </si>
  <si>
    <t>Management, Safety &amp; Control &amp; Temporary Diversion of
Traffic, including provision of a general traffic management plan</t>
  </si>
  <si>
    <t>HEALTH &amp; SAFETY</t>
  </si>
  <si>
    <t>1.8.1</t>
  </si>
  <si>
    <t>2003(1)</t>
  </si>
  <si>
    <t>Health and safety meassures during construction confirming to the latest industrial standards</t>
  </si>
  <si>
    <t>1.8.2</t>
  </si>
  <si>
    <t>2003(2)</t>
  </si>
  <si>
    <t>Awareness Programme for STDs</t>
  </si>
  <si>
    <t>UTILITY RELOCATION</t>
  </si>
  <si>
    <t>Proj manager</t>
  </si>
  <si>
    <t>full</t>
  </si>
  <si>
    <t>1.9.1</t>
  </si>
  <si>
    <t>203(1)</t>
  </si>
  <si>
    <t>Relocation of utility services as per requirements of the utility service agency</t>
  </si>
  <si>
    <t>Geo technical Engineer</t>
  </si>
  <si>
    <t>1.10</t>
  </si>
  <si>
    <t>CONSTRUCTION MANAGEMENT &amp; STAFF</t>
  </si>
  <si>
    <t>site engineer</t>
  </si>
  <si>
    <t>1.10.1</t>
  </si>
  <si>
    <t>120(1)</t>
  </si>
  <si>
    <t>1.11</t>
  </si>
  <si>
    <t>MONITORING</t>
  </si>
  <si>
    <t xml:space="preserve">Safety officer </t>
  </si>
  <si>
    <t>1.11.1</t>
  </si>
  <si>
    <t>703(1)</t>
  </si>
  <si>
    <t>Technical officer</t>
  </si>
  <si>
    <t>1.11.2</t>
  </si>
  <si>
    <t>703(2)</t>
  </si>
  <si>
    <t>QS</t>
  </si>
  <si>
    <t>1.12</t>
  </si>
  <si>
    <t>REMOVAL OF EXISTING STRUCTURES</t>
  </si>
  <si>
    <t>1.12.1</t>
  </si>
  <si>
    <t>Removal of existing srtuctures and related work</t>
  </si>
  <si>
    <t>1.13</t>
  </si>
  <si>
    <t>DEVELOPMENT OF ACCESS ROADS, REHABILITATION OF ROADS &amp; EXISTING DRAINAGE</t>
  </si>
  <si>
    <t>1.13.1</t>
  </si>
  <si>
    <t>Development of access roads &amp; Rehabilitation of Road Pavement, drainage and relevant work (items under this work shall comply with CIDA publication SCA - 05 - Second edition [STANDARD SPECIFICATION FOR CONSTRUCTION AND MAINTENANCE OF ROADS AND BRIDGES]</t>
  </si>
  <si>
    <t>AMOUNT (Rs.)</t>
  </si>
  <si>
    <t>BILL No. 3.1 - SITE CLEARING</t>
  </si>
  <si>
    <t>BILL No. 3.2- EARTH WORKS</t>
  </si>
  <si>
    <t>BILL No. 3.3 - STRUCTURE CONSTRUCTION</t>
  </si>
  <si>
    <t>SUB TOTAL CARRIED TO GRAND SUMMARY</t>
  </si>
  <si>
    <t>Reshaping Gabion &amp; Nailing</t>
  </si>
  <si>
    <t>3.1.1</t>
  </si>
  <si>
    <t>CLEARING AND GRUBBING</t>
  </si>
  <si>
    <t>Drain</t>
  </si>
  <si>
    <t>3.1.1.1</t>
  </si>
  <si>
    <t>201(1)</t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</si>
  <si>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</si>
  <si>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t>3.1.1.2</t>
  </si>
  <si>
    <t>201(2)</t>
  </si>
  <si>
    <t>Removal of trees: 300 ≤ Girth &lt; 600 mm</t>
  </si>
  <si>
    <t>nr</t>
  </si>
  <si>
    <t>ROUGH QTY</t>
  </si>
  <si>
    <t>3.1.1.3</t>
  </si>
  <si>
    <t>201(3)</t>
  </si>
  <si>
    <t xml:space="preserve">Removal of trees: 600 ≤ Girth &lt; 1,200 mm </t>
  </si>
  <si>
    <t>3.1.1.4</t>
  </si>
  <si>
    <t>201(4)</t>
  </si>
  <si>
    <t>Removal of trees: 1,200 ≤ Girth &lt; 2,000 mm</t>
  </si>
  <si>
    <t>3.1.1.5</t>
  </si>
  <si>
    <t>201(5)</t>
  </si>
  <si>
    <t>Removal of trees: 2,000 &lt; Girth mm</t>
  </si>
  <si>
    <t>3.1.1.6</t>
  </si>
  <si>
    <t>201(6)</t>
  </si>
  <si>
    <t>Removal of stumps of previously fallan trees; 300≤ Girth&lt; 600mm</t>
  </si>
  <si>
    <t>3.1.1.7</t>
  </si>
  <si>
    <t>201(10)</t>
  </si>
  <si>
    <t>Removal of overhanging branches: 300 ≤ Girth</t>
  </si>
  <si>
    <t>3.1.2</t>
  </si>
  <si>
    <t>3.1.2.1</t>
  </si>
  <si>
    <t>202(1)</t>
  </si>
  <si>
    <t>Dismantle and remove rubble / brick masonry structures</t>
  </si>
  <si>
    <r>
      <t>m</t>
    </r>
    <r>
      <rPr>
        <vertAlign val="superscript"/>
        <sz val="10"/>
        <rFont val="Times New Roman"/>
        <family val="1"/>
      </rPr>
      <t>3</t>
    </r>
  </si>
  <si>
    <t>3.1.2.2</t>
  </si>
  <si>
    <t>202(3)</t>
  </si>
  <si>
    <t>Dismantle and remove concrete (R/F or mass) structures</t>
  </si>
  <si>
    <t>Total of Bill No 3.1 - Site Clearing (Transfer to Summary of Bills of Quantities)</t>
  </si>
  <si>
    <t>BILL No. 3.2 - EARTHWORKS</t>
  </si>
  <si>
    <t>3.2.1</t>
  </si>
  <si>
    <t xml:space="preserve">SIDE SLOPE EXCAVATION OR TRIMMING </t>
  </si>
  <si>
    <t>3.2.1.1</t>
  </si>
  <si>
    <t>301(1)</t>
  </si>
  <si>
    <r>
      <t>m</t>
    </r>
    <r>
      <rPr>
        <vertAlign val="superscript"/>
        <sz val="10"/>
        <color theme="1"/>
        <rFont val="Times New Roman"/>
        <family val="1"/>
      </rPr>
      <t>3</t>
    </r>
  </si>
  <si>
    <t>3.2.1.2</t>
  </si>
  <si>
    <t>301(2)</t>
  </si>
  <si>
    <t>3.2.1.3</t>
  </si>
  <si>
    <t>301(3)</t>
  </si>
  <si>
    <t>Excavation (chemical blasting) of Hard rock &gt; 1.0 m3 (Provisional Quantity)</t>
  </si>
  <si>
    <t>3.2.1.4</t>
  </si>
  <si>
    <r>
      <t>Excavation (mechanical breaking) and disposal of Hard rock  &gt; 1.0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(Provisional Quantity , rate shall include for backfilling holes )</t>
    </r>
  </si>
  <si>
    <t>3.2.1.5</t>
  </si>
  <si>
    <t>301(5)</t>
  </si>
  <si>
    <t>Disposal of excess soils away from site( provisional Qty.)</t>
  </si>
  <si>
    <t>3.2.2</t>
  </si>
  <si>
    <t>EXCAVATION AND BACKFILL FOR STRUCTURES</t>
  </si>
  <si>
    <t>3.2.2.1</t>
  </si>
  <si>
    <t>302(1)</t>
  </si>
  <si>
    <r>
      <t xml:space="preserve">Excavation for  </t>
    </r>
    <r>
      <rPr>
        <b/>
        <sz val="10"/>
        <rFont val="Times New Roman"/>
        <family val="1"/>
      </rPr>
      <t xml:space="preserve">Drains and Catch pits,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</si>
  <si>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t>3.2.2.2</t>
  </si>
  <si>
    <r>
      <t xml:space="preserve">Excavation for  </t>
    </r>
    <r>
      <rPr>
        <b/>
        <sz val="10"/>
        <rFont val="Times New Roman"/>
        <family val="1"/>
      </rPr>
      <t xml:space="preserve">Gabian wall and Pipe culvert,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</si>
  <si>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t>3.2.2.3</t>
  </si>
  <si>
    <t>302(6)</t>
  </si>
  <si>
    <r>
      <t xml:space="preserve">Backfill behind the </t>
    </r>
    <r>
      <rPr>
        <b/>
        <sz val="10"/>
        <rFont val="Times New Roman"/>
        <family val="1"/>
      </rPr>
      <t>Gabian wall and Pipe culvert</t>
    </r>
    <r>
      <rPr>
        <sz val="10"/>
        <rFont val="Times New Roman"/>
        <family val="1"/>
      </rPr>
      <t xml:space="preserve"> with suitable existing soil for structures.(Rate shall include for necessary compaction.)</t>
    </r>
  </si>
  <si>
    <t>302(2)</t>
  </si>
  <si>
    <r>
      <t>Excavation of Boulders - 0.25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- 1.0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(Provisional Quantity)</t>
    </r>
  </si>
  <si>
    <t>3.2.2.4</t>
  </si>
  <si>
    <t>302(3)</t>
  </si>
  <si>
    <t>3.2.2.5</t>
  </si>
  <si>
    <t>Excavation (mechanical breaking) and disposal of Hard rock  &gt; 1.0 m3 (Provisional Quantity , rate shall include for backfilling holes )</t>
  </si>
  <si>
    <t>3.2.2.6</t>
  </si>
  <si>
    <t>302(7)</t>
  </si>
  <si>
    <t>Disposal of excess soils away from site</t>
  </si>
  <si>
    <t>Total of Bill No 3.2 - Earthworks (Transfer to Summary of Bills of Quantities)</t>
  </si>
  <si>
    <t>DERANIYAGALA KOLPING CENTER</t>
  </si>
  <si>
    <t>3.3.1</t>
  </si>
  <si>
    <t>DS(M)-B DRAIN</t>
  </si>
  <si>
    <t>3.3.1.1</t>
  </si>
  <si>
    <t>601(1)</t>
  </si>
  <si>
    <t>Concrete C15/20 for beds poured on or against earth or un-blinded hardcore</t>
  </si>
  <si>
    <t>3.3.1.2</t>
  </si>
  <si>
    <t>601(3)</t>
  </si>
  <si>
    <t xml:space="preserve">Concrete C25/20 for walls and base of drains. Rate shall include expansion joints </t>
  </si>
  <si>
    <t>3.3.1.3</t>
  </si>
  <si>
    <t>602(1)</t>
  </si>
  <si>
    <t>Tor – Steel reinforcement</t>
  </si>
  <si>
    <t>kg</t>
  </si>
  <si>
    <t>3.3.1.4</t>
  </si>
  <si>
    <t>605(1)</t>
  </si>
  <si>
    <t>Formwork for concrete sides of drains plain smooth finish</t>
  </si>
  <si>
    <t>3.3.2</t>
  </si>
  <si>
    <t>DS(L)-A DRAIN</t>
  </si>
  <si>
    <t>3.3.2.1</t>
  </si>
  <si>
    <t>3.3.2.2</t>
  </si>
  <si>
    <t>3.3.2.3</t>
  </si>
  <si>
    <t>3.3.2.4</t>
  </si>
  <si>
    <t>3.3.3</t>
  </si>
  <si>
    <t>DS(C)-A CASCADE DRAIN</t>
  </si>
  <si>
    <t>3.3.3.1</t>
  </si>
  <si>
    <t>3.3.3.2</t>
  </si>
  <si>
    <t>3.3.3.3</t>
  </si>
  <si>
    <t>3.3.3.4</t>
  </si>
  <si>
    <t>3.3.4.1</t>
  </si>
  <si>
    <t>606(1)</t>
  </si>
  <si>
    <t>Supply and install (16 mm dia. ) hot dipped galvanized mild steel grouted dowels</t>
  </si>
  <si>
    <t>m</t>
  </si>
  <si>
    <t>3.3.5</t>
  </si>
  <si>
    <t>GABION WALL II</t>
  </si>
  <si>
    <t>3.3.5.1</t>
  </si>
  <si>
    <t>503(1)</t>
  </si>
  <si>
    <t>Gabion wall (PVC coated galvanized wire)</t>
  </si>
  <si>
    <t>3.3.5.2</t>
  </si>
  <si>
    <t>503(2)</t>
  </si>
  <si>
    <t>Filter fabric/Geotextile</t>
  </si>
  <si>
    <t>3.3.5.3</t>
  </si>
  <si>
    <t>503 (3)</t>
  </si>
  <si>
    <t>Base preperation for gabion wall with 6" x 9" Rubble</t>
  </si>
  <si>
    <t>3.3.6</t>
  </si>
  <si>
    <t>CULVERT</t>
  </si>
  <si>
    <t>3.3.7.1</t>
  </si>
  <si>
    <t>3.3.7.2</t>
  </si>
  <si>
    <t>3.3.7.3</t>
  </si>
  <si>
    <t>3.3.7.4</t>
  </si>
  <si>
    <t>3.3.7.5</t>
  </si>
  <si>
    <t>Total of Bill No 3.3 - Structure Construction (Transfer to Summary of Bills of Quantities)</t>
  </si>
  <si>
    <t>3.4.1</t>
  </si>
  <si>
    <t>HORIZONTAL DRAINS</t>
  </si>
  <si>
    <t>3.4.2.1</t>
  </si>
  <si>
    <t>702(1)</t>
  </si>
  <si>
    <r>
      <t xml:space="preserve">90mm dia </t>
    </r>
    <r>
      <rPr>
        <b/>
        <sz val="10"/>
        <rFont val="Times New Roman"/>
        <family val="1"/>
      </rPr>
      <t>Long Drain</t>
    </r>
    <r>
      <rPr>
        <sz val="10"/>
        <rFont val="Times New Roman"/>
        <family val="1"/>
      </rPr>
      <t xml:space="preserve"> with perforated type 1000 PVC pipes .  Rate shall include for drilling and associated work and disposal of driled material away from the site as directed by the Engineer.</t>
    </r>
  </si>
  <si>
    <t>3.4.2</t>
  </si>
  <si>
    <t>SLOPE PROTECTION BY VEGETATION</t>
  </si>
  <si>
    <t>502(2)</t>
  </si>
  <si>
    <t>Turfing as directed by the Engineer, and regular maintanance for three months</t>
  </si>
  <si>
    <r>
      <t>m</t>
    </r>
    <r>
      <rPr>
        <vertAlign val="superscript"/>
        <sz val="10"/>
        <rFont val="Times New Roman"/>
        <family val="1"/>
      </rPr>
      <t>2</t>
    </r>
  </si>
  <si>
    <t>Total of Bill No 3.4 - Soil Nailing and Horizontal Draining (Transfer to Summary of Bills of Quantities)</t>
  </si>
  <si>
    <t>REDUCTION OF LANDSLIDE VULNERABILITY BY MITIGATION MEASURES SITE NO 48 - QUANTITY CALCULATION</t>
  </si>
  <si>
    <t>L / Area</t>
  </si>
  <si>
    <t>W / Space</t>
  </si>
  <si>
    <t>H</t>
  </si>
  <si>
    <t>Qty</t>
  </si>
  <si>
    <t>Qty-Total</t>
  </si>
  <si>
    <t>Unit</t>
  </si>
  <si>
    <t>Add 10%</t>
  </si>
  <si>
    <t>Rounded</t>
  </si>
  <si>
    <t>BILL 02 :  SITE CLEARING</t>
  </si>
  <si>
    <t>Clearing and grubbing</t>
  </si>
  <si>
    <t>m2</t>
  </si>
  <si>
    <t>Pipe Culvrt</t>
  </si>
  <si>
    <t>BILL 03 :  EARTHWORKS</t>
  </si>
  <si>
    <t>Excavation - suitable soil</t>
  </si>
  <si>
    <t>Excavation and disposal - unsuitable soil</t>
  </si>
  <si>
    <t xml:space="preserve">Side Slope Excavation </t>
  </si>
  <si>
    <t>Reshaping and Trimming</t>
  </si>
  <si>
    <t>m3</t>
  </si>
  <si>
    <t>Excavation for structures- suitable soil</t>
  </si>
  <si>
    <t>Excavation for structures and disposal - unsuitable soil</t>
  </si>
  <si>
    <t>Excavation for Structures</t>
  </si>
  <si>
    <t>Gabion Wall</t>
  </si>
  <si>
    <t>Back Filling</t>
  </si>
  <si>
    <t>BILL 04 : DRAINAGE CONSTRUCTIONS</t>
  </si>
  <si>
    <t>GABION WALL CONSTRUCTIONS</t>
  </si>
  <si>
    <t>Type II</t>
  </si>
  <si>
    <t>Wall</t>
  </si>
  <si>
    <t>Base</t>
  </si>
  <si>
    <t>Geo Textile</t>
  </si>
  <si>
    <t>Type III</t>
  </si>
  <si>
    <t>Type V</t>
  </si>
  <si>
    <t>CULVERT CONSTRUCTION</t>
  </si>
  <si>
    <t>G 15</t>
  </si>
  <si>
    <t>G 25</t>
  </si>
  <si>
    <t>Reinforcemnt</t>
  </si>
  <si>
    <t>Formwork</t>
  </si>
  <si>
    <t>RRM works</t>
  </si>
  <si>
    <t>Bar Dia.</t>
  </si>
  <si>
    <t>Length</t>
  </si>
  <si>
    <t>Unit Weight</t>
  </si>
  <si>
    <t>Weight</t>
  </si>
  <si>
    <t>Reinforcement</t>
  </si>
  <si>
    <t>Dowels</t>
  </si>
  <si>
    <t>BILL 04 : CATCH-PITS</t>
  </si>
  <si>
    <t>BILL 05 : SOIL NAILING &amp; HORIZONTAL DRAINS/ Turfing</t>
  </si>
  <si>
    <t>Mesh &amp; Hydroseeding or Shotcrete</t>
  </si>
  <si>
    <t>Metalic mesh</t>
  </si>
  <si>
    <t>Turfing</t>
  </si>
  <si>
    <t>Gabion</t>
  </si>
  <si>
    <t>Soil nails</t>
  </si>
  <si>
    <t>90mm dia 10m</t>
  </si>
  <si>
    <t>90mm dia 8m</t>
  </si>
  <si>
    <t>Grid Beam</t>
  </si>
  <si>
    <t>Horizontal drain</t>
  </si>
  <si>
    <t>Boundery Beams</t>
  </si>
  <si>
    <t>Turfing Area</t>
  </si>
  <si>
    <t>~CS03</t>
  </si>
  <si>
    <t>CS03 - CS01</t>
  </si>
  <si>
    <t>CS01~</t>
  </si>
  <si>
    <t>Cantilever wall Construction</t>
  </si>
  <si>
    <t>V shape excavation</t>
  </si>
  <si>
    <t xml:space="preserve">Drain Type </t>
  </si>
  <si>
    <t>Width W(mm)</t>
  </si>
  <si>
    <t xml:space="preserve">Height H(mm) </t>
  </si>
  <si>
    <t xml:space="preserve">Thickness t(mm) </t>
  </si>
  <si>
    <t xml:space="preserve">Screed </t>
  </si>
  <si>
    <t>Reinforcement / Spacing</t>
  </si>
  <si>
    <t xml:space="preserve">Energy Breakers </t>
  </si>
  <si>
    <t xml:space="preserve">Cascade Steps </t>
  </si>
  <si>
    <t>T (mm)</t>
  </si>
  <si>
    <t>Vertical</t>
  </si>
  <si>
    <t xml:space="preserve">Horizontal </t>
  </si>
  <si>
    <t xml:space="preserve">Spacing (m) </t>
  </si>
  <si>
    <t>Width</t>
  </si>
  <si>
    <t xml:space="preserve">Height </t>
  </si>
  <si>
    <t>DS (M) - A</t>
  </si>
  <si>
    <t>w</t>
  </si>
  <si>
    <t>DS (M) - B</t>
  </si>
  <si>
    <t>DS (M) - C</t>
  </si>
  <si>
    <t>DS (M) - D</t>
  </si>
  <si>
    <t>DS (M) - E</t>
  </si>
  <si>
    <t>t</t>
  </si>
  <si>
    <t>DS (M) - F</t>
  </si>
  <si>
    <t>Screed</t>
  </si>
  <si>
    <t>DS (M) - P</t>
  </si>
  <si>
    <t>DS (M) - Q</t>
  </si>
  <si>
    <t>DS (B) - A (Type I)</t>
  </si>
  <si>
    <t xml:space="preserve">Berm </t>
  </si>
  <si>
    <t>DS (B) - B (Type I)</t>
  </si>
  <si>
    <t xml:space="preserve"> </t>
  </si>
  <si>
    <t>DS (B) - C (Type I)</t>
  </si>
  <si>
    <t>DS (K) - A</t>
  </si>
  <si>
    <t>DS (K) - B</t>
  </si>
  <si>
    <t>DS(M) - L  Type I</t>
  </si>
  <si>
    <t>DS(M) - L Type II</t>
  </si>
  <si>
    <t>DS(L) - A</t>
  </si>
  <si>
    <t>DS(L) - B</t>
  </si>
  <si>
    <t>DS(L) - C</t>
  </si>
  <si>
    <t>DS(L) - D</t>
  </si>
  <si>
    <t>DS(C) - A (Type I)</t>
  </si>
  <si>
    <t>DS(C) - B (Type I)</t>
  </si>
  <si>
    <t>DS(C) - C (Type I)</t>
  </si>
  <si>
    <t>DS(C) - D (Type I)</t>
  </si>
  <si>
    <t>DS(C) - E (Type I)</t>
  </si>
  <si>
    <t>DS(C) - A (Type II)</t>
  </si>
  <si>
    <t>DS(C) - B (Type II)</t>
  </si>
  <si>
    <t>DS(C) - C (Type II)</t>
  </si>
  <si>
    <t>DS(C) - D (Type II)</t>
  </si>
  <si>
    <t>DS(C) - E (Type II)</t>
  </si>
  <si>
    <t>Outer FW %</t>
  </si>
  <si>
    <t>Y10 RF</t>
  </si>
  <si>
    <t>Drains</t>
  </si>
  <si>
    <t>V</t>
  </si>
  <si>
    <t>Total</t>
  </si>
  <si>
    <t xml:space="preserve">Nos </t>
  </si>
  <si>
    <t>SC</t>
  </si>
  <si>
    <t>Exc</t>
  </si>
  <si>
    <t>C15</t>
  </si>
  <si>
    <t>C25</t>
  </si>
  <si>
    <t>FW</t>
  </si>
  <si>
    <t>No's</t>
  </si>
  <si>
    <t>Cut off Drains</t>
  </si>
  <si>
    <t>DS-M-A</t>
  </si>
  <si>
    <t>T10</t>
  </si>
  <si>
    <t xml:space="preserve">DS-M-B </t>
  </si>
  <si>
    <t>DS-M-C</t>
  </si>
  <si>
    <t xml:space="preserve">DS-M-R </t>
  </si>
  <si>
    <t>DS-M-D</t>
  </si>
  <si>
    <t>Subsuface Drain</t>
  </si>
  <si>
    <t>PVC Pipe</t>
  </si>
  <si>
    <t>Aggrigate</t>
  </si>
  <si>
    <t>DS-M-E</t>
  </si>
  <si>
    <t>DS-M-F</t>
  </si>
  <si>
    <t>DS-M-P</t>
  </si>
  <si>
    <t>DS-M-Q</t>
  </si>
  <si>
    <t>DS-B-A</t>
  </si>
  <si>
    <t>DS-B-B</t>
  </si>
  <si>
    <t>DS-B-C</t>
  </si>
  <si>
    <t>DS-K-A</t>
  </si>
  <si>
    <t>DS-K-B</t>
  </si>
  <si>
    <t>DS-M-L (Type I)</t>
  </si>
  <si>
    <t>DS-M-L (Type II)</t>
  </si>
  <si>
    <t>DS-L-A</t>
  </si>
  <si>
    <t>DS-L-B</t>
  </si>
  <si>
    <t>DS-L-C</t>
  </si>
  <si>
    <t>DS-L-D</t>
  </si>
  <si>
    <t xml:space="preserve">Type I-Cascade Drains </t>
  </si>
  <si>
    <t>DS-C-A</t>
  </si>
  <si>
    <t xml:space="preserve">Steps </t>
  </si>
  <si>
    <t xml:space="preserve">Dowels </t>
  </si>
  <si>
    <t>DS-C-B</t>
  </si>
  <si>
    <t>DS-C-C</t>
  </si>
  <si>
    <t>DS-C-D</t>
  </si>
  <si>
    <t>DS-C-E</t>
  </si>
  <si>
    <t xml:space="preserve">Type II-Cascade Drains </t>
  </si>
  <si>
    <t>DS-C-F</t>
  </si>
  <si>
    <t>L</t>
  </si>
  <si>
    <t>W/Area</t>
  </si>
  <si>
    <t>No</t>
  </si>
  <si>
    <t>Drain Length With Cover Slb area</t>
  </si>
  <si>
    <t>Cover Slab</t>
  </si>
  <si>
    <t>Letgth</t>
  </si>
  <si>
    <t>No. of C.Slabs</t>
  </si>
  <si>
    <t>G25</t>
  </si>
  <si>
    <t>159.75 Area</t>
  </si>
  <si>
    <t>Reinforcment</t>
  </si>
  <si>
    <t>Steel Grating</t>
  </si>
  <si>
    <t>W</t>
  </si>
  <si>
    <t>DS(M)A</t>
  </si>
  <si>
    <t>DS-T-B</t>
  </si>
  <si>
    <t>Site 48</t>
  </si>
  <si>
    <t>Nailing Area 01</t>
  </si>
  <si>
    <t>Clearing</t>
  </si>
  <si>
    <t>Mesh</t>
  </si>
  <si>
    <t xml:space="preserve">Excavation </t>
  </si>
  <si>
    <t>Backfill</t>
  </si>
  <si>
    <t>Reshaping</t>
  </si>
  <si>
    <t>No.</t>
  </si>
  <si>
    <t>Nails</t>
  </si>
  <si>
    <t>~CS01</t>
  </si>
  <si>
    <t>CS01-CS02</t>
  </si>
  <si>
    <t>DS M B</t>
  </si>
  <si>
    <t>CS02-CS03</t>
  </si>
  <si>
    <t>DS C A</t>
  </si>
  <si>
    <t>CS02-CS04</t>
  </si>
  <si>
    <t>H drain</t>
  </si>
  <si>
    <t>DS L A</t>
  </si>
  <si>
    <t>CS04~</t>
  </si>
  <si>
    <t>Nailing Area 02</t>
  </si>
  <si>
    <t>Grid Beams</t>
  </si>
  <si>
    <t>CS</t>
  </si>
  <si>
    <t>Gabion Wall Type 2</t>
  </si>
  <si>
    <t>Boundery B.</t>
  </si>
  <si>
    <t>CS03~</t>
  </si>
  <si>
    <t>Gabion Wall Type 3</t>
  </si>
  <si>
    <t>~CS10</t>
  </si>
  <si>
    <t>Gabion Wall Type 5</t>
  </si>
  <si>
    <t>CS07</t>
  </si>
  <si>
    <t>~CS05</t>
  </si>
  <si>
    <t>CS05-CS06</t>
  </si>
  <si>
    <t>CS06~</t>
  </si>
  <si>
    <t>CS06-CS07</t>
  </si>
  <si>
    <t>CS07-CS08</t>
  </si>
  <si>
    <t>CS08~</t>
  </si>
  <si>
    <t>DS(M)-A DRAIN</t>
  </si>
  <si>
    <t>DS(T)-B DRAIN</t>
  </si>
  <si>
    <t>3.4.1.1</t>
  </si>
  <si>
    <t>GRASSING/PLANTING</t>
  </si>
  <si>
    <t>REDUCTION OF LANDSLIDE VULNERABILITY BY MITIGATION MEASURES SITE NO 42 - QUANTITY CALCULATION</t>
  </si>
  <si>
    <t>Reshaping Area</t>
  </si>
  <si>
    <t>DS T B</t>
  </si>
  <si>
    <t>Site 42</t>
  </si>
  <si>
    <t>DS M A</t>
  </si>
  <si>
    <r>
      <t xml:space="preserve">Excavation for </t>
    </r>
    <r>
      <rPr>
        <b/>
        <sz val="10"/>
        <rFont val="Times New Roman"/>
        <family val="1"/>
      </rPr>
      <t xml:space="preserve">Retaining wall and Culvert and Berm sealing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</si>
  <si>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r>
      <t xml:space="preserve">Backfill behind the </t>
    </r>
    <r>
      <rPr>
        <b/>
        <sz val="10"/>
        <rFont val="Times New Roman"/>
        <family val="1"/>
      </rPr>
      <t xml:space="preserve">Retaining wall and Culvert and Berm sealing </t>
    </r>
    <r>
      <rPr>
        <sz val="10"/>
        <rFont val="Times New Roman"/>
        <family val="1"/>
      </rPr>
      <t>with suitable existing soil for structures.(Rate shall include for necessary compaction.)</t>
    </r>
  </si>
  <si>
    <t>DS(M)-C DRAIN</t>
  </si>
  <si>
    <t>DS(C)-B CASCADE DRAIN</t>
  </si>
  <si>
    <t>LEANING RETAINING WALL</t>
  </si>
  <si>
    <t>Concrete C25/20 for Retaining Wall and Base</t>
  </si>
  <si>
    <t>Formwork for concrete sides of retaining wall plain smooth finish</t>
  </si>
  <si>
    <t>405(1)</t>
  </si>
  <si>
    <t>Aggregate backfill (20mm- 200mm)</t>
  </si>
  <si>
    <t>406(1)</t>
  </si>
  <si>
    <t>Weep hole using  PVC pipe (type 600) - 50mm dia</t>
  </si>
  <si>
    <t>603(1)</t>
  </si>
  <si>
    <t xml:space="preserve">RR masonry using cement sand 1:5 mortar </t>
  </si>
  <si>
    <t>405(2)</t>
  </si>
  <si>
    <t>Geotextile/ Filter fabric</t>
  </si>
  <si>
    <t>REINFORCED CONCRETE HEAVY DUTY PIPE SHALL BE IN ACCORDANCE WITH REQUIREMENTS GIVEN IN SLS 452; "SRI LANKA STANDARD SPECIFICATION FOR CONCRETE NON REINFORCEMENT PRESSURE PIPE"CONDITIONS.</t>
  </si>
  <si>
    <t>3.3.6.5</t>
  </si>
  <si>
    <t xml:space="preserve">Supply and Install Reinforced concrete heavy-duty pipe (type NP2) 600mm dia as per the detailed drawing RLVMMP/WORKS/NCB/PHII/097-JN/DR-07 </t>
  </si>
  <si>
    <t>3.3.6.1</t>
  </si>
  <si>
    <t>3.3.6.2</t>
  </si>
  <si>
    <t>3.3.6.3</t>
  </si>
  <si>
    <t>3.3.6.4</t>
  </si>
  <si>
    <t>3.3.7</t>
  </si>
  <si>
    <t xml:space="preserve">BERM SEALING </t>
  </si>
  <si>
    <t xml:space="preserve">Concrete C25/20 for berm sealing. Rate shall include expansion joints </t>
  </si>
  <si>
    <t>3.3.8</t>
  </si>
  <si>
    <t>3.3.8.1</t>
  </si>
  <si>
    <t>REDUCTION OF LANDSLIDE VULNERABILITY BY MITIGATION MEASURES SITE NO 97 - QUANTITY CALCULATION</t>
  </si>
  <si>
    <t>Retaining  CONSTRUCTION</t>
  </si>
  <si>
    <t>Aggregate filling</t>
  </si>
  <si>
    <t>Plaster</t>
  </si>
  <si>
    <t>Site 97</t>
  </si>
  <si>
    <t xml:space="preserve">Nailing Area </t>
  </si>
  <si>
    <t>CS03-CS05</t>
  </si>
  <si>
    <t>CS05-CS08</t>
  </si>
  <si>
    <t xml:space="preserve">DS M C </t>
  </si>
  <si>
    <t>CS08-CS10</t>
  </si>
  <si>
    <t>DS C B</t>
  </si>
  <si>
    <t>CS10-CS12</t>
  </si>
  <si>
    <t>CS12~</t>
  </si>
  <si>
    <t>Retaining wall</t>
  </si>
  <si>
    <r>
      <t xml:space="preserve">Excavation for  </t>
    </r>
    <r>
      <rPr>
        <b/>
        <sz val="10"/>
        <rFont val="Times New Roman"/>
        <family val="1"/>
      </rPr>
      <t xml:space="preserve">Gabian Wall,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</si>
  <si>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r>
      <t xml:space="preserve">Backfill behind the </t>
    </r>
    <r>
      <rPr>
        <b/>
        <sz val="10"/>
        <rFont val="Times New Roman"/>
        <family val="1"/>
      </rPr>
      <t>Gabian Wall</t>
    </r>
    <r>
      <rPr>
        <sz val="10"/>
        <rFont val="Times New Roman"/>
        <family val="1"/>
      </rPr>
      <t xml:space="preserve"> with suitable existing soil for structures.(Rate shall include for necessary compaction.)</t>
    </r>
  </si>
  <si>
    <t>DS(M)-Q DRAIN</t>
  </si>
  <si>
    <t>DS(K)-B DRAIN</t>
  </si>
  <si>
    <t>Horizontal drain details missing in the drawings</t>
  </si>
  <si>
    <t>REDUCTION OF LANDSLIDE VULNERABILITY BY MITIGATION MEASURES SITE NO 122 - QUANTITY CALCULATION</t>
  </si>
  <si>
    <t>Site 122</t>
  </si>
  <si>
    <t>DS M Q</t>
  </si>
  <si>
    <t>DS K B</t>
  </si>
  <si>
    <t>DS M C</t>
  </si>
  <si>
    <r>
      <t xml:space="preserve">Excavation for </t>
    </r>
    <r>
      <rPr>
        <b/>
        <sz val="10"/>
        <rFont val="Times New Roman"/>
        <family val="1"/>
      </rPr>
      <t xml:space="preserve">Gabion,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</si>
  <si>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r>
      <t xml:space="preserve">Backfill behind the </t>
    </r>
    <r>
      <rPr>
        <b/>
        <sz val="10"/>
        <rFont val="Times New Roman"/>
        <family val="1"/>
      </rPr>
      <t>Gabion</t>
    </r>
    <r>
      <rPr>
        <sz val="10"/>
        <rFont val="Times New Roman"/>
        <family val="1"/>
      </rPr>
      <t xml:space="preserve"> with suitable existing soil for structures.(Rate shall include for necessary compaction.)</t>
    </r>
  </si>
  <si>
    <t>DS(B)-C DRAIN TYPE II</t>
  </si>
  <si>
    <t>REDUCTION OF LANDSLIDE VULNERABILITY BY MITIGATION MEASURES SITE NO 124 - QUANTITY CALCULATION</t>
  </si>
  <si>
    <t>Site 124</t>
  </si>
  <si>
    <t>~CS02</t>
  </si>
  <si>
    <t>CS03-CS04</t>
  </si>
  <si>
    <t>DS B C Type II</t>
  </si>
  <si>
    <t>CS04-CS05</t>
  </si>
  <si>
    <t>ITEM</t>
  </si>
  <si>
    <t>QTY.</t>
  </si>
  <si>
    <t>AMOUNT</t>
  </si>
  <si>
    <t>LABOUR</t>
  </si>
  <si>
    <t>5.1.1</t>
  </si>
  <si>
    <t>Skilled Labour</t>
  </si>
  <si>
    <t>hr</t>
  </si>
  <si>
    <t>5.1.2</t>
  </si>
  <si>
    <t>Unskilled Labour</t>
  </si>
  <si>
    <t>Mason</t>
  </si>
  <si>
    <t>Carpenter</t>
  </si>
  <si>
    <t>Steel fixer</t>
  </si>
  <si>
    <t>Mechanic</t>
  </si>
  <si>
    <t>Plumber, Electrician</t>
  </si>
  <si>
    <t>Welder, Fitter</t>
  </si>
  <si>
    <t>Driver</t>
  </si>
  <si>
    <t>Site Supervisor</t>
  </si>
  <si>
    <t>MATERIAL</t>
  </si>
  <si>
    <t>5.2.1</t>
  </si>
  <si>
    <t>Cement</t>
  </si>
  <si>
    <t>50 kg bag</t>
  </si>
  <si>
    <t>5.2.2</t>
  </si>
  <si>
    <t>Sand</t>
  </si>
  <si>
    <t>20 mm agregate</t>
  </si>
  <si>
    <t>Imported soil (Type II )</t>
  </si>
  <si>
    <t>Aggregate (20-200mm)</t>
  </si>
  <si>
    <t>Aggregate (12.5mm)</t>
  </si>
  <si>
    <r>
      <t>m</t>
    </r>
    <r>
      <rPr>
        <vertAlign val="superscript"/>
        <sz val="10"/>
        <rFont val="Times New Roman"/>
        <family val="1"/>
      </rPr>
      <t>5</t>
    </r>
    <r>
      <rPr>
        <sz val="11"/>
        <color theme="1"/>
        <rFont val="Calibri"/>
        <family val="2"/>
        <scheme val="minor"/>
      </rPr>
      <t/>
    </r>
  </si>
  <si>
    <t>Mild Steel reinforcement</t>
  </si>
  <si>
    <t>Tor Steel reinforcement</t>
  </si>
  <si>
    <t>PVC Pipes 90 mm</t>
  </si>
  <si>
    <t>PVC Pipes 75 mm</t>
  </si>
  <si>
    <t>PVC Pipes 50 mm</t>
  </si>
  <si>
    <t>Random Rubble (4"x 6"mm)</t>
  </si>
  <si>
    <t xml:space="preserve">Random Rubble  (6"x9") </t>
  </si>
  <si>
    <t>Timber Plywood Sheet 12mm</t>
  </si>
  <si>
    <t>Asphalt concrete: binder course material</t>
  </si>
  <si>
    <t>Mt</t>
  </si>
  <si>
    <t>Asphalt concrete: wearing course material</t>
  </si>
  <si>
    <t>Bituminous Emulsion CSS-1</t>
  </si>
  <si>
    <t>liter</t>
  </si>
  <si>
    <t>Bituminous Emulsion (CRS-1)</t>
  </si>
  <si>
    <t>Bituminous Emulsion (CRS-2)</t>
  </si>
  <si>
    <t>Aggregate Base Course(ABC)</t>
  </si>
  <si>
    <t>PVC coated galvanized Gabion boxex 1m x1m x1m</t>
  </si>
  <si>
    <t>Grade 25 Readymix Concrete</t>
  </si>
  <si>
    <t>PLANT &amp; MACHINERY</t>
  </si>
  <si>
    <t>5.3.1</t>
  </si>
  <si>
    <t>Hydraulic Excavator 130HP</t>
  </si>
  <si>
    <t>5.3.2</t>
  </si>
  <si>
    <t>Hydraulic Excavator 200HP</t>
  </si>
  <si>
    <t>5.3.3</t>
  </si>
  <si>
    <t>Dump Truck/Tipper 20T</t>
  </si>
  <si>
    <t>km</t>
  </si>
  <si>
    <t>feb</t>
  </si>
  <si>
    <t>Tractor/Trailer 100HP</t>
  </si>
  <si>
    <t xml:space="preserve">Air Compressor 450 cfm </t>
  </si>
  <si>
    <t>Soil nailing machine with accessories</t>
  </si>
  <si>
    <t>Backhoe Loader (JCB)</t>
  </si>
  <si>
    <t>Shotcrete Gunning machine with accessories</t>
  </si>
  <si>
    <t>Asphalt Paver (crawler)</t>
  </si>
  <si>
    <t>Emulsion Sprayer self prop.(4000L)</t>
  </si>
  <si>
    <t>Concrete Mixer</t>
  </si>
  <si>
    <t>Generator (420 KW )</t>
  </si>
  <si>
    <t>Long reach Excavator</t>
  </si>
  <si>
    <t>Vibrating Rammer</t>
  </si>
  <si>
    <t>Day</t>
  </si>
  <si>
    <t>Plate Compactor</t>
  </si>
  <si>
    <t xml:space="preserve">1 Tonn Roller </t>
  </si>
  <si>
    <t>5 Tonn Roller</t>
  </si>
  <si>
    <t>Pneumatic road roller(8-10 tonn)</t>
  </si>
  <si>
    <t>Vibrating Roller (10 tonn)</t>
  </si>
  <si>
    <t>Crew cab</t>
  </si>
  <si>
    <t>Boom truck</t>
  </si>
  <si>
    <t>Jack hammer</t>
  </si>
  <si>
    <t>GRAND SUMMARY</t>
  </si>
  <si>
    <t>ADD 10%  PHYSICAL CONTINGENCIES TO SUB TOTAL</t>
  </si>
  <si>
    <t>Rs.</t>
  </si>
  <si>
    <t>ADD  VAT</t>
  </si>
  <si>
    <t>BOQ still in progress for site no 62 ,66 and L1,L2 of 76</t>
  </si>
  <si>
    <t>Excavation of slope up to required angle (soil suitable for filling and unsuitable for filling including soft rock)</t>
  </si>
  <si>
    <t>Clearing and grubbing inclusive of backfilling holes and trenches caused by removal of stumps and boulders (Average depth 150mm)</t>
  </si>
  <si>
    <t xml:space="preserve">BILL No. 1 - GENERAL PRELIMINARIES </t>
  </si>
  <si>
    <t>BILL No. 1 - GENERAL PRELIMINARIES EXCLUDING PROVISIONAL SUMS</t>
  </si>
  <si>
    <t>-</t>
  </si>
  <si>
    <t>Refer Bill No.07 item 7.1</t>
  </si>
  <si>
    <t>Refer Bill No.07 item 7.3</t>
  </si>
  <si>
    <t>Refer Bill No.07 item 7.5</t>
  </si>
  <si>
    <r>
      <rPr>
        <b/>
        <sz val="10"/>
        <rFont val="Times New Roman"/>
        <family val="1"/>
      </rPr>
      <t>Project Manager / Contractor’s representative</t>
    </r>
    <r>
      <rPr>
        <sz val="10"/>
        <rFont val="Times New Roman"/>
        <family val="1"/>
      </rPr>
      <t xml:space="preserve">  (01 no. Full time)  As per the Specifications subsection 120 -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Appendix A</t>
    </r>
  </si>
  <si>
    <t>Man months</t>
  </si>
  <si>
    <t>1.10.2</t>
  </si>
  <si>
    <r>
      <rPr>
        <b/>
        <sz val="10"/>
        <rFont val="Times New Roman"/>
        <family val="1"/>
      </rPr>
      <t xml:space="preserve">Geotechnical Engineer  </t>
    </r>
    <r>
      <rPr>
        <sz val="10"/>
        <rFont val="Times New Roman"/>
        <family val="1"/>
      </rPr>
      <t>(01 no.Full time) As per the Specifications subsection 120 - Appendix A</t>
    </r>
  </si>
  <si>
    <t>1.10.3</t>
  </si>
  <si>
    <t>1.10.4</t>
  </si>
  <si>
    <r>
      <rPr>
        <b/>
        <sz val="10"/>
        <rFont val="Times New Roman"/>
        <family val="1"/>
      </rPr>
      <t>Technical Officers</t>
    </r>
    <r>
      <rPr>
        <sz val="10"/>
        <rFont val="Times New Roman"/>
        <family val="1"/>
      </rPr>
      <t xml:space="preserve">  (05 nos. Full time) As per the Specifications subsection 120 - Appendix A</t>
    </r>
  </si>
  <si>
    <t>1.10.5</t>
  </si>
  <si>
    <r>
      <rPr>
        <b/>
        <sz val="10"/>
        <rFont val="Times New Roman"/>
        <family val="1"/>
      </rPr>
      <t xml:space="preserve">Surveyor </t>
    </r>
    <r>
      <rPr>
        <sz val="10"/>
        <rFont val="Times New Roman"/>
        <family val="1"/>
      </rPr>
      <t xml:space="preserve"> (01 no.Full time) As per the Specifications subsection 120 - Appendix A</t>
    </r>
  </si>
  <si>
    <t>1.10.6</t>
  </si>
  <si>
    <r>
      <rPr>
        <b/>
        <sz val="10"/>
        <rFont val="Times New Roman"/>
        <family val="1"/>
      </rPr>
      <t>QA/QC Engineer</t>
    </r>
    <r>
      <rPr>
        <sz val="10"/>
        <rFont val="Times New Roman"/>
        <family val="1"/>
      </rPr>
      <t xml:space="preserve"> (01 no.Full time) As per the Specifications subsection 120 - Appendix A</t>
    </r>
  </si>
  <si>
    <t>1.10.7</t>
  </si>
  <si>
    <r>
      <rPr>
        <b/>
        <sz val="10"/>
        <rFont val="Times New Roman"/>
        <family val="1"/>
      </rPr>
      <t xml:space="preserve">Quantity Surveyor </t>
    </r>
    <r>
      <rPr>
        <sz val="10"/>
        <rFont val="Times New Roman"/>
        <family val="1"/>
      </rPr>
      <t xml:space="preserve"> (01 no.Full time) As per the Specifications subsection 120 - Appendix A</t>
    </r>
  </si>
  <si>
    <t>1.10.8</t>
  </si>
  <si>
    <r>
      <rPr>
        <b/>
        <sz val="10"/>
        <rFont val="Times New Roman"/>
        <family val="1"/>
      </rPr>
      <t>Environmental &amp; Social Officer</t>
    </r>
    <r>
      <rPr>
        <sz val="10"/>
        <rFont val="Times New Roman"/>
        <family val="1"/>
      </rPr>
      <t xml:space="preserve"> (01 no.Full time) As per the Specifications subsection 120 - Appendix A</t>
    </r>
  </si>
  <si>
    <t>1.10.9</t>
  </si>
  <si>
    <r>
      <rPr>
        <b/>
        <sz val="10"/>
        <rFont val="Times New Roman"/>
        <family val="1"/>
      </rPr>
      <t xml:space="preserve">Health &amp; Safety Officer </t>
    </r>
    <r>
      <rPr>
        <sz val="10"/>
        <rFont val="Times New Roman"/>
        <family val="1"/>
      </rPr>
      <t xml:space="preserve"> (01 no.Full time) As per the Specifications subsection 120 - Appendix A</t>
    </r>
  </si>
  <si>
    <t>Instrumentation as per Section 1300</t>
  </si>
  <si>
    <t>Refer Bill No.07 item 7.7</t>
  </si>
  <si>
    <t>Monitoring &amp; testing as per Section 1300</t>
  </si>
  <si>
    <t>Refer Bill No.07 item 7.9</t>
  </si>
  <si>
    <t xml:space="preserve">Total of Bill No 1 - Preliminaries (Transfer to Summary of Bills of Quantities) </t>
  </si>
  <si>
    <t>RLVMMP/WORKS/06B</t>
  </si>
  <si>
    <t>BILL NO. 07 - PROVISIONAL SUMS</t>
  </si>
  <si>
    <t>7.1</t>
  </si>
  <si>
    <t>7.2</t>
  </si>
  <si>
    <t>7.3</t>
  </si>
  <si>
    <t>7.4</t>
  </si>
  <si>
    <t>7.5</t>
  </si>
  <si>
    <t>7.6</t>
  </si>
  <si>
    <t>7.7</t>
  </si>
  <si>
    <t>7.8</t>
  </si>
  <si>
    <t>Removal of existing structures and related work</t>
  </si>
  <si>
    <t>7.9</t>
  </si>
  <si>
    <t>Total of Bill No 07 - Provisional Sums (Transfer to Summary of Bills of Quantities)</t>
  </si>
  <si>
    <t>BILL NO.02- REDUCTION OF LANDSLIDE VULNERABILITY  BY MITIGATION MEASURES DERANIYAGALA KOLPING CENTER (SITE NO 48)</t>
  </si>
  <si>
    <t>BILL NO. 03- REDUCTION OF LANDSLIDE VULNERABILITY  BY MITIGATION MEASURES MIYANAWITA - WIRUGAMMANAYA DERANIYAGALA (SITE NO 50)</t>
  </si>
  <si>
    <t>BILL NO. 04 -REDUCTION OF LANDSLIDE VULNERABILITY  BY MITIGATION MEASURES JATHIKA NIWASA SITE DEHIOWITA (SITE NO 97)</t>
  </si>
  <si>
    <t>BILL NO. 05 - REDUCTION OF LANDSLIDE VULNERABILITY  BY MITIGATION MEASURES B110 - EHELIYAGODA - DEHIOVITA ROAD CULVERT NO. 5/6 (SITE NO 122)</t>
  </si>
  <si>
    <t>BILL NO. 06 - REDUCTION OF LANDSLIDE VULNERABILITY  BY MITIGATION MEASURES B -110 - EHELIYAGODA - DEHIOVITA ROAD BETWEEN 03 - 3.2km (SITE NO 124)</t>
  </si>
  <si>
    <t>LANDSLIDE  MITIGATION MEASURES AT  05 LOCATIONS IN KEGALLE AND RATHNAPURA DISTRICTS. (SITE NO. 48,50,97,122,124)</t>
  </si>
  <si>
    <t>Allow for overhead and profit by the contractor for Project Inauguration Plaque and related services</t>
  </si>
  <si>
    <t>Allow for overhead and profit by the contractor for Temporary supporting and protecting public utility services during execution of works</t>
  </si>
  <si>
    <t>Allow for overhead and profit by the contractor for Monitoring Environmental Quality Parameters and Environmental
mitigation measures during construction</t>
  </si>
  <si>
    <t>Allow for overhead and profit by the contractor for Management, Safety &amp; Control &amp; Temporary Diversion of Traffic, including provision of a general traffic management plan</t>
  </si>
  <si>
    <t>Allow for overhead and profit by the contractor for Awareness Programme for STDs</t>
  </si>
  <si>
    <t>Allow for overhead and profit by the contractor for Relocation of utility services as per requirements of the utility service agency</t>
  </si>
  <si>
    <t>Allow for overhead and profit by the contractor for Instrumentation as per Section 1300</t>
  </si>
  <si>
    <t>Allow for overhead and profit by the contractor for Removal of existing structures and related work</t>
  </si>
  <si>
    <t>Allow for overhead and profit by the contractor for Development of access roads &amp; Rehabilitation of Road Pavement, drainage and relevant work (items under this work shall comply with CIDA publication SCA - 05 - Second edition [STANDARD SPECIFICATION FOR CONSTRUCTION AND MAINTENANCE OF ROADS AND BRIDGES]</t>
  </si>
  <si>
    <t>Reinforced concrete heavy-duty pipe shall be in accordance with requirements given in SLS 452; "Sri Lanka standard specification for concrete non reinforcement pressure pipe “conditions</t>
  </si>
  <si>
    <t>Supply and installation Reinforced concrete heavy duty pipe (Type NP2)- 600 mm dia as per the detailed drawing No.: RLVMMP/WORKS/NCB/PhII/048-DC/DR-08</t>
  </si>
  <si>
    <t xml:space="preserve">Construction of Road Pavement and relavant work items under this section shall comply with CIDA publication SCA - 05  - Second edition [STANDARD SPECIFICATION FOR CONSTRUCTION AND MAINTENANCE OF ROADS AND BRIDGES] </t>
  </si>
  <si>
    <t>501(5)</t>
  </si>
  <si>
    <r>
      <t>Butiminous prime coat using MC 30 at 1.0 litre per 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</si>
  <si>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2</t>
    </r>
  </si>
  <si>
    <r>
      <t>Butiminous Tack Coat using CRS 1 at 0.3 litre per m</t>
    </r>
    <r>
      <rPr>
        <vertAlign val="superscript"/>
        <sz val="12"/>
        <rFont val="Times New Roman"/>
        <family val="1"/>
      </rPr>
      <t>2</t>
    </r>
  </si>
  <si>
    <t>506(1)</t>
  </si>
  <si>
    <t>Asphaltic Concrete Surfacing compacted to a thickness of 50mm in position.</t>
  </si>
  <si>
    <t>506(2)</t>
  </si>
  <si>
    <t>Asphaltic Concrete binder course compacted to a thickness of 50mm in position.</t>
  </si>
  <si>
    <t>mt</t>
  </si>
  <si>
    <t>PIPE CULVERT</t>
  </si>
  <si>
    <t xml:space="preserve">ROAD PAVEMENT </t>
  </si>
  <si>
    <t>Dense graded aggregate base (provisional Qty.)</t>
  </si>
  <si>
    <t>Concrete C25/20 for culvert and guard stones</t>
  </si>
  <si>
    <t>Formwork for concrete sides of structures smooth finish</t>
  </si>
  <si>
    <t xml:space="preserve">BILL No. 3.3 - STRUCTURE CONSTRUCTION </t>
  </si>
  <si>
    <t>BILL No. 3.4 - HORIZONTAL DRAINS &amp; VEGETATION</t>
  </si>
  <si>
    <t>BILL No. 4.1 - SITE CLEARING</t>
  </si>
  <si>
    <t>4.1.1</t>
  </si>
  <si>
    <t>4.1.1.1</t>
  </si>
  <si>
    <t>4.1.1.2</t>
  </si>
  <si>
    <t>4.1.1.3</t>
  </si>
  <si>
    <t>4.1.1.4</t>
  </si>
  <si>
    <t>4.1.1.5</t>
  </si>
  <si>
    <t>4.1.1.6</t>
  </si>
  <si>
    <t>4.1.1.7</t>
  </si>
  <si>
    <t>4.1.2</t>
  </si>
  <si>
    <t>4.1.2.1</t>
  </si>
  <si>
    <t>4.1.2.2</t>
  </si>
  <si>
    <t>Total of Bill No 4.1 - Site Clearing (Transfer to Summary of Bills of Quantities)</t>
  </si>
  <si>
    <t>HOT DIPPED GALVANIZED MILD STEEL  DOWELS</t>
  </si>
  <si>
    <r>
      <t>Excavation and disposal of Boulders - 0.25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- 1.0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(Provisional Quantity, rate shall include for backfilling holes )</t>
    </r>
  </si>
  <si>
    <r>
      <t>Excavation (chemical blasting) and disposal of Hard rock &gt; 1.0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(Provisional Quantity , rate shall include for backfilling holes )</t>
    </r>
  </si>
  <si>
    <t>Excavation of slope up to required angle (soil suitable for filling and unsuitable for filling including soft rock) ( provisional Qty.)</t>
  </si>
  <si>
    <t>BILL No. 4.2 - EARTHWORKS</t>
  </si>
  <si>
    <t>4.2.1</t>
  </si>
  <si>
    <t>4.2.1.1</t>
  </si>
  <si>
    <t>4.2.1.2</t>
  </si>
  <si>
    <t>4.2.1.3</t>
  </si>
  <si>
    <t>4.2.1.4</t>
  </si>
  <si>
    <t>4.2.1.5</t>
  </si>
  <si>
    <t>4.2.2</t>
  </si>
  <si>
    <t>4.2.2.1</t>
  </si>
  <si>
    <t>4.2.2.2</t>
  </si>
  <si>
    <t>4.2.2.3</t>
  </si>
  <si>
    <t>4.2.2.4</t>
  </si>
  <si>
    <t>4.2.2.5</t>
  </si>
  <si>
    <t>4.2.2.6</t>
  </si>
  <si>
    <t>4.2.2.7</t>
  </si>
  <si>
    <t>Total of Bill No 4.2 - Earthworks (Transfer to Summary of Bills of Quantities)</t>
  </si>
  <si>
    <t>BILL No. 4.3 - STRUCTURE CONSTRUCTION</t>
  </si>
  <si>
    <t>4.3.1</t>
  </si>
  <si>
    <t>4.3.1.1</t>
  </si>
  <si>
    <t>4.3.1.2</t>
  </si>
  <si>
    <t>4.3.1.3</t>
  </si>
  <si>
    <t>4.3.1.4</t>
  </si>
  <si>
    <t>4.3.2</t>
  </si>
  <si>
    <t>4.3.2.1</t>
  </si>
  <si>
    <t>4.3.2.2</t>
  </si>
  <si>
    <t>4.3.2.3</t>
  </si>
  <si>
    <t>4.3.2.4</t>
  </si>
  <si>
    <t>4.3.3</t>
  </si>
  <si>
    <t>4.3.3.1</t>
  </si>
  <si>
    <t>4.3.3.2</t>
  </si>
  <si>
    <t>4.3.3.3</t>
  </si>
  <si>
    <t>4.3.3.4</t>
  </si>
  <si>
    <t>4.3.4.1</t>
  </si>
  <si>
    <t>4.3.5</t>
  </si>
  <si>
    <t>4.3.5.1</t>
  </si>
  <si>
    <t>4.3.5.2</t>
  </si>
  <si>
    <t>4.3.5.3</t>
  </si>
  <si>
    <t>4.3.5.4</t>
  </si>
  <si>
    <t>4.3.5.5</t>
  </si>
  <si>
    <t>4.3.5.6</t>
  </si>
  <si>
    <t>4.3.5.7</t>
  </si>
  <si>
    <t>4.3.5.8</t>
  </si>
  <si>
    <t>4.3.6</t>
  </si>
  <si>
    <t>4.3.6.5</t>
  </si>
  <si>
    <t>4.3.6.1</t>
  </si>
  <si>
    <t>4.3.6.2</t>
  </si>
  <si>
    <t>4.3.6.3</t>
  </si>
  <si>
    <t>4.3.6.4</t>
  </si>
  <si>
    <t>4.3.6.6</t>
  </si>
  <si>
    <t xml:space="preserve">Concrete C25/20 for culvert , Rate shall include expansion joints </t>
  </si>
  <si>
    <t>Formwork for concrete sides of culvert plain smooth finish</t>
  </si>
  <si>
    <t>Rubble packing for base preperation</t>
  </si>
  <si>
    <t>4.3.5.9</t>
  </si>
  <si>
    <t>BILL No. 5.1 - SITE CLEARING</t>
  </si>
  <si>
    <t>5.1.1.1</t>
  </si>
  <si>
    <t>5.1.1.2</t>
  </si>
  <si>
    <t>5.1.1.3</t>
  </si>
  <si>
    <t>5.1.1.4</t>
  </si>
  <si>
    <t>5.1.1.5</t>
  </si>
  <si>
    <t>5.1.1.6</t>
  </si>
  <si>
    <t>5.1.1.7</t>
  </si>
  <si>
    <t>5.1.2.1</t>
  </si>
  <si>
    <t>5.1.2.2</t>
  </si>
  <si>
    <t>Total of Bill No 5.1 - Site Clearing (Transfer to Summary of Bills of Quantities)</t>
  </si>
  <si>
    <t>BILL No. 5.2 - EARTHWORKS</t>
  </si>
  <si>
    <t>5.2.1.1</t>
  </si>
  <si>
    <t>5.2.1.2</t>
  </si>
  <si>
    <t>5.2.1.3</t>
  </si>
  <si>
    <t>5.2.1.4</t>
  </si>
  <si>
    <t>5.2.1.5</t>
  </si>
  <si>
    <t>5.2.2.1</t>
  </si>
  <si>
    <t>5.2.2.2</t>
  </si>
  <si>
    <t>5.2.2.3</t>
  </si>
  <si>
    <t>5.2.2.4</t>
  </si>
  <si>
    <t>5.2.2.5</t>
  </si>
  <si>
    <t>5.2.2.6</t>
  </si>
  <si>
    <t>5.2.2.7</t>
  </si>
  <si>
    <t>BILL No. 5.3 - STRUCTURE CONSTRUCTION</t>
  </si>
  <si>
    <t>5.3.1.1</t>
  </si>
  <si>
    <t>5.3.1.2</t>
  </si>
  <si>
    <t>5.3.1.3</t>
  </si>
  <si>
    <t>5.3.1.4</t>
  </si>
  <si>
    <t>5.3.2.1</t>
  </si>
  <si>
    <t>5.3.2.2</t>
  </si>
  <si>
    <t>5.3.2.3</t>
  </si>
  <si>
    <t>5.3.2.4</t>
  </si>
  <si>
    <t>5.3.5.1</t>
  </si>
  <si>
    <t>5.3.5.2</t>
  </si>
  <si>
    <t>5.3.5.3</t>
  </si>
  <si>
    <t>Total of Bill No 5.3 - Structure Construction (Transfer to Summary of Bills of Quantities)</t>
  </si>
  <si>
    <t>BILL No. 5.4 -  HORIZONTAL DRAINS &amp; VEGETATION</t>
  </si>
  <si>
    <t>5.4.1</t>
  </si>
  <si>
    <t>5.4.1.1</t>
  </si>
  <si>
    <t>5.4.2</t>
  </si>
  <si>
    <t>5.4.2.1</t>
  </si>
  <si>
    <t>Total of Bill No 5.4 - Soil Nailing and Horizontal Draining (Transfer to Summary of Bills of Quantities)</t>
  </si>
  <si>
    <t>BILL No. 6.1 - SITE CLEARING</t>
  </si>
  <si>
    <t>6.1.1</t>
  </si>
  <si>
    <t>6.1.1.1</t>
  </si>
  <si>
    <t>6.1.1.2</t>
  </si>
  <si>
    <t>6.1.1.3</t>
  </si>
  <si>
    <t>6.1.1.4</t>
  </si>
  <si>
    <t>6.1.1.5</t>
  </si>
  <si>
    <t>6.1.1.6</t>
  </si>
  <si>
    <t>6.1.1.7</t>
  </si>
  <si>
    <t>6.1.2</t>
  </si>
  <si>
    <t>6.1.2.1</t>
  </si>
  <si>
    <t>6.1.2.2</t>
  </si>
  <si>
    <t>Total of Bill No 6.1 - Site Clearing (Transfer to Summary of Bills of Quantities)</t>
  </si>
  <si>
    <t>BILL No. 6.2 - EARTHWORKS</t>
  </si>
  <si>
    <t>6.2.1</t>
  </si>
  <si>
    <t>6.2.1.1</t>
  </si>
  <si>
    <t>6.2.1.2</t>
  </si>
  <si>
    <t>6.2.1.3</t>
  </si>
  <si>
    <t>6.2.1.4</t>
  </si>
  <si>
    <t>6.2.1.5</t>
  </si>
  <si>
    <t>6.2.2</t>
  </si>
  <si>
    <t>6.2.2.1</t>
  </si>
  <si>
    <t>6.2.2.2</t>
  </si>
  <si>
    <t>6.2.2.3</t>
  </si>
  <si>
    <t>6.2.2.4</t>
  </si>
  <si>
    <t>6.2.2.5</t>
  </si>
  <si>
    <t>6.2.2.6</t>
  </si>
  <si>
    <t>6.2.2.7</t>
  </si>
  <si>
    <t>Total of Bill No 6.2 - Earthworks (Transfer to Summary of Bills of Quantities)</t>
  </si>
  <si>
    <t>BILL No. 6.3 - STRUCTURE CONSTRUCTION</t>
  </si>
  <si>
    <t>6.3.1</t>
  </si>
  <si>
    <t>6.3.1.1</t>
  </si>
  <si>
    <t>6.3.1.2</t>
  </si>
  <si>
    <t>6.3.1.3</t>
  </si>
  <si>
    <t>6.3.1.4</t>
  </si>
  <si>
    <t>6.3.2</t>
  </si>
  <si>
    <t>6.3.2.1</t>
  </si>
  <si>
    <t>6.3.2.2</t>
  </si>
  <si>
    <t>6.3.2.3</t>
  </si>
  <si>
    <t>6.3.3</t>
  </si>
  <si>
    <t>6.3.3.1</t>
  </si>
  <si>
    <t>6.3.3.2</t>
  </si>
  <si>
    <t>6.3.3.3</t>
  </si>
  <si>
    <t>6.3.3.4</t>
  </si>
  <si>
    <t>6.3.6</t>
  </si>
  <si>
    <t>6.3.7.1</t>
  </si>
  <si>
    <t>6.3.7.2</t>
  </si>
  <si>
    <t>6.3.7.3</t>
  </si>
  <si>
    <t>Total of Bill No 6.3 - Structure Construction (Transfer to Summary of Bills of Quantities)</t>
  </si>
  <si>
    <t>8.1</t>
  </si>
  <si>
    <t>PROVISIONAL SUM</t>
  </si>
  <si>
    <t>8.2</t>
  </si>
  <si>
    <t>8.3</t>
  </si>
  <si>
    <t>8.4</t>
  </si>
  <si>
    <t>8.5</t>
  </si>
  <si>
    <t>8.6</t>
  </si>
  <si>
    <t>8.7</t>
  </si>
  <si>
    <t>8.8</t>
  </si>
  <si>
    <t>8.9</t>
  </si>
  <si>
    <t xml:space="preserve"> AMOUNT OF PROVISIONAL SUM</t>
  </si>
  <si>
    <t>PERCENTAGE</t>
  </si>
  <si>
    <t>pro rata</t>
  </si>
  <si>
    <t>Total of Bill No 09 - Overhead and Profit by the Contractor for the PS (Transfer to Summary of Bills of Quantities)</t>
  </si>
  <si>
    <t>TENDER PRICE EXCLUDING VAT &amp; DISCOUNTS</t>
  </si>
  <si>
    <t>DISCOUNT (IF ANY)</t>
  </si>
  <si>
    <t>DISCOUNTED TENDER PRICE EXCLUDING VAT</t>
  </si>
  <si>
    <t>DISCOUNTED TENDER PRICE INCLUDING VAT</t>
  </si>
  <si>
    <t>BILL NO. 08 - OVERHEAD AND PROFIT BY THE CONTRACTOR FOR PROVISIONAL SUMS</t>
  </si>
  <si>
    <t>BILL NO. 9- DAYWORKS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</si>
  <si>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</si>
  <si>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</si>
  <si>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</si>
  <si>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</si>
  <si>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</si>
  <si>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</si>
  <si>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</si>
  <si>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</si>
  <si>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</si>
  <si>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</si>
  <si>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9.2.1</t>
  </si>
  <si>
    <t>9.2.2</t>
  </si>
  <si>
    <t>9.2.3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</si>
  <si>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</si>
  <si>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</si>
  <si>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</si>
  <si>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</si>
  <si>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</si>
  <si>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</si>
  <si>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</si>
  <si>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</si>
  <si>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</si>
  <si>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</si>
  <si>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</si>
  <si>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</si>
  <si>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</si>
  <si>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</si>
  <si>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</si>
  <si>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</si>
  <si>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9.2.21</t>
  </si>
  <si>
    <t>9.2.22</t>
  </si>
  <si>
    <t>9.2.23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</si>
  <si>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</si>
  <si>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</si>
  <si>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</si>
  <si>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</si>
  <si>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</si>
  <si>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</si>
  <si>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</si>
  <si>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</si>
  <si>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</si>
  <si>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</si>
  <si>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</si>
  <si>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</si>
  <si>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</si>
  <si>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</si>
  <si>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</si>
  <si>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</si>
  <si>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</si>
  <si>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9.3.18</t>
  </si>
  <si>
    <t>9.3.19</t>
  </si>
  <si>
    <t>9.3.20</t>
  </si>
  <si>
    <t>9.3.21</t>
  </si>
  <si>
    <t>9.3.22</t>
  </si>
  <si>
    <t xml:space="preserve">  Total of Bill No 9 - DayWorks (Transfer to Summary of Bills of Quantities)</t>
  </si>
  <si>
    <r>
      <rPr>
        <b/>
        <sz val="10"/>
        <rFont val="Times New Roman"/>
        <family val="1"/>
      </rPr>
      <t>Site Engineers</t>
    </r>
    <r>
      <rPr>
        <sz val="10"/>
        <rFont val="Times New Roman"/>
        <family val="1"/>
      </rPr>
      <t xml:space="preserve">   (02 no.Full time) As per the Specifications subsection 120 - Appendix A</t>
    </r>
  </si>
  <si>
    <t>Refer Bill No.07 item 7.2</t>
  </si>
  <si>
    <t>Refer Bill No.07 item 7.4</t>
  </si>
  <si>
    <t>Refer Bill No.07 item 7.6</t>
  </si>
  <si>
    <t>Refer Bill .07 item 7.8</t>
  </si>
  <si>
    <t>SUB TOTAL (Bill No. 01 - 09)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</si>
</sst>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0.000"/>
    <numFmt numFmtId="167" formatCode="_(* #,##0_);_(* \(#,##0\);_(* &quot;-&quot;??_);_(@_)"/>
    <numFmt numFmtId="168" formatCode="#,##0.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24"/>
      <name val="Arial"/>
      <family val="2"/>
    </font>
    <font>
      <sz val="12"/>
      <color theme="1"/>
      <name val="Plot"/>
    </font>
    <font>
      <sz val="11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u/>
      <sz val="10"/>
      <name val="Arial Unicode MS"/>
      <family val="2"/>
    </font>
    <font>
      <b/>
      <sz val="10"/>
      <color rgb="FFFF0000"/>
      <name val="Arial Unicode MS"/>
      <family val="2"/>
    </font>
    <font>
      <sz val="10"/>
      <color rgb="FFC00000"/>
      <name val="Arial"/>
      <family val="2"/>
    </font>
    <font>
      <sz val="10"/>
      <color rgb="FFFF0000"/>
      <name val="Arial Unicode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/>
      <sz val="10"/>
      <color theme="1"/>
      <name val="Times New Roman"/>
      <family val="1"/>
    </font>
    <font>
      <sz val="8"/>
      <name val="Calibri"/>
      <family val="2"/>
      <scheme val="minor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631">
    <xf numFmtId="0" fontId="0" fillId="0" borderId="0" xfId="0"/>
    <xf numFmtId="3" fontId="6" fillId="0" borderId="0" xfId="3" applyNumberFormat="1" applyFont="1" applyAlignment="1">
      <alignment vertical="center" wrapText="1"/>
    </xf>
    <xf numFmtId="9" fontId="7" fillId="0" borderId="0" xfId="2" applyFont="1" applyAlignment="1">
      <alignment vertical="center" wrapText="1"/>
    </xf>
    <xf numFmtId="3" fontId="7" fillId="0" borderId="0" xfId="3" applyNumberFormat="1" applyFont="1" applyAlignment="1">
      <alignment vertical="center" wrapText="1"/>
    </xf>
    <xf numFmtId="43" fontId="7" fillId="0" borderId="0" xfId="4" applyFont="1" applyAlignment="1">
      <alignment vertical="center" wrapText="1"/>
    </xf>
    <xf numFmtId="3" fontId="6" fillId="0" borderId="0" xfId="3" applyNumberFormat="1" applyFont="1" applyAlignment="1">
      <alignment horizontal="center" vertical="center" wrapText="1"/>
    </xf>
    <xf numFmtId="3" fontId="8" fillId="0" borderId="7" xfId="3" applyNumberFormat="1" applyFont="1" applyBorder="1" applyAlignment="1">
      <alignment horizontal="center" vertical="center" wrapText="1"/>
    </xf>
    <xf numFmtId="3" fontId="3" fillId="0" borderId="8" xfId="3" applyNumberFormat="1" applyFont="1" applyBorder="1" applyAlignment="1">
      <alignment horizontal="left" vertical="center" wrapText="1"/>
    </xf>
    <xf numFmtId="43" fontId="8" fillId="0" borderId="7" xfId="4" applyFont="1" applyBorder="1" applyAlignment="1">
      <alignment horizontal="left" vertical="center" wrapText="1"/>
    </xf>
    <xf numFmtId="3" fontId="8" fillId="0" borderId="0" xfId="3" applyNumberFormat="1" applyFont="1" applyAlignment="1">
      <alignment vertical="center" wrapText="1"/>
    </xf>
    <xf numFmtId="3" fontId="8" fillId="0" borderId="7" xfId="3" applyNumberFormat="1" applyFont="1" applyBorder="1" applyAlignment="1">
      <alignment vertical="center" wrapText="1"/>
    </xf>
    <xf numFmtId="43" fontId="8" fillId="0" borderId="0" xfId="4" applyFont="1" applyAlignment="1">
      <alignment vertical="center" wrapText="1"/>
    </xf>
    <xf numFmtId="3" fontId="8" fillId="0" borderId="8" xfId="3" applyNumberFormat="1" applyFont="1" applyBorder="1" applyAlignment="1">
      <alignment vertical="center" wrapText="1"/>
    </xf>
    <xf numFmtId="3" fontId="3" fillId="0" borderId="7" xfId="3" applyNumberFormat="1" applyFont="1" applyBorder="1" applyAlignment="1">
      <alignment horizontal="center" vertical="center" wrapText="1"/>
    </xf>
    <xf numFmtId="43" fontId="8" fillId="0" borderId="7" xfId="4" applyFont="1" applyBorder="1" applyAlignment="1" applyProtection="1">
      <alignment horizontal="right" vertical="center" wrapText="1"/>
      <protection locked="0"/>
    </xf>
    <xf numFmtId="0" fontId="3" fillId="0" borderId="7" xfId="3" applyFont="1" applyBorder="1" applyAlignment="1">
      <alignment vertical="center"/>
    </xf>
    <xf numFmtId="0" fontId="8" fillId="0" borderId="7" xfId="3" applyFont="1" applyBorder="1" applyAlignment="1">
      <alignment vertical="center" wrapText="1"/>
    </xf>
    <xf numFmtId="0" fontId="8" fillId="0" borderId="8" xfId="3" applyFont="1" applyBorder="1" applyAlignment="1">
      <alignment vertical="center" wrapText="1"/>
    </xf>
    <xf numFmtId="3" fontId="3" fillId="0" borderId="8" xfId="3" applyNumberFormat="1" applyFont="1" applyBorder="1" applyAlignment="1">
      <alignment horizontal="left" vertical="center"/>
    </xf>
    <xf numFmtId="3" fontId="6" fillId="0" borderId="0" xfId="3" applyNumberFormat="1" applyFont="1" applyAlignment="1">
      <alignment vertical="center"/>
    </xf>
    <xf numFmtId="3" fontId="8" fillId="0" borderId="9" xfId="3" applyNumberFormat="1" applyFont="1" applyBorder="1" applyAlignment="1">
      <alignment horizontal="left" vertical="center" wrapText="1" indent="1"/>
    </xf>
    <xf numFmtId="43" fontId="8" fillId="0" borderId="7" xfId="1" applyFont="1" applyBorder="1" applyAlignment="1">
      <alignment horizontal="right" vertical="center" wrapText="1"/>
    </xf>
    <xf numFmtId="3" fontId="8" fillId="0" borderId="7" xfId="6" applyNumberFormat="1" applyFont="1" applyBorder="1" applyAlignment="1">
      <alignment horizontal="center" vertical="center" wrapText="1"/>
    </xf>
    <xf numFmtId="3" fontId="3" fillId="0" borderId="7" xfId="3" applyNumberFormat="1" applyFont="1" applyBorder="1" applyAlignment="1">
      <alignment horizontal="left" vertical="center" wrapText="1"/>
    </xf>
    <xf numFmtId="3" fontId="8" fillId="0" borderId="7" xfId="3" applyNumberFormat="1" applyFont="1" applyBorder="1" applyAlignment="1" applyProtection="1">
      <alignment horizontal="center" vertical="center" wrapText="1"/>
      <protection locked="0"/>
    </xf>
    <xf numFmtId="3" fontId="8" fillId="0" borderId="5" xfId="3" applyNumberFormat="1" applyFont="1" applyBorder="1" applyAlignment="1">
      <alignment vertical="center" wrapText="1"/>
    </xf>
    <xf numFmtId="43" fontId="8" fillId="0" borderId="5" xfId="4" applyFont="1" applyBorder="1" applyAlignment="1">
      <alignment horizontal="center" vertical="center" wrapText="1"/>
    </xf>
    <xf numFmtId="3" fontId="8" fillId="0" borderId="10" xfId="3" applyNumberFormat="1" applyFont="1" applyBorder="1" applyAlignment="1">
      <alignment horizontal="center" vertical="center" wrapText="1"/>
    </xf>
    <xf numFmtId="3" fontId="3" fillId="0" borderId="10" xfId="3" applyNumberFormat="1" applyFont="1" applyBorder="1" applyAlignment="1">
      <alignment horizontal="center" vertical="center" wrapText="1"/>
    </xf>
    <xf numFmtId="9" fontId="8" fillId="0" borderId="10" xfId="5" applyFont="1" applyBorder="1" applyAlignment="1" applyProtection="1">
      <alignment horizontal="center" vertical="center" wrapText="1"/>
      <protection locked="0"/>
    </xf>
    <xf numFmtId="9" fontId="8" fillId="0" borderId="10" xfId="5" applyFont="1" applyBorder="1" applyAlignment="1" applyProtection="1">
      <alignment horizontal="right" vertical="center" wrapText="1"/>
      <protection locked="0"/>
    </xf>
    <xf numFmtId="43" fontId="8" fillId="0" borderId="10" xfId="4" applyFont="1" applyBorder="1" applyAlignment="1">
      <alignment horizontal="left" vertical="center" wrapText="1"/>
    </xf>
    <xf numFmtId="0" fontId="8" fillId="0" borderId="7" xfId="3" applyFont="1" applyBorder="1" applyAlignment="1" applyProtection="1">
      <alignment horizontal="center" vertical="center" wrapText="1"/>
      <protection locked="0"/>
    </xf>
    <xf numFmtId="43" fontId="8" fillId="0" borderId="11" xfId="4" applyFont="1" applyBorder="1" applyAlignment="1">
      <alignment vertical="center" wrapText="1"/>
    </xf>
    <xf numFmtId="43" fontId="3" fillId="0" borderId="11" xfId="4" applyFont="1" applyBorder="1" applyAlignment="1">
      <alignment vertical="center" wrapText="1"/>
    </xf>
    <xf numFmtId="3" fontId="8" fillId="0" borderId="7" xfId="3" applyNumberFormat="1" applyFont="1" applyBorder="1" applyAlignment="1">
      <alignment horizontal="left" vertical="center" wrapText="1"/>
    </xf>
    <xf numFmtId="3" fontId="8" fillId="0" borderId="5" xfId="3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3" xfId="3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6" fillId="0" borderId="0" xfId="3" applyNumberFormat="1" applyFont="1" applyAlignment="1">
      <alignment wrapText="1"/>
    </xf>
    <xf numFmtId="3" fontId="7" fillId="0" borderId="0" xfId="3" applyNumberFormat="1" applyFont="1" applyAlignment="1">
      <alignment wrapText="1"/>
    </xf>
    <xf numFmtId="3" fontId="7" fillId="0" borderId="0" xfId="3" applyNumberFormat="1" applyFont="1" applyAlignment="1">
      <alignment horizontal="center" vertical="center" wrapText="1"/>
    </xf>
    <xf numFmtId="3" fontId="7" fillId="0" borderId="0" xfId="3" applyNumberFormat="1" applyFont="1" applyAlignment="1">
      <alignment horizontal="center" wrapText="1"/>
    </xf>
    <xf numFmtId="43" fontId="7" fillId="0" borderId="0" xfId="4" applyFont="1" applyAlignment="1">
      <alignment horizontal="right" wrapText="1"/>
    </xf>
    <xf numFmtId="9" fontId="7" fillId="0" borderId="0" xfId="5" applyFont="1" applyAlignment="1">
      <alignment horizontal="right" wrapText="1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2" borderId="0" xfId="4" applyFont="1" applyFill="1" applyAlignment="1">
      <alignment horizontal="center" vertical="center"/>
    </xf>
    <xf numFmtId="43" fontId="3" fillId="2" borderId="18" xfId="4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43" fontId="8" fillId="0" borderId="21" xfId="4" applyFont="1" applyBorder="1" applyAlignment="1">
      <alignment horizontal="center" vertical="center"/>
    </xf>
    <xf numFmtId="43" fontId="3" fillId="0" borderId="22" xfId="4" applyFont="1" applyBorder="1" applyAlignment="1">
      <alignment horizontal="center" vertical="center" wrapText="1"/>
    </xf>
    <xf numFmtId="0" fontId="8" fillId="0" borderId="23" xfId="3" applyFont="1" applyBorder="1" applyAlignment="1">
      <alignment horizontal="left" vertical="center"/>
    </xf>
    <xf numFmtId="43" fontId="8" fillId="0" borderId="26" xfId="4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43" fontId="8" fillId="0" borderId="0" xfId="4" applyFont="1" applyAlignment="1">
      <alignment vertical="center"/>
    </xf>
    <xf numFmtId="9" fontId="8" fillId="0" borderId="0" xfId="5" applyFont="1" applyAlignment="1">
      <alignment vertical="center"/>
    </xf>
    <xf numFmtId="43" fontId="8" fillId="0" borderId="0" xfId="3" applyNumberFormat="1" applyFont="1" applyAlignment="1">
      <alignment vertical="center"/>
    </xf>
    <xf numFmtId="3" fontId="8" fillId="0" borderId="24" xfId="3" applyNumberFormat="1" applyFont="1" applyBorder="1" applyAlignment="1">
      <alignment horizontal="left" vertical="center"/>
    </xf>
    <xf numFmtId="0" fontId="3" fillId="0" borderId="27" xfId="3" applyFont="1" applyBorder="1" applyAlignment="1">
      <alignment horizontal="center" vertical="center"/>
    </xf>
    <xf numFmtId="43" fontId="3" fillId="0" borderId="29" xfId="4" applyFont="1" applyBorder="1" applyAlignment="1">
      <alignment horizontal="right" vertical="center"/>
    </xf>
    <xf numFmtId="10" fontId="8" fillId="0" borderId="0" xfId="5" applyNumberFormat="1" applyFont="1" applyAlignment="1">
      <alignment vertical="center"/>
    </xf>
    <xf numFmtId="0" fontId="8" fillId="0" borderId="0" xfId="3" applyFont="1" applyAlignment="1">
      <alignment horizontal="center" vertical="center"/>
    </xf>
    <xf numFmtId="3" fontId="8" fillId="0" borderId="0" xfId="3" applyNumberFormat="1" applyFont="1" applyAlignment="1">
      <alignment horizontal="center" vertical="center"/>
    </xf>
    <xf numFmtId="43" fontId="8" fillId="0" borderId="0" xfId="4" applyFont="1" applyAlignment="1">
      <alignment horizontal="right" vertical="center"/>
    </xf>
    <xf numFmtId="0" fontId="8" fillId="0" borderId="0" xfId="3" applyFont="1" applyAlignment="1">
      <alignment horizontal="center"/>
    </xf>
    <xf numFmtId="0" fontId="8" fillId="0" borderId="0" xfId="3" applyFont="1"/>
    <xf numFmtId="3" fontId="8" fillId="0" borderId="0" xfId="3" applyNumberFormat="1" applyFont="1" applyAlignment="1">
      <alignment horizontal="center"/>
    </xf>
    <xf numFmtId="43" fontId="8" fillId="0" borderId="0" xfId="4" applyFont="1" applyAlignment="1">
      <alignment horizontal="right"/>
    </xf>
    <xf numFmtId="43" fontId="8" fillId="0" borderId="0" xfId="4" applyFont="1"/>
    <xf numFmtId="9" fontId="8" fillId="0" borderId="0" xfId="5" applyFont="1"/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0" fontId="16" fillId="0" borderId="0" xfId="0" applyFont="1"/>
    <xf numFmtId="0" fontId="16" fillId="0" borderId="30" xfId="0" applyFont="1" applyBorder="1"/>
    <xf numFmtId="0" fontId="10" fillId="0" borderId="3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wrapText="1"/>
    </xf>
    <xf numFmtId="43" fontId="16" fillId="0" borderId="7" xfId="1" applyFont="1" applyBorder="1" applyAlignment="1">
      <alignment vertical="center"/>
    </xf>
    <xf numFmtId="43" fontId="16" fillId="0" borderId="0" xfId="0" applyNumberFormat="1" applyFont="1"/>
    <xf numFmtId="43" fontId="16" fillId="0" borderId="0" xfId="1" applyFont="1"/>
    <xf numFmtId="3" fontId="8" fillId="0" borderId="8" xfId="3" applyNumberFormat="1" applyFont="1" applyBorder="1" applyAlignment="1">
      <alignment horizontal="center" vertical="center" wrapText="1"/>
    </xf>
    <xf numFmtId="3" fontId="8" fillId="0" borderId="8" xfId="3" applyNumberFormat="1" applyFont="1" applyBorder="1" applyAlignment="1">
      <alignment horizontal="left" vertical="center" wrapText="1"/>
    </xf>
    <xf numFmtId="4" fontId="8" fillId="0" borderId="31" xfId="3" applyNumberFormat="1" applyFont="1" applyBorder="1" applyAlignment="1">
      <alignment vertical="center" wrapText="1"/>
    </xf>
    <xf numFmtId="4" fontId="6" fillId="0" borderId="0" xfId="3" applyNumberFormat="1" applyFont="1" applyAlignment="1">
      <alignment horizontal="center" vertical="center" wrapText="1"/>
    </xf>
    <xf numFmtId="164" fontId="8" fillId="0" borderId="9" xfId="3" applyNumberFormat="1" applyFont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0" fontId="16" fillId="0" borderId="7" xfId="0" applyFont="1" applyBorder="1"/>
    <xf numFmtId="0" fontId="10" fillId="0" borderId="7" xfId="0" applyFont="1" applyBorder="1" applyAlignment="1">
      <alignment vertical="center"/>
    </xf>
    <xf numFmtId="3" fontId="16" fillId="0" borderId="7" xfId="0" applyNumberFormat="1" applyFont="1" applyBorder="1"/>
    <xf numFmtId="43" fontId="8" fillId="0" borderId="7" xfId="1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7" xfId="7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vertical="center" wrapText="1"/>
    </xf>
    <xf numFmtId="3" fontId="16" fillId="5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0" borderId="7" xfId="0" applyFont="1" applyBorder="1" applyAlignment="1">
      <alignment vertical="center"/>
    </xf>
    <xf numFmtId="3" fontId="8" fillId="0" borderId="7" xfId="6" applyNumberFormat="1" applyFont="1" applyBorder="1" applyAlignment="1">
      <alignment vertical="center" wrapText="1"/>
    </xf>
    <xf numFmtId="3" fontId="16" fillId="0" borderId="0" xfId="0" applyNumberFormat="1" applyFont="1"/>
    <xf numFmtId="43" fontId="20" fillId="0" borderId="0" xfId="1" applyFont="1" applyAlignment="1">
      <alignment horizontal="center" vertical="center"/>
    </xf>
    <xf numFmtId="165" fontId="16" fillId="0" borderId="0" xfId="1" applyNumberFormat="1" applyFont="1"/>
    <xf numFmtId="0" fontId="16" fillId="0" borderId="8" xfId="0" applyFont="1" applyBorder="1" applyAlignment="1">
      <alignment vertical="center"/>
    </xf>
    <xf numFmtId="0" fontId="16" fillId="0" borderId="8" xfId="0" applyFont="1" applyBorder="1"/>
    <xf numFmtId="0" fontId="16" fillId="0" borderId="7" xfId="0" applyFont="1" applyBorder="1" applyAlignment="1">
      <alignment horizontal="center" vertical="center" wrapText="1"/>
    </xf>
    <xf numFmtId="43" fontId="7" fillId="3" borderId="0" xfId="4" applyFont="1" applyFill="1" applyAlignment="1">
      <alignment vertical="center" wrapText="1"/>
    </xf>
    <xf numFmtId="0" fontId="21" fillId="3" borderId="0" xfId="4" applyNumberFormat="1" applyFont="1" applyFill="1" applyAlignment="1">
      <alignment vertical="center" wrapText="1"/>
    </xf>
    <xf numFmtId="3" fontId="7" fillId="3" borderId="0" xfId="3" applyNumberFormat="1" applyFont="1" applyFill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43" fontId="18" fillId="0" borderId="7" xfId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justify" vertical="center" wrapText="1"/>
    </xf>
    <xf numFmtId="43" fontId="16" fillId="0" borderId="10" xfId="1" applyFont="1" applyBorder="1" applyAlignment="1">
      <alignment vertical="center"/>
    </xf>
    <xf numFmtId="3" fontId="8" fillId="5" borderId="7" xfId="3" applyNumberFormat="1" applyFont="1" applyFill="1" applyBorder="1" applyAlignment="1">
      <alignment horizontal="center" vertical="center" wrapText="1"/>
    </xf>
    <xf numFmtId="43" fontId="20" fillId="0" borderId="0" xfId="0" applyNumberFormat="1" applyFont="1"/>
    <xf numFmtId="43" fontId="8" fillId="0" borderId="11" xfId="4" applyFont="1" applyBorder="1" applyAlignment="1">
      <alignment horizontal="right" vertical="center" wrapText="1"/>
    </xf>
    <xf numFmtId="43" fontId="22" fillId="0" borderId="0" xfId="1" applyFont="1" applyAlignment="1">
      <alignment vertical="center" wrapText="1"/>
    </xf>
    <xf numFmtId="3" fontId="23" fillId="0" borderId="0" xfId="3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3"/>
    <xf numFmtId="0" fontId="25" fillId="7" borderId="5" xfId="3" applyFont="1" applyFill="1" applyBorder="1" applyAlignment="1">
      <alignment vertical="center"/>
    </xf>
    <xf numFmtId="0" fontId="26" fillId="7" borderId="5" xfId="3" applyFont="1" applyFill="1" applyBorder="1" applyAlignment="1">
      <alignment horizontal="center" vertical="center"/>
    </xf>
    <xf numFmtId="0" fontId="2" fillId="0" borderId="0" xfId="3" applyAlignment="1">
      <alignment vertical="center"/>
    </xf>
    <xf numFmtId="0" fontId="2" fillId="8" borderId="0" xfId="3" applyFill="1" applyAlignment="1">
      <alignment vertical="center"/>
    </xf>
    <xf numFmtId="43" fontId="28" fillId="0" borderId="5" xfId="3" applyNumberFormat="1" applyFont="1" applyBorder="1"/>
    <xf numFmtId="0" fontId="28" fillId="0" borderId="5" xfId="3" applyFont="1" applyBorder="1"/>
    <xf numFmtId="43" fontId="25" fillId="0" borderId="7" xfId="3" applyNumberFormat="1" applyFont="1" applyBorder="1" applyAlignment="1">
      <alignment wrapText="1"/>
    </xf>
    <xf numFmtId="43" fontId="25" fillId="0" borderId="8" xfId="4" applyFont="1" applyBorder="1"/>
    <xf numFmtId="0" fontId="25" fillId="0" borderId="8" xfId="3" applyFont="1" applyBorder="1"/>
    <xf numFmtId="166" fontId="25" fillId="0" borderId="8" xfId="3" applyNumberFormat="1" applyFont="1" applyBorder="1"/>
    <xf numFmtId="43" fontId="25" fillId="0" borderId="8" xfId="3" applyNumberFormat="1" applyFont="1" applyBorder="1"/>
    <xf numFmtId="43" fontId="2" fillId="0" borderId="0" xfId="3" applyNumberFormat="1"/>
    <xf numFmtId="43" fontId="25" fillId="0" borderId="10" xfId="3" applyNumberFormat="1" applyFont="1" applyBorder="1" applyAlignment="1">
      <alignment wrapText="1"/>
    </xf>
    <xf numFmtId="43" fontId="25" fillId="0" borderId="7" xfId="4" applyFont="1" applyBorder="1"/>
    <xf numFmtId="0" fontId="25" fillId="0" borderId="8" xfId="3" applyFont="1" applyBorder="1" applyAlignment="1">
      <alignment horizontal="center"/>
    </xf>
    <xf numFmtId="43" fontId="25" fillId="4" borderId="8" xfId="3" applyNumberFormat="1" applyFont="1" applyFill="1" applyBorder="1"/>
    <xf numFmtId="0" fontId="25" fillId="0" borderId="10" xfId="3" applyFont="1" applyBorder="1" applyAlignment="1">
      <alignment wrapText="1"/>
    </xf>
    <xf numFmtId="43" fontId="25" fillId="0" borderId="10" xfId="4" applyFont="1" applyBorder="1"/>
    <xf numFmtId="43" fontId="25" fillId="0" borderId="13" xfId="3" applyNumberFormat="1" applyFont="1" applyBorder="1" applyAlignment="1">
      <alignment wrapText="1"/>
    </xf>
    <xf numFmtId="43" fontId="25" fillId="0" borderId="13" xfId="4" applyFont="1" applyBorder="1"/>
    <xf numFmtId="0" fontId="25" fillId="0" borderId="8" xfId="3" applyFont="1" applyBorder="1" applyAlignment="1">
      <alignment wrapText="1"/>
    </xf>
    <xf numFmtId="43" fontId="26" fillId="4" borderId="8" xfId="3" applyNumberFormat="1" applyFont="1" applyFill="1" applyBorder="1"/>
    <xf numFmtId="2" fontId="25" fillId="0" borderId="10" xfId="3" applyNumberFormat="1" applyFont="1" applyBorder="1"/>
    <xf numFmtId="166" fontId="25" fillId="0" borderId="10" xfId="3" applyNumberFormat="1" applyFont="1" applyBorder="1"/>
    <xf numFmtId="0" fontId="25" fillId="0" borderId="10" xfId="3" applyFont="1" applyBorder="1"/>
    <xf numFmtId="43" fontId="25" fillId="0" borderId="7" xfId="3" applyNumberFormat="1" applyFont="1" applyBorder="1"/>
    <xf numFmtId="43" fontId="26" fillId="0" borderId="7" xfId="3" applyNumberFormat="1" applyFont="1" applyBorder="1"/>
    <xf numFmtId="0" fontId="29" fillId="0" borderId="0" xfId="3" applyFont="1"/>
    <xf numFmtId="43" fontId="26" fillId="0" borderId="5" xfId="3" applyNumberFormat="1" applyFont="1" applyBorder="1"/>
    <xf numFmtId="0" fontId="26" fillId="0" borderId="5" xfId="3" applyFont="1" applyBorder="1"/>
    <xf numFmtId="0" fontId="30" fillId="0" borderId="5" xfId="3" applyFont="1" applyBorder="1"/>
    <xf numFmtId="0" fontId="26" fillId="0" borderId="30" xfId="3" applyFont="1" applyBorder="1" applyAlignment="1">
      <alignment horizontal="left" wrapText="1"/>
    </xf>
    <xf numFmtId="166" fontId="25" fillId="0" borderId="7" xfId="3" applyNumberFormat="1" applyFont="1" applyBorder="1"/>
    <xf numFmtId="0" fontId="25" fillId="0" borderId="7" xfId="3" applyFont="1" applyBorder="1"/>
    <xf numFmtId="43" fontId="26" fillId="0" borderId="8" xfId="3" applyNumberFormat="1" applyFont="1" applyBorder="1"/>
    <xf numFmtId="43" fontId="2" fillId="0" borderId="7" xfId="3" applyNumberFormat="1" applyBorder="1" applyAlignment="1">
      <alignment horizontal="left"/>
    </xf>
    <xf numFmtId="43" fontId="25" fillId="0" borderId="10" xfId="3" applyNumberFormat="1" applyFont="1" applyBorder="1"/>
    <xf numFmtId="43" fontId="2" fillId="0" borderId="7" xfId="3" applyNumberFormat="1" applyBorder="1" applyAlignment="1">
      <alignment horizontal="right"/>
    </xf>
    <xf numFmtId="43" fontId="2" fillId="0" borderId="44" xfId="3" applyNumberFormat="1" applyBorder="1" applyAlignment="1">
      <alignment horizontal="left"/>
    </xf>
    <xf numFmtId="2" fontId="25" fillId="0" borderId="8" xfId="3" applyNumberFormat="1" applyFont="1" applyBorder="1"/>
    <xf numFmtId="43" fontId="0" fillId="0" borderId="0" xfId="1" applyFont="1"/>
    <xf numFmtId="0" fontId="25" fillId="0" borderId="13" xfId="3" applyFont="1" applyBorder="1"/>
    <xf numFmtId="43" fontId="0" fillId="0" borderId="0" xfId="1" applyFont="1" applyAlignment="1">
      <alignment horizontal="right"/>
    </xf>
    <xf numFmtId="43" fontId="2" fillId="0" borderId="12" xfId="3" applyNumberFormat="1" applyBorder="1" applyAlignment="1">
      <alignment horizontal="left"/>
    </xf>
    <xf numFmtId="0" fontId="25" fillId="0" borderId="45" xfId="3" applyFont="1" applyBorder="1" applyAlignment="1">
      <alignment wrapText="1"/>
    </xf>
    <xf numFmtId="43" fontId="25" fillId="0" borderId="45" xfId="4" applyFont="1" applyBorder="1"/>
    <xf numFmtId="0" fontId="25" fillId="0" borderId="7" xfId="3" applyFont="1" applyBorder="1" applyAlignment="1">
      <alignment wrapText="1"/>
    </xf>
    <xf numFmtId="165" fontId="25" fillId="0" borderId="7" xfId="3" applyNumberFormat="1" applyFont="1" applyBorder="1"/>
    <xf numFmtId="1" fontId="25" fillId="0" borderId="7" xfId="3" applyNumberFormat="1" applyFont="1" applyBorder="1"/>
    <xf numFmtId="167" fontId="25" fillId="0" borderId="7" xfId="4" applyNumberFormat="1" applyFont="1" applyBorder="1"/>
    <xf numFmtId="43" fontId="2" fillId="9" borderId="0" xfId="3" applyNumberFormat="1" applyFill="1"/>
    <xf numFmtId="43" fontId="25" fillId="0" borderId="6" xfId="3" applyNumberFormat="1" applyFont="1" applyBorder="1" applyAlignment="1">
      <alignment wrapText="1"/>
    </xf>
    <xf numFmtId="165" fontId="25" fillId="0" borderId="6" xfId="3" applyNumberFormat="1" applyFont="1" applyBorder="1"/>
    <xf numFmtId="167" fontId="25" fillId="0" borderId="6" xfId="4" applyNumberFormat="1" applyFont="1" applyBorder="1"/>
    <xf numFmtId="43" fontId="25" fillId="0" borderId="6" xfId="3" applyNumberFormat="1" applyFont="1" applyBorder="1"/>
    <xf numFmtId="0" fontId="26" fillId="0" borderId="10" xfId="3" applyFont="1" applyBorder="1" applyAlignment="1">
      <alignment wrapText="1"/>
    </xf>
    <xf numFmtId="0" fontId="25" fillId="0" borderId="13" xfId="3" applyFont="1" applyBorder="1" applyAlignment="1">
      <alignment wrapText="1"/>
    </xf>
    <xf numFmtId="43" fontId="25" fillId="0" borderId="13" xfId="3" applyNumberFormat="1" applyFont="1" applyBorder="1"/>
    <xf numFmtId="0" fontId="25" fillId="10" borderId="5" xfId="3" applyFont="1" applyFill="1" applyBorder="1" applyAlignment="1">
      <alignment vertical="center"/>
    </xf>
    <xf numFmtId="0" fontId="26" fillId="10" borderId="5" xfId="3" applyFont="1" applyFill="1" applyBorder="1" applyAlignment="1">
      <alignment horizontal="center" vertical="center"/>
    </xf>
    <xf numFmtId="0" fontId="26" fillId="10" borderId="5" xfId="3" applyFont="1" applyFill="1" applyBorder="1" applyAlignment="1">
      <alignment horizontal="center" vertical="center" wrapText="1"/>
    </xf>
    <xf numFmtId="0" fontId="25" fillId="0" borderId="7" xfId="3" applyFont="1" applyBorder="1" applyAlignment="1">
      <alignment horizontal="right" wrapText="1"/>
    </xf>
    <xf numFmtId="2" fontId="25" fillId="0" borderId="7" xfId="3" applyNumberFormat="1" applyFont="1" applyBorder="1"/>
    <xf numFmtId="0" fontId="27" fillId="4" borderId="1" xfId="3" applyFont="1" applyFill="1" applyBorder="1" applyAlignment="1">
      <alignment horizontal="left" vertical="center" wrapText="1"/>
    </xf>
    <xf numFmtId="0" fontId="27" fillId="4" borderId="2" xfId="3" applyFont="1" applyFill="1" applyBorder="1" applyAlignment="1">
      <alignment horizontal="left" vertical="center" wrapText="1"/>
    </xf>
    <xf numFmtId="0" fontId="27" fillId="4" borderId="3" xfId="3" applyFont="1" applyFill="1" applyBorder="1" applyAlignment="1">
      <alignment horizontal="left" vertical="center" wrapText="1"/>
    </xf>
    <xf numFmtId="0" fontId="25" fillId="0" borderId="45" xfId="3" applyFont="1" applyBorder="1" applyAlignment="1">
      <alignment horizontal="right" wrapText="1"/>
    </xf>
    <xf numFmtId="2" fontId="25" fillId="0" borderId="45" xfId="3" applyNumberFormat="1" applyFont="1" applyBorder="1"/>
    <xf numFmtId="0" fontId="25" fillId="0" borderId="45" xfId="3" applyFont="1" applyBorder="1"/>
    <xf numFmtId="166" fontId="25" fillId="0" borderId="45" xfId="3" applyNumberFormat="1" applyFont="1" applyBorder="1"/>
    <xf numFmtId="43" fontId="25" fillId="0" borderId="45" xfId="3" applyNumberFormat="1" applyFont="1" applyBorder="1"/>
    <xf numFmtId="0" fontId="27" fillId="4" borderId="14" xfId="3" applyFont="1" applyFill="1" applyBorder="1" applyAlignment="1">
      <alignment horizontal="left" vertical="center" wrapText="1"/>
    </xf>
    <xf numFmtId="0" fontId="27" fillId="4" borderId="15" xfId="3" applyFont="1" applyFill="1" applyBorder="1" applyAlignment="1">
      <alignment horizontal="left" vertical="center" wrapText="1"/>
    </xf>
    <xf numFmtId="0" fontId="27" fillId="4" borderId="16" xfId="3" applyFont="1" applyFill="1" applyBorder="1" applyAlignment="1">
      <alignment horizontal="left" vertical="center" wrapText="1"/>
    </xf>
    <xf numFmtId="9" fontId="26" fillId="0" borderId="2" xfId="3" applyNumberFormat="1" applyFont="1" applyBorder="1" applyAlignment="1">
      <alignment wrapText="1"/>
    </xf>
    <xf numFmtId="0" fontId="26" fillId="0" borderId="3" xfId="3" applyFont="1" applyBorder="1" applyAlignment="1">
      <alignment wrapText="1"/>
    </xf>
    <xf numFmtId="0" fontId="26" fillId="0" borderId="8" xfId="3" applyFont="1" applyBorder="1" applyAlignment="1">
      <alignment wrapText="1"/>
    </xf>
    <xf numFmtId="43" fontId="25" fillId="0" borderId="8" xfId="3" applyNumberFormat="1" applyFont="1" applyBorder="1" applyAlignment="1">
      <alignment wrapText="1"/>
    </xf>
    <xf numFmtId="0" fontId="26" fillId="0" borderId="1" xfId="3" applyFont="1" applyBorder="1" applyAlignment="1">
      <alignment horizontal="left" wrapText="1"/>
    </xf>
    <xf numFmtId="0" fontId="26" fillId="0" borderId="2" xfId="3" applyFont="1" applyBorder="1" applyAlignment="1">
      <alignment horizontal="left" wrapText="1"/>
    </xf>
    <xf numFmtId="0" fontId="26" fillId="0" borderId="3" xfId="3" applyFont="1" applyBorder="1" applyAlignment="1">
      <alignment horizontal="left" wrapText="1"/>
    </xf>
    <xf numFmtId="0" fontId="25" fillId="0" borderId="8" xfId="3" applyFont="1" applyBorder="1" applyAlignment="1">
      <alignment horizontal="right" wrapText="1"/>
    </xf>
    <xf numFmtId="0" fontId="26" fillId="0" borderId="8" xfId="3" applyFont="1" applyBorder="1" applyAlignment="1">
      <alignment horizontal="right" wrapText="1"/>
    </xf>
    <xf numFmtId="43" fontId="26" fillId="4" borderId="10" xfId="3" applyNumberFormat="1" applyFont="1" applyFill="1" applyBorder="1"/>
    <xf numFmtId="43" fontId="26" fillId="0" borderId="10" xfId="3" applyNumberFormat="1" applyFont="1" applyBorder="1"/>
    <xf numFmtId="43" fontId="26" fillId="4" borderId="7" xfId="3" applyNumberFormat="1" applyFont="1" applyFill="1" applyBorder="1"/>
    <xf numFmtId="43" fontId="25" fillId="0" borderId="10" xfId="3" applyNumberFormat="1" applyFont="1" applyBorder="1" applyAlignment="1">
      <alignment horizontal="right" wrapText="1"/>
    </xf>
    <xf numFmtId="165" fontId="25" fillId="0" borderId="10" xfId="3" applyNumberFormat="1" applyFont="1" applyBorder="1"/>
    <xf numFmtId="43" fontId="25" fillId="4" borderId="7" xfId="3" applyNumberFormat="1" applyFont="1" applyFill="1" applyBorder="1"/>
    <xf numFmtId="0" fontId="25" fillId="0" borderId="10" xfId="3" applyFont="1" applyBorder="1" applyAlignment="1">
      <alignment horizontal="right" wrapText="1"/>
    </xf>
    <xf numFmtId="0" fontId="25" fillId="0" borderId="5" xfId="3" applyFont="1" applyBorder="1" applyAlignment="1">
      <alignment horizontal="right" wrapText="1"/>
    </xf>
    <xf numFmtId="2" fontId="25" fillId="0" borderId="5" xfId="3" applyNumberFormat="1" applyFont="1" applyBorder="1"/>
    <xf numFmtId="0" fontId="25" fillId="0" borderId="5" xfId="3" applyFont="1" applyBorder="1"/>
    <xf numFmtId="166" fontId="25" fillId="0" borderId="5" xfId="3" applyNumberFormat="1" applyFont="1" applyBorder="1"/>
    <xf numFmtId="43" fontId="25" fillId="0" borderId="5" xfId="4" applyFont="1" applyBorder="1"/>
    <xf numFmtId="43" fontId="25" fillId="0" borderId="5" xfId="3" applyNumberFormat="1" applyFont="1" applyBorder="1"/>
    <xf numFmtId="43" fontId="26" fillId="4" borderId="5" xfId="3" applyNumberFormat="1" applyFont="1" applyFill="1" applyBorder="1"/>
    <xf numFmtId="0" fontId="25" fillId="0" borderId="30" xfId="3" applyFont="1" applyBorder="1" applyAlignment="1">
      <alignment wrapText="1"/>
    </xf>
    <xf numFmtId="0" fontId="26" fillId="0" borderId="1" xfId="3" applyFont="1" applyBorder="1" applyAlignment="1">
      <alignment horizontal="left"/>
    </xf>
    <xf numFmtId="0" fontId="26" fillId="0" borderId="2" xfId="3" applyFont="1" applyBorder="1" applyAlignment="1">
      <alignment horizontal="left"/>
    </xf>
    <xf numFmtId="0" fontId="26" fillId="0" borderId="3" xfId="3" applyFont="1" applyBorder="1" applyAlignment="1">
      <alignment horizontal="left"/>
    </xf>
    <xf numFmtId="43" fontId="28" fillId="0" borderId="10" xfId="3" applyNumberFormat="1" applyFont="1" applyBorder="1"/>
    <xf numFmtId="0" fontId="12" fillId="0" borderId="4" xfId="8" applyFont="1" applyBorder="1"/>
    <xf numFmtId="0" fontId="12" fillId="0" borderId="30" xfId="8" applyFont="1" applyBorder="1"/>
    <xf numFmtId="0" fontId="1" fillId="0" borderId="30" xfId="8" applyBorder="1"/>
    <xf numFmtId="0" fontId="1" fillId="0" borderId="0" xfId="8"/>
    <xf numFmtId="0" fontId="1" fillId="0" borderId="6" xfId="8" applyBorder="1"/>
    <xf numFmtId="0" fontId="12" fillId="0" borderId="6" xfId="8" applyFont="1" applyBorder="1"/>
    <xf numFmtId="0" fontId="12" fillId="0" borderId="7" xfId="8" applyFont="1" applyBorder="1"/>
    <xf numFmtId="0" fontId="1" fillId="0" borderId="8" xfId="8" applyBorder="1"/>
    <xf numFmtId="0" fontId="12" fillId="0" borderId="8" xfId="8" applyFont="1" applyBorder="1"/>
    <xf numFmtId="0" fontId="1" fillId="0" borderId="7" xfId="8" applyBorder="1"/>
    <xf numFmtId="43" fontId="0" fillId="0" borderId="7" xfId="9" applyFont="1" applyBorder="1"/>
    <xf numFmtId="0" fontId="1" fillId="11" borderId="0" xfId="8" applyFill="1"/>
    <xf numFmtId="165" fontId="0" fillId="0" borderId="7" xfId="9" applyNumberFormat="1" applyFont="1" applyBorder="1"/>
    <xf numFmtId="0" fontId="0" fillId="0" borderId="7" xfId="8" applyFont="1" applyBorder="1"/>
    <xf numFmtId="0" fontId="1" fillId="12" borderId="0" xfId="8" applyFill="1"/>
    <xf numFmtId="0" fontId="1" fillId="0" borderId="10" xfId="8" applyBorder="1"/>
    <xf numFmtId="43" fontId="0" fillId="0" borderId="10" xfId="9" applyFont="1" applyBorder="1"/>
    <xf numFmtId="0" fontId="1" fillId="13" borderId="7" xfId="8" applyFill="1" applyBorder="1"/>
    <xf numFmtId="0" fontId="0" fillId="13" borderId="7" xfId="8" applyFont="1" applyFill="1" applyBorder="1"/>
    <xf numFmtId="0" fontId="1" fillId="6" borderId="7" xfId="8" applyFill="1" applyBorder="1"/>
    <xf numFmtId="0" fontId="1" fillId="7" borderId="7" xfId="8" applyFill="1" applyBorder="1"/>
    <xf numFmtId="0" fontId="1" fillId="14" borderId="7" xfId="8" applyFill="1" applyBorder="1"/>
    <xf numFmtId="0" fontId="1" fillId="14" borderId="10" xfId="8" applyFill="1" applyBorder="1"/>
    <xf numFmtId="0" fontId="1" fillId="15" borderId="7" xfId="8" applyFill="1" applyBorder="1"/>
    <xf numFmtId="0" fontId="1" fillId="15" borderId="10" xfId="8" applyFill="1" applyBorder="1"/>
    <xf numFmtId="0" fontId="1" fillId="0" borderId="45" xfId="8" applyBorder="1"/>
    <xf numFmtId="43" fontId="0" fillId="0" borderId="45" xfId="9" applyFont="1" applyBorder="1"/>
    <xf numFmtId="0" fontId="12" fillId="0" borderId="0" xfId="8" applyFont="1"/>
    <xf numFmtId="10" fontId="1" fillId="0" borderId="0" xfId="8" applyNumberFormat="1"/>
    <xf numFmtId="0" fontId="1" fillId="13" borderId="0" xfId="8" applyFill="1"/>
    <xf numFmtId="0" fontId="1" fillId="17" borderId="0" xfId="8" applyFill="1" applyAlignment="1">
      <alignment horizontal="center"/>
    </xf>
    <xf numFmtId="0" fontId="1" fillId="8" borderId="0" xfId="8" applyFill="1" applyAlignment="1">
      <alignment horizontal="center"/>
    </xf>
    <xf numFmtId="0" fontId="32" fillId="0" borderId="5" xfId="10" applyFont="1" applyBorder="1" applyAlignment="1">
      <alignment horizontal="center"/>
    </xf>
    <xf numFmtId="0" fontId="1" fillId="0" borderId="0" xfId="8" applyAlignment="1">
      <alignment horizontal="center"/>
    </xf>
    <xf numFmtId="0" fontId="32" fillId="0" borderId="1" xfId="10" applyFont="1" applyBorder="1" applyAlignment="1">
      <alignment horizontal="center"/>
    </xf>
    <xf numFmtId="0" fontId="32" fillId="0" borderId="3" xfId="10" applyFont="1" applyBorder="1" applyAlignment="1">
      <alignment horizontal="center"/>
    </xf>
    <xf numFmtId="43" fontId="0" fillId="0" borderId="0" xfId="9" applyFont="1"/>
    <xf numFmtId="43" fontId="0" fillId="0" borderId="5" xfId="4" applyFont="1" applyBorder="1"/>
    <xf numFmtId="43" fontId="1" fillId="0" borderId="5" xfId="8" applyNumberFormat="1" applyBorder="1"/>
    <xf numFmtId="43" fontId="1" fillId="0" borderId="5" xfId="4" applyFont="1" applyBorder="1"/>
    <xf numFmtId="43" fontId="32" fillId="0" borderId="5" xfId="10" applyNumberFormat="1" applyFont="1" applyBorder="1"/>
    <xf numFmtId="165" fontId="32" fillId="0" borderId="3" xfId="10" applyNumberFormat="1" applyFont="1" applyBorder="1"/>
    <xf numFmtId="43" fontId="32" fillId="0" borderId="5" xfId="4" applyFont="1" applyBorder="1"/>
    <xf numFmtId="43" fontId="1" fillId="0" borderId="0" xfId="8" applyNumberFormat="1"/>
    <xf numFmtId="43" fontId="0" fillId="0" borderId="0" xfId="4" applyFont="1"/>
    <xf numFmtId="43" fontId="1" fillId="0" borderId="0" xfId="4" applyFont="1"/>
    <xf numFmtId="165" fontId="32" fillId="0" borderId="0" xfId="10" applyNumberFormat="1" applyFont="1"/>
    <xf numFmtId="43" fontId="32" fillId="0" borderId="0" xfId="10" applyNumberFormat="1" applyFont="1"/>
    <xf numFmtId="43" fontId="0" fillId="18" borderId="5" xfId="4" applyFont="1" applyFill="1" applyBorder="1"/>
    <xf numFmtId="43" fontId="1" fillId="18" borderId="5" xfId="8" applyNumberFormat="1" applyFill="1" applyBorder="1"/>
    <xf numFmtId="43" fontId="32" fillId="19" borderId="5" xfId="10" applyNumberFormat="1" applyFont="1" applyFill="1" applyBorder="1"/>
    <xf numFmtId="43" fontId="0" fillId="18" borderId="0" xfId="4" applyFont="1" applyFill="1"/>
    <xf numFmtId="43" fontId="1" fillId="18" borderId="0" xfId="8" applyNumberFormat="1" applyFill="1"/>
    <xf numFmtId="43" fontId="32" fillId="19" borderId="0" xfId="10" applyNumberFormat="1" applyFont="1" applyFill="1"/>
    <xf numFmtId="0" fontId="0" fillId="0" borderId="0" xfId="8" applyFont="1"/>
    <xf numFmtId="43" fontId="32" fillId="0" borderId="0" xfId="4" applyFont="1"/>
    <xf numFmtId="0" fontId="1" fillId="20" borderId="0" xfId="8" applyFill="1"/>
    <xf numFmtId="0" fontId="12" fillId="20" borderId="0" xfId="8" applyFont="1" applyFill="1"/>
    <xf numFmtId="0" fontId="32" fillId="0" borderId="0" xfId="8" applyFont="1"/>
    <xf numFmtId="0" fontId="33" fillId="0" borderId="0" xfId="8" applyFont="1"/>
    <xf numFmtId="0" fontId="1" fillId="19" borderId="0" xfId="8" applyFill="1"/>
    <xf numFmtId="0" fontId="1" fillId="0" borderId="0" xfId="8" applyAlignment="1">
      <alignment wrapText="1"/>
    </xf>
    <xf numFmtId="0" fontId="1" fillId="20" borderId="0" xfId="8" applyFill="1" applyAlignment="1">
      <alignment wrapText="1"/>
    </xf>
    <xf numFmtId="0" fontId="0" fillId="0" borderId="0" xfId="8" applyFont="1" applyAlignment="1">
      <alignment wrapText="1"/>
    </xf>
    <xf numFmtId="0" fontId="0" fillId="0" borderId="0" xfId="8" applyFont="1" applyAlignment="1">
      <alignment horizontal="center" vertical="center"/>
    </xf>
    <xf numFmtId="0" fontId="1" fillId="0" borderId="0" xfId="8" applyAlignment="1">
      <alignment horizontal="right" vertical="center"/>
    </xf>
    <xf numFmtId="43" fontId="1" fillId="0" borderId="0" xfId="1"/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  <xf numFmtId="3" fontId="8" fillId="21" borderId="7" xfId="0" applyNumberFormat="1" applyFont="1" applyFill="1" applyBorder="1" applyAlignment="1">
      <alignment horizontal="center" vertical="center" wrapText="1"/>
    </xf>
    <xf numFmtId="3" fontId="3" fillId="21" borderId="7" xfId="0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3" fontId="3" fillId="5" borderId="7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43" fontId="16" fillId="0" borderId="8" xfId="1" applyFont="1" applyBorder="1" applyAlignment="1">
      <alignment vertical="center"/>
    </xf>
    <xf numFmtId="43" fontId="8" fillId="0" borderId="8" xfId="1" applyFont="1" applyBorder="1" applyAlignment="1">
      <alignment vertical="center"/>
    </xf>
    <xf numFmtId="0" fontId="8" fillId="0" borderId="7" xfId="0" applyFont="1" applyBorder="1"/>
    <xf numFmtId="166" fontId="25" fillId="0" borderId="13" xfId="3" applyNumberFormat="1" applyFont="1" applyBorder="1"/>
    <xf numFmtId="0" fontId="26" fillId="0" borderId="13" xfId="3" applyFont="1" applyBorder="1" applyAlignment="1">
      <alignment wrapText="1"/>
    </xf>
    <xf numFmtId="43" fontId="26" fillId="0" borderId="13" xfId="3" applyNumberFormat="1" applyFont="1" applyBorder="1"/>
    <xf numFmtId="3" fontId="8" fillId="0" borderId="8" xfId="3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43" fontId="25" fillId="4" borderId="13" xfId="3" applyNumberFormat="1" applyFont="1" applyFill="1" applyBorder="1"/>
    <xf numFmtId="3" fontId="7" fillId="5" borderId="0" xfId="6" applyNumberFormat="1" applyFont="1" applyFill="1" applyAlignment="1">
      <alignment vertical="center" wrapText="1"/>
    </xf>
    <xf numFmtId="0" fontId="3" fillId="0" borderId="6" xfId="6" applyFont="1" applyBorder="1" applyAlignment="1">
      <alignment horizontal="center" vertical="center"/>
    </xf>
    <xf numFmtId="43" fontId="3" fillId="0" borderId="6" xfId="4" applyFont="1" applyBorder="1" applyAlignment="1">
      <alignment horizontal="center" vertical="center"/>
    </xf>
    <xf numFmtId="0" fontId="2" fillId="0" borderId="0" xfId="6"/>
    <xf numFmtId="0" fontId="3" fillId="0" borderId="5" xfId="6" applyFont="1" applyBorder="1" applyAlignment="1">
      <alignment horizontal="left" vertical="center" indent="1"/>
    </xf>
    <xf numFmtId="0" fontId="37" fillId="0" borderId="5" xfId="6" applyFont="1" applyBorder="1" applyAlignment="1">
      <alignment vertical="center"/>
    </xf>
    <xf numFmtId="167" fontId="3" fillId="0" borderId="5" xfId="4" applyNumberFormat="1" applyFont="1" applyBorder="1" applyAlignment="1">
      <alignment horizontal="center" vertical="center"/>
    </xf>
    <xf numFmtId="0" fontId="8" fillId="0" borderId="30" xfId="6" applyFont="1" applyBorder="1" applyAlignment="1">
      <alignment horizontal="center" vertical="center"/>
    </xf>
    <xf numFmtId="0" fontId="8" fillId="0" borderId="30" xfId="6" applyFont="1" applyBorder="1" applyAlignment="1">
      <alignment horizontal="left" vertical="center" indent="1"/>
    </xf>
    <xf numFmtId="0" fontId="38" fillId="0" borderId="30" xfId="6" applyFont="1" applyBorder="1" applyAlignment="1">
      <alignment horizontal="center" vertical="center" wrapText="1"/>
    </xf>
    <xf numFmtId="43" fontId="8" fillId="0" borderId="30" xfId="4" applyFont="1" applyBorder="1" applyAlignment="1">
      <alignment horizontal="right" vertical="center" wrapText="1" indent="1"/>
    </xf>
    <xf numFmtId="0" fontId="8" fillId="0" borderId="7" xfId="6" applyFont="1" applyBorder="1" applyAlignment="1">
      <alignment horizontal="left" vertical="center" indent="1"/>
    </xf>
    <xf numFmtId="0" fontId="8" fillId="0" borderId="7" xfId="6" applyFont="1" applyBorder="1" applyAlignment="1">
      <alignment horizontal="center" vertical="center"/>
    </xf>
    <xf numFmtId="43" fontId="8" fillId="0" borderId="7" xfId="4" applyFont="1" applyBorder="1" applyAlignment="1">
      <alignment horizontal="right" vertical="center" wrapText="1" indent="1"/>
    </xf>
    <xf numFmtId="167" fontId="37" fillId="0" borderId="5" xfId="4" applyNumberFormat="1" applyFont="1" applyBorder="1" applyAlignment="1">
      <alignment horizontal="right" vertical="center"/>
    </xf>
    <xf numFmtId="0" fontId="8" fillId="0" borderId="30" xfId="6" applyFont="1" applyBorder="1" applyAlignment="1">
      <alignment horizontal="left" vertical="center" wrapText="1" indent="1"/>
    </xf>
    <xf numFmtId="0" fontId="8" fillId="0" borderId="30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left" vertical="center" wrapText="1" indent="1"/>
    </xf>
    <xf numFmtId="0" fontId="8" fillId="0" borderId="7" xfId="6" applyFont="1" applyBorder="1" applyAlignment="1">
      <alignment horizontal="center" vertical="center" wrapText="1"/>
    </xf>
    <xf numFmtId="0" fontId="8" fillId="0" borderId="13" xfId="6" applyFont="1" applyBorder="1" applyAlignment="1">
      <alignment horizontal="left" vertical="center" wrapText="1" indent="1"/>
    </xf>
    <xf numFmtId="0" fontId="8" fillId="0" borderId="13" xfId="6" applyFont="1" applyBorder="1" applyAlignment="1">
      <alignment horizontal="center" vertical="center" wrapText="1"/>
    </xf>
    <xf numFmtId="43" fontId="8" fillId="0" borderId="13" xfId="4" applyFont="1" applyBorder="1" applyAlignment="1">
      <alignment horizontal="right" vertical="center" wrapText="1" indent="1"/>
    </xf>
    <xf numFmtId="0" fontId="8" fillId="0" borderId="8" xfId="6" applyFont="1" applyBorder="1" applyAlignment="1">
      <alignment horizontal="center" vertical="center"/>
    </xf>
    <xf numFmtId="0" fontId="0" fillId="0" borderId="0" xfId="6" applyFont="1"/>
    <xf numFmtId="0" fontId="38" fillId="0" borderId="7" xfId="6" applyFont="1" applyBorder="1" applyAlignment="1">
      <alignment horizontal="left" vertical="center" wrapText="1" indent="1"/>
    </xf>
    <xf numFmtId="0" fontId="38" fillId="0" borderId="7" xfId="6" applyFont="1" applyBorder="1" applyAlignment="1">
      <alignment horizontal="center" vertical="center"/>
    </xf>
    <xf numFmtId="43" fontId="38" fillId="0" borderId="7" xfId="4" applyFont="1" applyBorder="1" applyAlignment="1">
      <alignment horizontal="right" vertical="center" wrapText="1" indent="1"/>
    </xf>
    <xf numFmtId="0" fontId="38" fillId="0" borderId="10" xfId="6" applyFont="1" applyBorder="1" applyAlignment="1">
      <alignment horizontal="left" vertical="center" wrapText="1" indent="1"/>
    </xf>
    <xf numFmtId="43" fontId="38" fillId="0" borderId="10" xfId="4" applyFont="1" applyBorder="1" applyAlignment="1">
      <alignment horizontal="right" vertical="center" wrapText="1" indent="1"/>
    </xf>
    <xf numFmtId="0" fontId="8" fillId="0" borderId="10" xfId="6" applyFont="1" applyBorder="1" applyAlignment="1">
      <alignment horizontal="left" vertical="center" wrapText="1" indent="1"/>
    </xf>
    <xf numFmtId="43" fontId="8" fillId="0" borderId="10" xfId="4" applyFont="1" applyBorder="1" applyAlignment="1">
      <alignment horizontal="right" vertical="center" wrapText="1" indent="1"/>
    </xf>
    <xf numFmtId="0" fontId="8" fillId="0" borderId="10" xfId="6" applyFont="1" applyBorder="1" applyAlignment="1">
      <alignment horizontal="center" vertical="center"/>
    </xf>
    <xf numFmtId="43" fontId="2" fillId="0" borderId="0" xfId="6" applyNumberFormat="1"/>
    <xf numFmtId="0" fontId="2" fillId="0" borderId="0" xfId="6" applyAlignment="1">
      <alignment horizontal="center"/>
    </xf>
    <xf numFmtId="0" fontId="38" fillId="0" borderId="7" xfId="6" applyFont="1" applyBorder="1" applyAlignment="1">
      <alignment horizontal="center" vertical="center" wrapText="1"/>
    </xf>
    <xf numFmtId="0" fontId="38" fillId="0" borderId="45" xfId="6" applyFont="1" applyBorder="1" applyAlignment="1">
      <alignment horizontal="center" vertical="center" wrapText="1"/>
    </xf>
    <xf numFmtId="0" fontId="6" fillId="0" borderId="0" xfId="3" applyFont="1"/>
    <xf numFmtId="0" fontId="8" fillId="0" borderId="0" xfId="3" applyFont="1" applyAlignment="1">
      <alignment vertical="top"/>
    </xf>
    <xf numFmtId="0" fontId="6" fillId="0" borderId="0" xfId="3" applyFont="1" applyAlignment="1">
      <alignment vertical="center"/>
    </xf>
    <xf numFmtId="3" fontId="6" fillId="0" borderId="53" xfId="3" applyNumberFormat="1" applyFont="1" applyBorder="1" applyAlignment="1">
      <alignment vertical="center"/>
    </xf>
    <xf numFmtId="0" fontId="8" fillId="0" borderId="51" xfId="3" applyFont="1" applyBorder="1" applyAlignment="1">
      <alignment horizontal="center" vertical="center"/>
    </xf>
    <xf numFmtId="43" fontId="16" fillId="0" borderId="8" xfId="0" applyNumberFormat="1" applyFont="1" applyBorder="1"/>
    <xf numFmtId="3" fontId="6" fillId="0" borderId="12" xfId="3" applyNumberFormat="1" applyFont="1" applyBorder="1" applyAlignment="1">
      <alignment vertical="center"/>
    </xf>
    <xf numFmtId="3" fontId="6" fillId="0" borderId="49" xfId="3" applyNumberFormat="1" applyFont="1" applyBorder="1" applyAlignment="1">
      <alignment horizontal="left" vertical="center" wrapText="1"/>
    </xf>
    <xf numFmtId="3" fontId="6" fillId="0" borderId="50" xfId="3" applyNumberFormat="1" applyFont="1" applyBorder="1" applyAlignment="1">
      <alignment horizontal="left" vertical="center" wrapText="1"/>
    </xf>
    <xf numFmtId="3" fontId="11" fillId="0" borderId="49" xfId="3" applyNumberFormat="1" applyFont="1" applyBorder="1" applyAlignment="1">
      <alignment horizontal="left" vertical="center" wrapText="1"/>
    </xf>
    <xf numFmtId="3" fontId="11" fillId="0" borderId="50" xfId="3" applyNumberFormat="1" applyFont="1" applyBorder="1" applyAlignment="1">
      <alignment horizontal="left" vertical="center" wrapText="1"/>
    </xf>
    <xf numFmtId="9" fontId="8" fillId="0" borderId="52" xfId="4" applyNumberFormat="1" applyFont="1" applyBorder="1" applyAlignment="1">
      <alignment horizontal="left" vertical="center"/>
    </xf>
    <xf numFmtId="43" fontId="8" fillId="0" borderId="7" xfId="4" applyFont="1" applyBorder="1" applyAlignment="1" applyProtection="1">
      <alignment horizontal="center" vertical="center" wrapText="1"/>
      <protection locked="0"/>
    </xf>
    <xf numFmtId="3" fontId="8" fillId="0" borderId="7" xfId="11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vertical="center" wrapText="1"/>
    </xf>
    <xf numFmtId="3" fontId="8" fillId="0" borderId="10" xfId="11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vertical="center"/>
    </xf>
    <xf numFmtId="0" fontId="8" fillId="0" borderId="30" xfId="0" applyFont="1" applyBorder="1"/>
    <xf numFmtId="0" fontId="41" fillId="0" borderId="7" xfId="0" applyFont="1" applyBorder="1" applyAlignment="1">
      <alignment vertical="center" wrapText="1"/>
    </xf>
    <xf numFmtId="3" fontId="15" fillId="0" borderId="7" xfId="3" applyNumberFormat="1" applyFont="1" applyBorder="1" applyAlignment="1">
      <alignment horizontal="left" vertical="center" wrapText="1"/>
    </xf>
    <xf numFmtId="43" fontId="8" fillId="0" borderId="10" xfId="4" applyFont="1" applyFill="1" applyBorder="1" applyAlignment="1">
      <alignment horizontal="left" vertical="center" wrapText="1"/>
    </xf>
    <xf numFmtId="3" fontId="8" fillId="5" borderId="7" xfId="3" applyNumberFormat="1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43" fontId="16" fillId="0" borderId="7" xfId="1" applyFont="1" applyFill="1" applyBorder="1" applyAlignment="1">
      <alignment vertical="center"/>
    </xf>
    <xf numFmtId="3" fontId="15" fillId="0" borderId="7" xfId="0" applyNumberFormat="1" applyFont="1" applyBorder="1" applyAlignment="1">
      <alignment horizontal="left" vertical="center" wrapText="1"/>
    </xf>
    <xf numFmtId="3" fontId="18" fillId="0" borderId="7" xfId="7" applyNumberFormat="1" applyFont="1" applyBorder="1" applyAlignment="1" applyProtection="1">
      <alignment horizontal="center" vertical="center" wrapText="1"/>
      <protection locked="0"/>
    </xf>
    <xf numFmtId="3" fontId="8" fillId="0" borderId="7" xfId="7" applyNumberFormat="1" applyFont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 wrapText="1"/>
    </xf>
    <xf numFmtId="43" fontId="3" fillId="0" borderId="55" xfId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6" fillId="0" borderId="26" xfId="0" applyFont="1" applyBorder="1"/>
    <xf numFmtId="0" fontId="16" fillId="0" borderId="9" xfId="0" applyFont="1" applyBorder="1" applyAlignment="1">
      <alignment horizontal="center" vertical="center"/>
    </xf>
    <xf numFmtId="43" fontId="16" fillId="0" borderId="11" xfId="1" applyFont="1" applyBorder="1" applyAlignment="1">
      <alignment vertical="center"/>
    </xf>
    <xf numFmtId="0" fontId="16" fillId="0" borderId="11" xfId="0" applyFont="1" applyBorder="1"/>
    <xf numFmtId="43" fontId="8" fillId="5" borderId="11" xfId="4" applyFont="1" applyFill="1" applyBorder="1" applyAlignment="1">
      <alignment horizontal="right" vertical="center" wrapText="1"/>
    </xf>
    <xf numFmtId="43" fontId="16" fillId="0" borderId="11" xfId="1" applyFont="1" applyFill="1" applyBorder="1" applyAlignment="1">
      <alignment vertical="center"/>
    </xf>
    <xf numFmtId="43" fontId="18" fillId="0" borderId="11" xfId="1" applyFont="1" applyBorder="1" applyAlignment="1">
      <alignment vertical="center"/>
    </xf>
    <xf numFmtId="43" fontId="8" fillId="5" borderId="11" xfId="3" applyNumberFormat="1" applyFont="1" applyFill="1" applyBorder="1" applyAlignment="1">
      <alignment horizontal="right" vertical="center" wrapText="1" indent="1"/>
    </xf>
    <xf numFmtId="0" fontId="16" fillId="0" borderId="57" xfId="0" applyFont="1" applyBorder="1"/>
    <xf numFmtId="43" fontId="10" fillId="0" borderId="61" xfId="0" applyNumberFormat="1" applyFont="1" applyBorder="1" applyAlignment="1">
      <alignment vertical="center"/>
    </xf>
    <xf numFmtId="168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 applyProtection="1">
      <alignment horizontal="center" vertical="center" wrapText="1"/>
      <protection locked="0"/>
    </xf>
    <xf numFmtId="3" fontId="3" fillId="2" borderId="62" xfId="3" applyNumberFormat="1" applyFont="1" applyFill="1" applyBorder="1" applyAlignment="1">
      <alignment vertical="center"/>
    </xf>
    <xf numFmtId="3" fontId="3" fillId="2" borderId="63" xfId="3" applyNumberFormat="1" applyFont="1" applyFill="1" applyBorder="1" applyAlignment="1">
      <alignment vertical="center"/>
    </xf>
    <xf numFmtId="3" fontId="3" fillId="2" borderId="63" xfId="3" applyNumberFormat="1" applyFont="1" applyFill="1" applyBorder="1" applyAlignment="1">
      <alignment vertical="center" wrapText="1"/>
    </xf>
    <xf numFmtId="3" fontId="3" fillId="0" borderId="67" xfId="3" applyNumberFormat="1" applyFont="1" applyBorder="1" applyAlignment="1">
      <alignment horizontal="center" vertical="center" wrapText="1"/>
    </xf>
    <xf numFmtId="3" fontId="3" fillId="0" borderId="30" xfId="3" applyNumberFormat="1" applyFont="1" applyBorder="1" applyAlignment="1">
      <alignment horizontal="center" vertical="center" wrapText="1"/>
    </xf>
    <xf numFmtId="3" fontId="3" fillId="0" borderId="30" xfId="3" applyNumberFormat="1" applyFont="1" applyBorder="1" applyAlignment="1">
      <alignment horizontal="left" vertical="center" wrapText="1"/>
    </xf>
    <xf numFmtId="3" fontId="3" fillId="0" borderId="68" xfId="3" applyNumberFormat="1" applyFont="1" applyBorder="1" applyAlignment="1">
      <alignment horizontal="center" vertical="center" wrapText="1"/>
    </xf>
    <xf numFmtId="3" fontId="3" fillId="0" borderId="69" xfId="3" applyNumberFormat="1" applyFont="1" applyBorder="1" applyAlignment="1">
      <alignment horizontal="center" vertical="center" wrapText="1"/>
    </xf>
    <xf numFmtId="3" fontId="3" fillId="0" borderId="70" xfId="3" applyNumberFormat="1" applyFont="1" applyBorder="1" applyAlignment="1">
      <alignment horizontal="center" vertical="center" wrapText="1"/>
    </xf>
    <xf numFmtId="43" fontId="3" fillId="0" borderId="71" xfId="4" applyFont="1" applyBorder="1" applyAlignment="1">
      <alignment horizontal="center" vertical="center" wrapText="1"/>
    </xf>
    <xf numFmtId="3" fontId="8" fillId="0" borderId="9" xfId="3" quotePrefix="1" applyNumberFormat="1" applyFont="1" applyBorder="1" applyAlignment="1">
      <alignment horizontal="left" vertical="center" wrapText="1" indent="1"/>
    </xf>
    <xf numFmtId="3" fontId="3" fillId="0" borderId="44" xfId="3" applyNumberFormat="1" applyFont="1" applyBorder="1" applyAlignment="1">
      <alignment horizontal="center" vertical="center" wrapText="1"/>
    </xf>
    <xf numFmtId="3" fontId="3" fillId="0" borderId="24" xfId="3" applyNumberFormat="1" applyFont="1" applyBorder="1" applyAlignment="1">
      <alignment horizontal="center" vertical="center" wrapText="1"/>
    </xf>
    <xf numFmtId="3" fontId="3" fillId="0" borderId="25" xfId="3" applyNumberFormat="1" applyFont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center" vertical="center" wrapText="1"/>
    </xf>
    <xf numFmtId="43" fontId="3" fillId="0" borderId="11" xfId="4" applyFont="1" applyBorder="1" applyAlignment="1">
      <alignment horizontal="center" vertical="center" wrapText="1"/>
    </xf>
    <xf numFmtId="3" fontId="3" fillId="0" borderId="7" xfId="3" applyNumberFormat="1" applyFont="1" applyBorder="1" applyAlignment="1">
      <alignment vertical="center" wrapText="1"/>
    </xf>
    <xf numFmtId="43" fontId="3" fillId="0" borderId="11" xfId="3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43" fontId="3" fillId="0" borderId="11" xfId="0" applyNumberFormat="1" applyFont="1" applyBorder="1" applyAlignment="1">
      <alignment vertical="center" wrapText="1"/>
    </xf>
    <xf numFmtId="3" fontId="11" fillId="0" borderId="72" xfId="3" applyNumberFormat="1" applyFont="1" applyBorder="1" applyAlignment="1">
      <alignment horizontal="left" vertical="center" wrapText="1"/>
    </xf>
    <xf numFmtId="43" fontId="11" fillId="0" borderId="74" xfId="4" applyFont="1" applyBorder="1" applyAlignment="1">
      <alignment horizontal="right" vertical="center" wrapText="1" indent="1"/>
    </xf>
    <xf numFmtId="3" fontId="3" fillId="2" borderId="62" xfId="3" applyNumberFormat="1" applyFont="1" applyFill="1" applyBorder="1" applyAlignment="1">
      <alignment horizontal="left" vertical="center"/>
    </xf>
    <xf numFmtId="3" fontId="4" fillId="2" borderId="63" xfId="3" applyNumberFormat="1" applyFont="1" applyFill="1" applyBorder="1" applyAlignment="1">
      <alignment vertical="center" wrapText="1"/>
    </xf>
    <xf numFmtId="3" fontId="5" fillId="2" borderId="63" xfId="3" applyNumberFormat="1" applyFont="1" applyFill="1" applyBorder="1" applyAlignment="1">
      <alignment vertical="center" wrapText="1"/>
    </xf>
    <xf numFmtId="3" fontId="5" fillId="2" borderId="64" xfId="3" applyNumberFormat="1" applyFont="1" applyFill="1" applyBorder="1" applyAlignment="1">
      <alignment vertical="center" wrapText="1"/>
    </xf>
    <xf numFmtId="3" fontId="3" fillId="0" borderId="75" xfId="3" applyNumberFormat="1" applyFont="1" applyBorder="1" applyAlignment="1">
      <alignment horizontal="center" vertical="center" wrapText="1"/>
    </xf>
    <xf numFmtId="3" fontId="3" fillId="0" borderId="13" xfId="3" applyNumberFormat="1" applyFont="1" applyBorder="1" applyAlignment="1">
      <alignment horizontal="center" vertical="center" wrapText="1"/>
    </xf>
    <xf numFmtId="3" fontId="3" fillId="0" borderId="13" xfId="3" applyNumberFormat="1" applyFont="1" applyBorder="1" applyAlignment="1">
      <alignment horizontal="left" vertical="center" wrapText="1"/>
    </xf>
    <xf numFmtId="43" fontId="3" fillId="0" borderId="13" xfId="4" applyFont="1" applyBorder="1" applyAlignment="1">
      <alignment horizontal="center" vertical="center" wrapText="1"/>
    </xf>
    <xf numFmtId="43" fontId="3" fillId="0" borderId="76" xfId="4" applyFont="1" applyBorder="1" applyAlignment="1">
      <alignment horizontal="center" vertical="center" wrapText="1"/>
    </xf>
    <xf numFmtId="43" fontId="3" fillId="0" borderId="10" xfId="5" applyNumberFormat="1" applyFont="1" applyBorder="1" applyAlignment="1" applyProtection="1">
      <alignment horizontal="center" vertical="center" wrapText="1"/>
      <protection locked="0"/>
    </xf>
    <xf numFmtId="3" fontId="3" fillId="0" borderId="8" xfId="3" applyNumberFormat="1" applyFont="1" applyBorder="1" applyAlignment="1">
      <alignment vertical="center" wrapText="1"/>
    </xf>
    <xf numFmtId="3" fontId="8" fillId="0" borderId="10" xfId="3" applyNumberFormat="1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3" fontId="11" fillId="0" borderId="57" xfId="3" applyNumberFormat="1" applyFont="1" applyBorder="1" applyAlignment="1">
      <alignment horizontal="left" vertical="center" wrapText="1"/>
    </xf>
    <xf numFmtId="43" fontId="11" fillId="0" borderId="61" xfId="4" applyFont="1" applyBorder="1" applyAlignment="1">
      <alignment horizontal="right" vertical="center" wrapText="1" indent="1"/>
    </xf>
    <xf numFmtId="0" fontId="8" fillId="0" borderId="78" xfId="3" applyFont="1" applyBorder="1" applyAlignment="1">
      <alignment horizontal="center" vertical="center"/>
    </xf>
    <xf numFmtId="43" fontId="8" fillId="0" borderId="79" xfId="4" applyFont="1" applyBorder="1" applyAlignment="1">
      <alignment horizontal="right" vertical="center"/>
    </xf>
    <xf numFmtId="0" fontId="3" fillId="0" borderId="78" xfId="3" applyFont="1" applyBorder="1" applyAlignment="1">
      <alignment horizontal="center" vertical="center"/>
    </xf>
    <xf numFmtId="3" fontId="11" fillId="0" borderId="12" xfId="3" applyNumberFormat="1" applyFont="1" applyBorder="1" applyAlignment="1">
      <alignment vertical="center"/>
    </xf>
    <xf numFmtId="43" fontId="3" fillId="0" borderId="79" xfId="4" applyFont="1" applyBorder="1" applyAlignment="1">
      <alignment horizontal="right" vertical="center"/>
    </xf>
    <xf numFmtId="43" fontId="3" fillId="0" borderId="55" xfId="4" applyFont="1" applyBorder="1" applyAlignment="1">
      <alignment horizontal="right" vertical="center"/>
    </xf>
    <xf numFmtId="0" fontId="8" fillId="0" borderId="72" xfId="3" applyFont="1" applyBorder="1" applyAlignment="1">
      <alignment horizontal="center" vertical="center"/>
    </xf>
    <xf numFmtId="43" fontId="3" fillId="0" borderId="74" xfId="4" applyFont="1" applyBorder="1" applyAlignment="1">
      <alignment horizontal="right" vertical="center"/>
    </xf>
    <xf numFmtId="0" fontId="8" fillId="0" borderId="33" xfId="3" applyFont="1" applyBorder="1" applyAlignment="1">
      <alignment horizontal="center"/>
    </xf>
    <xf numFmtId="0" fontId="6" fillId="0" borderId="34" xfId="3" applyFont="1" applyBorder="1"/>
    <xf numFmtId="0" fontId="8" fillId="0" borderId="34" xfId="3" applyFont="1" applyBorder="1" applyAlignment="1">
      <alignment horizontal="center"/>
    </xf>
    <xf numFmtId="3" fontId="8" fillId="0" borderId="34" xfId="3" applyNumberFormat="1" applyFont="1" applyBorder="1" applyAlignment="1">
      <alignment horizontal="center"/>
    </xf>
    <xf numFmtId="43" fontId="8" fillId="0" borderId="34" xfId="4" applyFont="1" applyBorder="1" applyAlignment="1">
      <alignment horizontal="right"/>
    </xf>
    <xf numFmtId="43" fontId="8" fillId="0" borderId="35" xfId="4" applyFont="1" applyBorder="1" applyAlignment="1">
      <alignment horizontal="right"/>
    </xf>
    <xf numFmtId="0" fontId="8" fillId="0" borderId="36" xfId="3" applyFont="1" applyBorder="1" applyAlignment="1">
      <alignment horizontal="center"/>
    </xf>
    <xf numFmtId="43" fontId="8" fillId="0" borderId="0" xfId="4" applyFont="1" applyBorder="1" applyAlignment="1">
      <alignment horizontal="right"/>
    </xf>
    <xf numFmtId="43" fontId="3" fillId="0" borderId="37" xfId="4" applyFont="1" applyBorder="1"/>
    <xf numFmtId="0" fontId="8" fillId="0" borderId="54" xfId="3" applyFont="1" applyBorder="1" applyAlignment="1">
      <alignment horizontal="center" vertical="center"/>
    </xf>
    <xf numFmtId="43" fontId="3" fillId="0" borderId="84" xfId="4" applyFont="1" applyBorder="1" applyAlignment="1">
      <alignment horizontal="center" vertical="center"/>
    </xf>
    <xf numFmtId="43" fontId="8" fillId="0" borderId="71" xfId="4" applyFont="1" applyBorder="1" applyAlignment="1">
      <alignment horizontal="right" vertical="center"/>
    </xf>
    <xf numFmtId="43" fontId="8" fillId="0" borderId="32" xfId="1" applyFont="1" applyBorder="1" applyAlignment="1">
      <alignment vertical="center" wrapText="1"/>
    </xf>
    <xf numFmtId="43" fontId="16" fillId="0" borderId="30" xfId="1" applyFont="1" applyBorder="1"/>
    <xf numFmtId="43" fontId="8" fillId="0" borderId="31" xfId="1" applyFont="1" applyBorder="1" applyAlignment="1">
      <alignment vertical="center" wrapText="1"/>
    </xf>
    <xf numFmtId="43" fontId="8" fillId="0" borderId="7" xfId="1" applyFont="1" applyBorder="1" applyAlignment="1">
      <alignment horizontal="left" vertical="center" wrapText="1"/>
    </xf>
    <xf numFmtId="43" fontId="8" fillId="0" borderId="10" xfId="1" applyFont="1" applyBorder="1" applyAlignment="1">
      <alignment horizontal="left" vertical="center" wrapText="1"/>
    </xf>
    <xf numFmtId="164" fontId="3" fillId="0" borderId="9" xfId="3" applyNumberFormat="1" applyFont="1" applyBorder="1" applyAlignment="1">
      <alignment horizontal="left" vertical="center" wrapText="1" indent="1"/>
    </xf>
    <xf numFmtId="43" fontId="8" fillId="0" borderId="11" xfId="3" applyNumberFormat="1" applyFont="1" applyBorder="1" applyAlignment="1">
      <alignment vertical="center" wrapText="1"/>
    </xf>
    <xf numFmtId="164" fontId="3" fillId="0" borderId="9" xfId="3" applyNumberFormat="1" applyFont="1" applyBorder="1" applyAlignment="1">
      <alignment horizontal="center" vertical="center" wrapText="1"/>
    </xf>
    <xf numFmtId="3" fontId="8" fillId="0" borderId="9" xfId="3" applyNumberFormat="1" applyFont="1" applyBorder="1" applyAlignment="1">
      <alignment horizontal="center" vertical="center" wrapText="1"/>
    </xf>
    <xf numFmtId="43" fontId="8" fillId="0" borderId="11" xfId="1" applyFont="1" applyBorder="1" applyAlignment="1">
      <alignment vertical="center" wrapText="1"/>
    </xf>
    <xf numFmtId="164" fontId="3" fillId="0" borderId="9" xfId="3" quotePrefix="1" applyNumberFormat="1" applyFont="1" applyBorder="1" applyAlignment="1">
      <alignment horizontal="left" vertical="center" wrapText="1" indent="1"/>
    </xf>
    <xf numFmtId="3" fontId="8" fillId="0" borderId="78" xfId="3" applyNumberFormat="1" applyFont="1" applyBorder="1" applyAlignment="1">
      <alignment horizontal="left" vertical="center" wrapText="1" indent="1"/>
    </xf>
    <xf numFmtId="43" fontId="8" fillId="0" borderId="79" xfId="3" applyNumberFormat="1" applyFont="1" applyBorder="1" applyAlignment="1">
      <alignment vertical="center" wrapText="1"/>
    </xf>
    <xf numFmtId="2" fontId="3" fillId="0" borderId="9" xfId="3" quotePrefix="1" applyNumberFormat="1" applyFont="1" applyBorder="1" applyAlignment="1">
      <alignment horizontal="left" vertical="center" wrapText="1" indent="1"/>
    </xf>
    <xf numFmtId="0" fontId="10" fillId="0" borderId="0" xfId="0" applyFont="1" applyAlignment="1">
      <alignment wrapText="1"/>
    </xf>
    <xf numFmtId="43" fontId="8" fillId="0" borderId="79" xfId="4" applyFont="1" applyBorder="1" applyAlignment="1">
      <alignment vertical="center" wrapText="1"/>
    </xf>
    <xf numFmtId="3" fontId="8" fillId="0" borderId="75" xfId="3" applyNumberFormat="1" applyFont="1" applyBorder="1" applyAlignment="1">
      <alignment horizontal="left" vertical="center" wrapText="1" indent="1"/>
    </xf>
    <xf numFmtId="0" fontId="3" fillId="0" borderId="66" xfId="6" applyFont="1" applyBorder="1" applyAlignment="1">
      <alignment horizontal="center" vertical="center"/>
    </xf>
    <xf numFmtId="0" fontId="3" fillId="0" borderId="54" xfId="6" applyFont="1" applyBorder="1" applyAlignment="1">
      <alignment horizontal="center" vertical="center"/>
    </xf>
    <xf numFmtId="167" fontId="3" fillId="0" borderId="55" xfId="4" applyNumberFormat="1" applyFont="1" applyBorder="1" applyAlignment="1">
      <alignment horizontal="center" vertical="center"/>
    </xf>
    <xf numFmtId="0" fontId="8" fillId="0" borderId="67" xfId="6" applyFont="1" applyBorder="1" applyAlignment="1">
      <alignment horizontal="center" vertical="center"/>
    </xf>
    <xf numFmtId="43" fontId="8" fillId="0" borderId="71" xfId="4" applyFont="1" applyBorder="1" applyAlignment="1">
      <alignment horizontal="right" vertical="center" wrapText="1" indent="1"/>
    </xf>
    <xf numFmtId="43" fontId="8" fillId="0" borderId="11" xfId="4" applyFont="1" applyBorder="1" applyAlignment="1">
      <alignment horizontal="right" vertical="center" wrapText="1" indent="1"/>
    </xf>
    <xf numFmtId="167" fontId="37" fillId="0" borderId="55" xfId="4" applyNumberFormat="1" applyFont="1" applyBorder="1" applyAlignment="1">
      <alignment horizontal="right" vertical="center"/>
    </xf>
    <xf numFmtId="43" fontId="8" fillId="0" borderId="76" xfId="4" applyFont="1" applyBorder="1" applyAlignment="1">
      <alignment horizontal="right" vertical="center" wrapText="1" indent="1"/>
    </xf>
    <xf numFmtId="3" fontId="14" fillId="5" borderId="85" xfId="6" applyNumberFormat="1" applyFont="1" applyFill="1" applyBorder="1" applyAlignment="1">
      <alignment vertical="center" wrapText="1"/>
    </xf>
    <xf numFmtId="43" fontId="14" fillId="5" borderId="61" xfId="4" applyFont="1" applyFill="1" applyBorder="1" applyAlignment="1">
      <alignment vertical="center" wrapText="1"/>
    </xf>
    <xf numFmtId="0" fontId="10" fillId="0" borderId="67" xfId="0" applyFont="1" applyBorder="1" applyAlignment="1">
      <alignment horizontal="center" vertical="center"/>
    </xf>
    <xf numFmtId="0" fontId="8" fillId="0" borderId="71" xfId="0" applyFont="1" applyBorder="1"/>
    <xf numFmtId="43" fontId="8" fillId="0" borderId="11" xfId="1" applyFont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 wrapText="1"/>
    </xf>
    <xf numFmtId="43" fontId="8" fillId="0" borderId="11" xfId="1" applyFont="1" applyBorder="1" applyAlignment="1">
      <alignment horizontal="right" vertical="center" wrapText="1" indent="1"/>
    </xf>
    <xf numFmtId="43" fontId="8" fillId="0" borderId="11" xfId="0" applyNumberFormat="1" applyFont="1" applyBorder="1" applyAlignment="1">
      <alignment horizontal="right" vertical="center" wrapText="1" indent="1"/>
    </xf>
    <xf numFmtId="0" fontId="10" fillId="0" borderId="9" xfId="0" applyFont="1" applyBorder="1" applyAlignment="1">
      <alignment horizontal="center" vertical="center"/>
    </xf>
    <xf numFmtId="43" fontId="16" fillId="0" borderId="79" xfId="1" applyFont="1" applyBorder="1" applyAlignment="1">
      <alignment vertical="center"/>
    </xf>
    <xf numFmtId="164" fontId="3" fillId="0" borderId="56" xfId="0" applyNumberFormat="1" applyFont="1" applyBorder="1" applyAlignment="1">
      <alignment horizontal="center" vertical="center" wrapText="1"/>
    </xf>
    <xf numFmtId="43" fontId="8" fillId="5" borderId="11" xfId="4" applyFont="1" applyFill="1" applyBorder="1" applyAlignment="1">
      <alignment horizontal="right" vertical="center" wrapText="1" indent="1"/>
    </xf>
    <xf numFmtId="0" fontId="16" fillId="0" borderId="75" xfId="0" applyFont="1" applyBorder="1" applyAlignment="1">
      <alignment horizontal="center" vertical="center"/>
    </xf>
    <xf numFmtId="43" fontId="16" fillId="0" borderId="71" xfId="1" applyFont="1" applyBorder="1"/>
    <xf numFmtId="0" fontId="16" fillId="0" borderId="56" xfId="0" applyFont="1" applyBorder="1" applyAlignment="1">
      <alignment horizontal="center" vertical="center"/>
    </xf>
    <xf numFmtId="43" fontId="16" fillId="0" borderId="26" xfId="1" applyFont="1" applyBorder="1" applyAlignment="1">
      <alignment vertical="center"/>
    </xf>
    <xf numFmtId="43" fontId="8" fillId="0" borderId="26" xfId="1" applyFont="1" applyBorder="1" applyAlignment="1">
      <alignment vertical="center"/>
    </xf>
    <xf numFmtId="0" fontId="8" fillId="0" borderId="11" xfId="0" applyFont="1" applyBorder="1"/>
    <xf numFmtId="43" fontId="18" fillId="0" borderId="11" xfId="1" applyFont="1" applyBorder="1" applyAlignment="1">
      <alignment horizontal="right" vertical="center" wrapText="1" indent="1"/>
    </xf>
    <xf numFmtId="43" fontId="16" fillId="0" borderId="7" xfId="0" applyNumberFormat="1" applyFont="1" applyBorder="1"/>
    <xf numFmtId="3" fontId="8" fillId="0" borderId="1" xfId="3" applyNumberFormat="1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3" fontId="3" fillId="0" borderId="1" xfId="3" applyNumberFormat="1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3" fontId="3" fillId="0" borderId="73" xfId="3" applyNumberFormat="1" applyFont="1" applyBorder="1" applyAlignment="1">
      <alignment horizontal="left" vertical="center" wrapText="1"/>
    </xf>
    <xf numFmtId="0" fontId="3" fillId="0" borderId="73" xfId="3" applyFont="1" applyBorder="1" applyAlignment="1">
      <alignment horizontal="left" vertical="center" wrapText="1"/>
    </xf>
    <xf numFmtId="3" fontId="6" fillId="0" borderId="44" xfId="3" applyNumberFormat="1" applyFont="1" applyBorder="1" applyAlignment="1">
      <alignment horizontal="left" vertical="center" wrapText="1"/>
    </xf>
    <xf numFmtId="3" fontId="6" fillId="0" borderId="24" xfId="3" applyNumberFormat="1" applyFont="1" applyBorder="1" applyAlignment="1">
      <alignment horizontal="left" vertical="center" wrapText="1"/>
    </xf>
    <xf numFmtId="3" fontId="6" fillId="0" borderId="25" xfId="3" applyNumberFormat="1" applyFont="1" applyBorder="1" applyAlignment="1">
      <alignment horizontal="left" vertical="center" wrapText="1"/>
    </xf>
    <xf numFmtId="0" fontId="40" fillId="0" borderId="36" xfId="3" applyFont="1" applyBorder="1" applyAlignment="1">
      <alignment horizontal="center" vertical="center" wrapText="1"/>
    </xf>
    <xf numFmtId="0" fontId="40" fillId="0" borderId="0" xfId="3" applyFont="1" applyAlignment="1">
      <alignment horizontal="center" vertical="center" wrapText="1"/>
    </xf>
    <xf numFmtId="0" fontId="40" fillId="0" borderId="37" xfId="3" applyFont="1" applyBorder="1" applyAlignment="1">
      <alignment horizontal="center" vertical="center" wrapText="1"/>
    </xf>
    <xf numFmtId="0" fontId="39" fillId="0" borderId="80" xfId="3" applyFont="1" applyBorder="1" applyAlignment="1">
      <alignment horizontal="center" vertical="center"/>
    </xf>
    <xf numFmtId="0" fontId="39" fillId="0" borderId="47" xfId="3" applyFont="1" applyBorder="1" applyAlignment="1">
      <alignment horizontal="center" vertical="center"/>
    </xf>
    <xf numFmtId="0" fontId="39" fillId="0" borderId="81" xfId="3" applyFont="1" applyBorder="1" applyAlignment="1">
      <alignment horizontal="center" vertical="center"/>
    </xf>
    <xf numFmtId="0" fontId="39" fillId="2" borderId="82" xfId="3" applyFont="1" applyFill="1" applyBorder="1" applyAlignment="1">
      <alignment horizontal="center" vertical="center"/>
    </xf>
    <xf numFmtId="0" fontId="39" fillId="2" borderId="2" xfId="3" applyFont="1" applyFill="1" applyBorder="1" applyAlignment="1">
      <alignment horizontal="center" vertical="center"/>
    </xf>
    <xf numFmtId="0" fontId="39" fillId="2" borderId="83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3" fontId="13" fillId="0" borderId="30" xfId="3" applyNumberFormat="1" applyFont="1" applyBorder="1" applyAlignment="1">
      <alignment horizontal="left" vertical="center" wrapText="1"/>
    </xf>
    <xf numFmtId="0" fontId="13" fillId="0" borderId="30" xfId="3" applyFont="1" applyBorder="1" applyAlignment="1">
      <alignment horizontal="left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9" fontId="8" fillId="0" borderId="24" xfId="3" applyNumberFormat="1" applyFont="1" applyBorder="1" applyAlignment="1">
      <alignment horizontal="left" vertical="center" wrapText="1"/>
    </xf>
    <xf numFmtId="49" fontId="8" fillId="0" borderId="25" xfId="3" applyNumberFormat="1" applyFont="1" applyBorder="1" applyAlignment="1">
      <alignment horizontal="left" vertical="center" wrapText="1"/>
    </xf>
    <xf numFmtId="0" fontId="3" fillId="0" borderId="20" xfId="3" applyFont="1" applyBorder="1" applyAlignment="1">
      <alignment horizontal="left" vertical="center"/>
    </xf>
    <xf numFmtId="0" fontId="3" fillId="0" borderId="28" xfId="3" applyFont="1" applyBorder="1" applyAlignment="1">
      <alignment horizontal="left" vertical="center"/>
    </xf>
    <xf numFmtId="3" fontId="11" fillId="0" borderId="77" xfId="3" applyNumberFormat="1" applyFont="1" applyBorder="1" applyAlignment="1">
      <alignment horizontal="left" vertical="center" wrapText="1"/>
    </xf>
    <xf numFmtId="3" fontId="4" fillId="2" borderId="63" xfId="3" applyNumberFormat="1" applyFont="1" applyFill="1" applyBorder="1" applyAlignment="1">
      <alignment horizontal="left" vertical="center" wrapText="1"/>
    </xf>
    <xf numFmtId="3" fontId="5" fillId="2" borderId="63" xfId="3" applyNumberFormat="1" applyFont="1" applyFill="1" applyBorder="1" applyAlignment="1">
      <alignment horizontal="left" vertical="center" wrapText="1"/>
    </xf>
    <xf numFmtId="3" fontId="5" fillId="2" borderId="64" xfId="3" applyNumberFormat="1" applyFont="1" applyFill="1" applyBorder="1" applyAlignment="1">
      <alignment horizontal="left" vertical="center" wrapText="1"/>
    </xf>
    <xf numFmtId="3" fontId="3" fillId="0" borderId="65" xfId="3" applyNumberFormat="1" applyFont="1" applyBorder="1" applyAlignment="1">
      <alignment horizontal="center" vertical="center" wrapText="1"/>
    </xf>
    <xf numFmtId="3" fontId="3" fillId="0" borderId="66" xfId="3" applyNumberFormat="1" applyFont="1" applyBorder="1" applyAlignment="1">
      <alignment horizontal="center" vertical="center" wrapText="1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6" xfId="3" applyNumberFormat="1" applyFont="1" applyBorder="1" applyAlignment="1">
      <alignment horizontal="center" vertical="center" wrapText="1"/>
    </xf>
    <xf numFmtId="3" fontId="3" fillId="0" borderId="5" xfId="3" applyNumberFormat="1" applyFont="1" applyBorder="1" applyAlignment="1">
      <alignment horizontal="center" vertical="center" wrapText="1"/>
    </xf>
    <xf numFmtId="43" fontId="3" fillId="0" borderId="5" xfId="4" applyFont="1" applyBorder="1" applyAlignment="1">
      <alignment horizontal="center" vertical="center" wrapText="1"/>
    </xf>
    <xf numFmtId="43" fontId="3" fillId="0" borderId="55" xfId="4" applyFont="1" applyBorder="1" applyAlignment="1">
      <alignment horizontal="center" vertical="center" wrapText="1"/>
    </xf>
    <xf numFmtId="3" fontId="8" fillId="0" borderId="24" xfId="3" applyNumberFormat="1" applyFont="1" applyBorder="1" applyAlignment="1">
      <alignment horizontal="left" vertical="center"/>
    </xf>
    <xf numFmtId="3" fontId="8" fillId="0" borderId="25" xfId="3" applyNumberFormat="1" applyFont="1" applyBorder="1" applyAlignment="1">
      <alignment horizontal="left" vertical="center"/>
    </xf>
    <xf numFmtId="3" fontId="3" fillId="2" borderId="27" xfId="3" applyNumberFormat="1" applyFont="1" applyFill="1" applyBorder="1" applyAlignment="1">
      <alignment horizontal="left" vertical="center"/>
    </xf>
    <xf numFmtId="3" fontId="3" fillId="2" borderId="20" xfId="3" applyNumberFormat="1" applyFont="1" applyFill="1" applyBorder="1" applyAlignment="1">
      <alignment horizontal="left" vertical="center"/>
    </xf>
    <xf numFmtId="3" fontId="15" fillId="2" borderId="20" xfId="3" applyNumberFormat="1" applyFont="1" applyFill="1" applyBorder="1" applyAlignment="1">
      <alignment horizontal="left" vertical="top" wrapText="1"/>
    </xf>
    <xf numFmtId="3" fontId="15" fillId="2" borderId="21" xfId="3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3" fontId="19" fillId="0" borderId="33" xfId="3" applyNumberFormat="1" applyFont="1" applyBorder="1" applyAlignment="1">
      <alignment horizontal="center" vertical="center" wrapText="1"/>
    </xf>
    <xf numFmtId="3" fontId="19" fillId="0" borderId="34" xfId="3" applyNumberFormat="1" applyFont="1" applyBorder="1" applyAlignment="1">
      <alignment horizontal="center" vertical="center" wrapText="1"/>
    </xf>
    <xf numFmtId="3" fontId="19" fillId="0" borderId="35" xfId="3" applyNumberFormat="1" applyFont="1" applyBorder="1" applyAlignment="1">
      <alignment horizontal="center" vertical="center" wrapText="1"/>
    </xf>
    <xf numFmtId="3" fontId="19" fillId="0" borderId="36" xfId="3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19" fillId="0" borderId="37" xfId="3" applyNumberFormat="1" applyFont="1" applyBorder="1" applyAlignment="1">
      <alignment horizontal="center" vertical="center" wrapText="1"/>
    </xf>
    <xf numFmtId="3" fontId="19" fillId="0" borderId="38" xfId="3" applyNumberFormat="1" applyFont="1" applyBorder="1" applyAlignment="1">
      <alignment horizontal="center" vertical="center" wrapText="1"/>
    </xf>
    <xf numFmtId="3" fontId="19" fillId="0" borderId="39" xfId="3" applyNumberFormat="1" applyFont="1" applyBorder="1" applyAlignment="1">
      <alignment horizontal="center" vertical="center" wrapText="1"/>
    </xf>
    <xf numFmtId="3" fontId="19" fillId="0" borderId="40" xfId="3" applyNumberFormat="1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left" vertical="center" wrapText="1"/>
    </xf>
    <xf numFmtId="3" fontId="3" fillId="0" borderId="59" xfId="0" applyNumberFormat="1" applyFont="1" applyBorder="1" applyAlignment="1">
      <alignment horizontal="left" vertical="center" wrapText="1"/>
    </xf>
    <xf numFmtId="3" fontId="3" fillId="0" borderId="60" xfId="0" applyNumberFormat="1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6" fillId="0" borderId="1" xfId="3" applyFont="1" applyBorder="1" applyAlignment="1">
      <alignment wrapText="1"/>
    </xf>
    <xf numFmtId="0" fontId="26" fillId="0" borderId="2" xfId="3" applyFont="1" applyBorder="1" applyAlignment="1">
      <alignment wrapText="1"/>
    </xf>
    <xf numFmtId="0" fontId="26" fillId="0" borderId="3" xfId="3" applyFont="1" applyBorder="1" applyAlignment="1">
      <alignment wrapText="1"/>
    </xf>
    <xf numFmtId="0" fontId="26" fillId="0" borderId="1" xfId="3" applyFont="1" applyBorder="1" applyAlignment="1">
      <alignment horizontal="left" wrapText="1"/>
    </xf>
    <xf numFmtId="0" fontId="26" fillId="0" borderId="2" xfId="3" applyFont="1" applyBorder="1" applyAlignment="1">
      <alignment horizontal="left" wrapText="1"/>
    </xf>
    <xf numFmtId="0" fontId="26" fillId="0" borderId="1" xfId="3" applyFont="1" applyBorder="1"/>
    <xf numFmtId="0" fontId="26" fillId="0" borderId="2" xfId="3" applyFont="1" applyBorder="1"/>
    <xf numFmtId="0" fontId="26" fillId="0" borderId="3" xfId="3" applyFont="1" applyBorder="1"/>
    <xf numFmtId="0" fontId="26" fillId="0" borderId="3" xfId="3" applyFont="1" applyBorder="1" applyAlignment="1">
      <alignment horizontal="left" wrapText="1"/>
    </xf>
    <xf numFmtId="0" fontId="26" fillId="0" borderId="1" xfId="3" applyFont="1" applyBorder="1" applyAlignment="1">
      <alignment horizontal="left"/>
    </xf>
    <xf numFmtId="0" fontId="26" fillId="0" borderId="2" xfId="3" applyFont="1" applyBorder="1" applyAlignment="1">
      <alignment horizontal="left"/>
    </xf>
    <xf numFmtId="0" fontId="26" fillId="0" borderId="3" xfId="3" applyFont="1" applyBorder="1" applyAlignment="1">
      <alignment horizontal="left"/>
    </xf>
    <xf numFmtId="0" fontId="27" fillId="4" borderId="1" xfId="3" applyFont="1" applyFill="1" applyBorder="1" applyAlignment="1">
      <alignment horizontal="left" vertical="center" wrapText="1"/>
    </xf>
    <xf numFmtId="0" fontId="27" fillId="4" borderId="2" xfId="3" applyFont="1" applyFill="1" applyBorder="1" applyAlignment="1">
      <alignment horizontal="left" vertical="center" wrapText="1"/>
    </xf>
    <xf numFmtId="0" fontId="27" fillId="4" borderId="3" xfId="3" applyFont="1" applyFill="1" applyBorder="1" applyAlignment="1">
      <alignment horizontal="left" vertical="center" wrapText="1"/>
    </xf>
    <xf numFmtId="0" fontId="27" fillId="4" borderId="1" xfId="3" applyFont="1" applyFill="1" applyBorder="1" applyAlignment="1">
      <alignment horizontal="left" wrapText="1"/>
    </xf>
    <xf numFmtId="0" fontId="27" fillId="4" borderId="2" xfId="3" applyFont="1" applyFill="1" applyBorder="1" applyAlignment="1">
      <alignment horizontal="left" wrapText="1"/>
    </xf>
    <xf numFmtId="0" fontId="27" fillId="4" borderId="3" xfId="3" applyFont="1" applyFill="1" applyBorder="1" applyAlignment="1">
      <alignment horizontal="left" wrapText="1"/>
    </xf>
    <xf numFmtId="0" fontId="24" fillId="6" borderId="1" xfId="3" applyFont="1" applyFill="1" applyBorder="1" applyAlignment="1">
      <alignment horizontal="center" vertical="center"/>
    </xf>
    <xf numFmtId="0" fontId="24" fillId="6" borderId="2" xfId="3" applyFont="1" applyFill="1" applyBorder="1" applyAlignment="1">
      <alignment horizontal="center" vertical="center"/>
    </xf>
    <xf numFmtId="0" fontId="24" fillId="6" borderId="3" xfId="3" applyFont="1" applyFill="1" applyBorder="1" applyAlignment="1">
      <alignment horizontal="center" vertical="center"/>
    </xf>
    <xf numFmtId="0" fontId="27" fillId="4" borderId="1" xfId="3" applyFont="1" applyFill="1" applyBorder="1" applyAlignment="1">
      <alignment horizontal="left" vertical="center"/>
    </xf>
    <xf numFmtId="0" fontId="27" fillId="4" borderId="2" xfId="3" applyFont="1" applyFill="1" applyBorder="1" applyAlignment="1">
      <alignment horizontal="left" vertical="center"/>
    </xf>
    <xf numFmtId="0" fontId="27" fillId="4" borderId="3" xfId="3" applyFont="1" applyFill="1" applyBorder="1" applyAlignment="1">
      <alignment horizontal="left" vertical="center"/>
    </xf>
    <xf numFmtId="0" fontId="28" fillId="0" borderId="1" xfId="3" applyFont="1" applyBorder="1"/>
    <xf numFmtId="0" fontId="28" fillId="0" borderId="2" xfId="3" applyFont="1" applyBorder="1"/>
    <xf numFmtId="0" fontId="28" fillId="0" borderId="3" xfId="3" applyFont="1" applyBorder="1"/>
    <xf numFmtId="0" fontId="32" fillId="0" borderId="1" xfId="10" applyFont="1" applyBorder="1" applyAlignment="1">
      <alignment horizontal="center"/>
    </xf>
    <xf numFmtId="0" fontId="32" fillId="0" borderId="3" xfId="10" applyFont="1" applyBorder="1" applyAlignment="1">
      <alignment horizontal="center"/>
    </xf>
    <xf numFmtId="0" fontId="12" fillId="0" borderId="4" xfId="8" applyFont="1" applyBorder="1" applyAlignment="1">
      <alignment horizontal="center"/>
    </xf>
    <xf numFmtId="0" fontId="31" fillId="0" borderId="0" xfId="8" applyFont="1" applyAlignment="1">
      <alignment horizontal="center"/>
    </xf>
    <xf numFmtId="0" fontId="12" fillId="0" borderId="0" xfId="8" applyFont="1" applyAlignment="1">
      <alignment horizontal="center" vertical="center"/>
    </xf>
    <xf numFmtId="0" fontId="32" fillId="16" borderId="1" xfId="10" applyFont="1" applyFill="1" applyBorder="1" applyAlignment="1">
      <alignment horizontal="center"/>
    </xf>
    <xf numFmtId="0" fontId="32" fillId="16" borderId="2" xfId="10" applyFont="1" applyFill="1" applyBorder="1" applyAlignment="1">
      <alignment horizontal="center"/>
    </xf>
    <xf numFmtId="0" fontId="32" fillId="16" borderId="3" xfId="10" applyFont="1" applyFill="1" applyBorder="1" applyAlignment="1">
      <alignment horizontal="center"/>
    </xf>
    <xf numFmtId="0" fontId="32" fillId="0" borderId="2" xfId="10" applyFont="1" applyBorder="1" applyAlignment="1">
      <alignment horizontal="center"/>
    </xf>
    <xf numFmtId="43" fontId="0" fillId="0" borderId="0" xfId="1" applyFont="1" applyAlignment="1">
      <alignment horizontal="left"/>
    </xf>
    <xf numFmtId="0" fontId="36" fillId="0" borderId="0" xfId="0" applyFont="1" applyAlignment="1">
      <alignment horizontal="center" vertical="center" wrapText="1"/>
    </xf>
    <xf numFmtId="3" fontId="3" fillId="0" borderId="44" xfId="3" applyNumberFormat="1" applyFont="1" applyBorder="1" applyAlignment="1">
      <alignment horizontal="center" vertical="center" wrapText="1"/>
    </xf>
    <xf numFmtId="3" fontId="3" fillId="0" borderId="24" xfId="3" applyNumberFormat="1" applyFont="1" applyBorder="1" applyAlignment="1">
      <alignment horizontal="center" vertical="center" wrapText="1"/>
    </xf>
    <xf numFmtId="3" fontId="3" fillId="0" borderId="25" xfId="3" applyNumberFormat="1" applyFont="1" applyBorder="1" applyAlignment="1">
      <alignment horizontal="center" vertical="center" wrapText="1"/>
    </xf>
    <xf numFmtId="3" fontId="11" fillId="0" borderId="73" xfId="3" applyNumberFormat="1" applyFont="1" applyBorder="1" applyAlignment="1">
      <alignment horizontal="left" vertical="center" wrapText="1"/>
    </xf>
    <xf numFmtId="3" fontId="3" fillId="0" borderId="14" xfId="3" applyNumberFormat="1" applyFont="1" applyBorder="1" applyAlignment="1">
      <alignment horizontal="center" vertical="center" wrapText="1"/>
    </xf>
    <xf numFmtId="3" fontId="3" fillId="0" borderId="15" xfId="3" applyNumberFormat="1" applyFont="1" applyBorder="1" applyAlignment="1">
      <alignment horizontal="center" vertical="center" wrapText="1"/>
    </xf>
    <xf numFmtId="3" fontId="3" fillId="0" borderId="16" xfId="3" applyNumberFormat="1" applyFont="1" applyBorder="1" applyAlignment="1">
      <alignment horizontal="center" vertical="center" wrapText="1"/>
    </xf>
    <xf numFmtId="3" fontId="3" fillId="0" borderId="46" xfId="3" applyNumberFormat="1" applyFont="1" applyBorder="1" applyAlignment="1">
      <alignment horizontal="center" vertical="center" wrapText="1"/>
    </xf>
    <xf numFmtId="3" fontId="3" fillId="0" borderId="47" xfId="3" applyNumberFormat="1" applyFont="1" applyBorder="1" applyAlignment="1">
      <alignment horizontal="center" vertical="center" wrapText="1"/>
    </xf>
    <xf numFmtId="3" fontId="3" fillId="0" borderId="48" xfId="3" applyNumberFormat="1" applyFont="1" applyBorder="1" applyAlignment="1">
      <alignment horizontal="center" vertical="center" wrapText="1"/>
    </xf>
    <xf numFmtId="3" fontId="14" fillId="5" borderId="58" xfId="6" applyNumberFormat="1" applyFont="1" applyFill="1" applyBorder="1" applyAlignment="1">
      <alignment horizontal="center" vertical="center" wrapText="1"/>
    </xf>
    <xf numFmtId="3" fontId="14" fillId="5" borderId="59" xfId="6" applyNumberFormat="1" applyFont="1" applyFill="1" applyBorder="1" applyAlignment="1">
      <alignment horizontal="center" vertical="center" wrapText="1"/>
    </xf>
  </cellXfs>
  <cellStyles count="12">
    <cellStyle name="Comma" xfId="1" builtinId="3"/>
    <cellStyle name="Comma 2" xfId="4" xr:uid="{557A871C-FB9D-4528-AD67-8BC16CD7006A}"/>
    <cellStyle name="Comma 6" xfId="9" xr:uid="{A7B3A4D7-CA25-4975-BFF1-BC7D5E35F3FB}"/>
    <cellStyle name="Normal" xfId="0" builtinId="0"/>
    <cellStyle name="Normal 2" xfId="3" xr:uid="{CAA3A856-B1C4-4B48-9295-756EA890082E}"/>
    <cellStyle name="Normal 2 10" xfId="7" xr:uid="{3E39AE4B-FB7E-4749-A76A-A07A25C1578C}"/>
    <cellStyle name="Normal 2 5 2 2" xfId="6" xr:uid="{C06A9D1C-E746-4399-A1BD-7C4092C44B9D}"/>
    <cellStyle name="Normal 2 5 2 2 2" xfId="10" xr:uid="{923A557E-83FF-4795-A075-DBE89D5A2331}"/>
    <cellStyle name="Normal 2 5 2 2 2 2" xfId="11" xr:uid="{DDA77EEA-D9D8-4D6C-A461-08DC9998476A}"/>
    <cellStyle name="Normal 6" xfId="8" xr:uid="{13A7E2E4-D5D5-4EF9-A1B9-3ECC0DDE6877}"/>
    <cellStyle name="Percent" xfId="2" builtinId="5"/>
    <cellStyle name="Percent 2" xfId="5" xr:uid="{44CF9F83-200B-495C-8387-BBF23A3AA7F2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ith\shareddocs\AJITH\FORMATS\SuStructure%20Conc%20Take%20of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-pc\users\CCC\INDIKA\Pre%20contract\MMGS\Graphitec\Evaluation%20Graphitec\AJITH\FORMATS\SuStructure%20Conc%20Take%20of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ANDA-PC\PROJECTS%20-%20SUNANDA\PROPOSALS\Sunanda\Projects\Archimedia\Central-province\Budget%20Estimate-%20PC%20Kandy\AJITH\FORMATS\SuStructure%20Conc%20Take%20off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IB%20new\Group%201\Sliced%20BOQ%20P5.xlsx" TargetMode="External"/><Relationship Id="rId1" Type="http://schemas.openxmlformats.org/officeDocument/2006/relationships/externalLinkPath" Target="/AIIB%20new/Group%201/Sliced%20BOQ%20P5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IB%20new\Group%2002\6A\Final%20No%20Objection%20receieved%20from%20Mr.%20Vijith\Package%206A%20BOQ%20-Blank.xlsx" TargetMode="External"/><Relationship Id="rId1" Type="http://schemas.openxmlformats.org/officeDocument/2006/relationships/externalLinkPath" Target="/AIIB%20new/Group%2002/6A/Final%20No%20Objection%20receieved%20from%20Mr.%20Vijith/Package%206A%20BOQ%20-Bl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keOff"/>
      <sheetName val="Schedules"/>
      <sheetName val="Sheet3"/>
      <sheetName val="B-3.2 EB"/>
      <sheetName val="PLT-SUM"/>
      <sheetName val="Factor Sheet"/>
      <sheetName val="Price Sheet"/>
      <sheetName val="B-2"/>
      <sheetName val="Rates"/>
      <sheetName val="TO SHEET"/>
      <sheetName val="BAR SCHEDULE"/>
      <sheetName val="Est - H03"/>
      <sheetName val="Option"/>
      <sheetName val="Details"/>
      <sheetName val=" GULF"/>
      <sheetName val="BOQ"/>
      <sheetName val="CCS summary "/>
      <sheetName val="16 Consum's"/>
      <sheetName val="24 B'up"/>
      <sheetName val="SuStructure Conc Take off"/>
      <sheetName val="Det_Des"/>
      <sheetName val="Ra  stair"/>
      <sheetName val="9600-T1"/>
      <sheetName val="C&amp;IEVA"/>
      <sheetName val="EC(Rev)"/>
      <sheetName val="#REF"/>
      <sheetName val="Bill 1"/>
      <sheetName val="Bill 2"/>
      <sheetName val="Bill 3"/>
      <sheetName val="Bill 4"/>
      <sheetName val="Bill 5"/>
      <sheetName val="Bill 6"/>
      <sheetName val="Bill 7"/>
      <sheetName val="Summary"/>
      <sheetName val="#3E1_GCR"/>
      <sheetName val="Cover"/>
      <sheetName val="Bill 3 - Site Works"/>
      <sheetName val="Sheet5"/>
      <sheetName val="Civil Works"/>
      <sheetName val="Scatter"/>
      <sheetName val="1997 IPO"/>
      <sheetName val="35"/>
      <sheetName val="material"/>
      <sheetName val="Labour Rates"/>
      <sheetName val="machinery"/>
      <sheetName val="FitOutConfCentre"/>
      <sheetName val="Calculation"/>
      <sheetName val="Definitions"/>
      <sheetName val="RA-markate"/>
      <sheetName val="B-3"/>
      <sheetName val="Cash2"/>
      <sheetName val="Z"/>
      <sheetName val="MEP Matls"/>
      <sheetName val="Lstsub"/>
      <sheetName val="Raw Data"/>
      <sheetName val="SubmitCal"/>
      <sheetName val="C9901"/>
      <sheetName val="new ext"/>
      <sheetName val="Siteworks"/>
      <sheetName val="Criteria"/>
      <sheetName val="Uniliever"/>
      <sheetName val="Project Brief"/>
      <sheetName val="QMCT"/>
      <sheetName val="Chiet tinh dz22"/>
      <sheetName val="LEGEND"/>
      <sheetName val="PROJECT BRIEF(EX.NEW)"/>
      <sheetName val="_GULF"/>
      <sheetName val="CCS_summary_"/>
      <sheetName val="16_Consum's"/>
      <sheetName val="24_B'up"/>
      <sheetName val="SuStructure_Conc_Take_off"/>
      <sheetName val="Ra__stair"/>
      <sheetName val="MEP_Matls"/>
      <sheetName val="Raw_Data"/>
      <sheetName val="Bill_1"/>
      <sheetName val="Bill_2"/>
      <sheetName val="Bill_3"/>
      <sheetName val="Bill_4"/>
      <sheetName val="Bill_5"/>
      <sheetName val="Bill_6"/>
      <sheetName val="Bill_7"/>
      <sheetName val="new_ext"/>
      <sheetName val="_GULF1"/>
      <sheetName val="CCS_summary_1"/>
      <sheetName val="16_Consum's1"/>
      <sheetName val="24_B'up1"/>
      <sheetName val="SuStructure_Conc_Take_off1"/>
      <sheetName val="Ra__stair1"/>
      <sheetName val="MEP_Matls1"/>
      <sheetName val="Raw_Data1"/>
      <sheetName val="Bill_11"/>
      <sheetName val="Bill_21"/>
      <sheetName val="Bill_31"/>
      <sheetName val="Bill_41"/>
      <sheetName val="Bill_51"/>
      <sheetName val="Bill_61"/>
      <sheetName val="Bill_71"/>
      <sheetName val="new_ext1"/>
      <sheetName val="_GULF2"/>
      <sheetName val="CCS_summary_2"/>
      <sheetName val="16_Consum's2"/>
      <sheetName val="24_B'up2"/>
      <sheetName val="SuStructure_Conc_Take_off2"/>
      <sheetName val="Ra__stair2"/>
      <sheetName val="MEP_Matls2"/>
      <sheetName val="Raw_Data2"/>
      <sheetName val="Bill_12"/>
      <sheetName val="Bill_22"/>
      <sheetName val="Bill_32"/>
      <sheetName val="Bill_42"/>
      <sheetName val="Bill_52"/>
      <sheetName val="Bill_62"/>
      <sheetName val="Bill_72"/>
      <sheetName val="new_ext2"/>
      <sheetName val="marble"/>
      <sheetName val="boq for variation"/>
      <sheetName val="TOTAL"/>
      <sheetName val="Data"/>
      <sheetName val="Bill"/>
      <sheetName val="1-Excavation"/>
      <sheetName val="2-Substructure"/>
      <sheetName val="3-Concrete"/>
      <sheetName val="4-Masonry"/>
      <sheetName val="5-Thermal &amp; Moisture"/>
      <sheetName val="Plumbing FROM bILL"/>
      <sheetName val="total components with Rates"/>
      <sheetName val="설계서"/>
      <sheetName val="기준액"/>
      <sheetName val="Factors"/>
      <sheetName val="JOB COSTING SHEET HVAC"/>
      <sheetName val="Cost Factor Sheet"/>
      <sheetName val="Staff Acco."/>
    </sheetNames>
    <sheetDataSet>
      <sheetData sheetId="0" refreshError="1"/>
      <sheetData sheetId="1" refreshError="1">
        <row r="5">
          <cell r="A5" t="str">
            <v>C1</v>
          </cell>
          <cell r="B5">
            <v>0.25</v>
          </cell>
          <cell r="C5">
            <v>0.35</v>
          </cell>
          <cell r="D5">
            <v>8.7499999999999994E-2</v>
          </cell>
          <cell r="E5">
            <v>1.2</v>
          </cell>
        </row>
        <row r="6">
          <cell r="A6" t="str">
            <v>C2</v>
          </cell>
          <cell r="B6">
            <v>0.25</v>
          </cell>
          <cell r="C6">
            <v>0.45</v>
          </cell>
          <cell r="D6">
            <v>0.1125</v>
          </cell>
          <cell r="E6">
            <v>1.4</v>
          </cell>
        </row>
        <row r="7">
          <cell r="A7" t="str">
            <v>C3</v>
          </cell>
          <cell r="B7">
            <v>0.25</v>
          </cell>
          <cell r="C7">
            <v>0.55000000000000004</v>
          </cell>
          <cell r="D7">
            <v>0.13750000000000001</v>
          </cell>
          <cell r="E7">
            <v>1.6</v>
          </cell>
        </row>
        <row r="8">
          <cell r="A8" t="str">
            <v>C4</v>
          </cell>
          <cell r="B8">
            <v>0.25</v>
          </cell>
          <cell r="C8">
            <v>0.65</v>
          </cell>
          <cell r="D8">
            <v>0.16250000000000001</v>
          </cell>
          <cell r="E8">
            <v>1.8</v>
          </cell>
        </row>
        <row r="9">
          <cell r="A9" t="str">
            <v>C5</v>
          </cell>
          <cell r="B9">
            <v>0.25</v>
          </cell>
          <cell r="C9">
            <v>0.75</v>
          </cell>
          <cell r="D9">
            <v>0.1875</v>
          </cell>
          <cell r="E9">
            <v>2</v>
          </cell>
        </row>
        <row r="10">
          <cell r="A10" t="str">
            <v>C6</v>
          </cell>
          <cell r="B10">
            <v>0.25</v>
          </cell>
          <cell r="C10">
            <v>0.85</v>
          </cell>
          <cell r="D10">
            <v>0.21249999999999999</v>
          </cell>
          <cell r="E10">
            <v>2.2000000000000002</v>
          </cell>
        </row>
        <row r="11">
          <cell r="A11" t="str">
            <v>C7</v>
          </cell>
          <cell r="B11">
            <v>0.4</v>
          </cell>
          <cell r="C11">
            <v>0.4</v>
          </cell>
          <cell r="D11">
            <v>0.16000000000000003</v>
          </cell>
          <cell r="E11">
            <v>1.6</v>
          </cell>
        </row>
        <row r="12">
          <cell r="A12" t="str">
            <v>C8</v>
          </cell>
          <cell r="B12">
            <v>0.4</v>
          </cell>
          <cell r="C12">
            <v>0.45</v>
          </cell>
          <cell r="D12">
            <v>0.18000000000000002</v>
          </cell>
          <cell r="E12">
            <v>1.7000000000000002</v>
          </cell>
        </row>
        <row r="13">
          <cell r="A13" t="str">
            <v>C9</v>
          </cell>
          <cell r="B13">
            <v>0.4</v>
          </cell>
          <cell r="C13">
            <v>0.9</v>
          </cell>
          <cell r="D13">
            <v>0.36000000000000004</v>
          </cell>
          <cell r="E13">
            <v>2.6</v>
          </cell>
        </row>
        <row r="14">
          <cell r="A14" t="str">
            <v>C10</v>
          </cell>
          <cell r="B14">
            <v>0.25</v>
          </cell>
          <cell r="C14">
            <v>0.95</v>
          </cell>
          <cell r="D14">
            <v>0.23749999999999999</v>
          </cell>
          <cell r="E14">
            <v>2.4</v>
          </cell>
        </row>
        <row r="15">
          <cell r="A15" t="str">
            <v>C11</v>
          </cell>
          <cell r="B15">
            <v>0.4</v>
          </cell>
          <cell r="C15">
            <v>0.65</v>
          </cell>
          <cell r="D15">
            <v>0.26</v>
          </cell>
          <cell r="E15">
            <v>2.1</v>
          </cell>
        </row>
        <row r="16">
          <cell r="A16" t="str">
            <v>C12</v>
          </cell>
          <cell r="B16">
            <v>0.45</v>
          </cell>
          <cell r="C16">
            <v>0.65</v>
          </cell>
          <cell r="D16">
            <v>0.29250000000000004</v>
          </cell>
          <cell r="E16">
            <v>2.2000000000000002</v>
          </cell>
        </row>
        <row r="17">
          <cell r="A17" t="str">
            <v>C13</v>
          </cell>
          <cell r="B17">
            <v>0</v>
          </cell>
          <cell r="C17">
            <v>0</v>
          </cell>
          <cell r="D17">
            <v>0.65249999999999997</v>
          </cell>
          <cell r="E17">
            <v>4.3</v>
          </cell>
        </row>
        <row r="18">
          <cell r="A18" t="str">
            <v>C14</v>
          </cell>
          <cell r="B18">
            <v>0</v>
          </cell>
          <cell r="C18">
            <v>0</v>
          </cell>
          <cell r="D18">
            <v>1.37</v>
          </cell>
          <cell r="E18">
            <v>8.1999999999999993</v>
          </cell>
        </row>
        <row r="19">
          <cell r="A19" t="str">
            <v>C15</v>
          </cell>
          <cell r="B19">
            <v>0.55000000000000004</v>
          </cell>
          <cell r="C19">
            <v>0.9</v>
          </cell>
          <cell r="D19">
            <v>0.49500000000000005</v>
          </cell>
          <cell r="E19">
            <v>2.9000000000000004</v>
          </cell>
        </row>
        <row r="20">
          <cell r="A20" t="str">
            <v>C16</v>
          </cell>
          <cell r="B20">
            <v>0.55000000000000004</v>
          </cell>
          <cell r="C20">
            <v>0.55000000000000004</v>
          </cell>
          <cell r="D20">
            <v>0.30250000000000005</v>
          </cell>
          <cell r="E20">
            <v>2.2000000000000002</v>
          </cell>
        </row>
        <row r="21">
          <cell r="A21" t="str">
            <v>C17</v>
          </cell>
          <cell r="B21">
            <v>0.25</v>
          </cell>
          <cell r="C21">
            <v>0.55000000000000004</v>
          </cell>
          <cell r="D21">
            <v>0.13750000000000001</v>
          </cell>
          <cell r="E21">
            <v>1.6</v>
          </cell>
        </row>
        <row r="22">
          <cell r="A22" t="str">
            <v>C18</v>
          </cell>
          <cell r="B22">
            <v>0.25</v>
          </cell>
          <cell r="C22">
            <v>0.25</v>
          </cell>
          <cell r="D22">
            <v>6.25E-2</v>
          </cell>
          <cell r="E22">
            <v>1</v>
          </cell>
        </row>
        <row r="23">
          <cell r="A23" t="str">
            <v>C19</v>
          </cell>
          <cell r="B23">
            <v>0.4</v>
          </cell>
          <cell r="C23">
            <v>0.4</v>
          </cell>
          <cell r="D23">
            <v>0.16000000000000003</v>
          </cell>
          <cell r="E23">
            <v>1.6</v>
          </cell>
        </row>
        <row r="24">
          <cell r="A24" t="str">
            <v>W1</v>
          </cell>
          <cell r="B24">
            <v>10.9</v>
          </cell>
          <cell r="C24">
            <v>0.2</v>
          </cell>
          <cell r="D24">
            <v>2.1800000000000002</v>
          </cell>
          <cell r="E24">
            <v>22.2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keOff"/>
      <sheetName val="Schedules"/>
      <sheetName val="Sheet3"/>
      <sheetName val="B-2"/>
      <sheetName val="Option"/>
      <sheetName val="Details"/>
      <sheetName val=" GULF"/>
      <sheetName val="BOQ"/>
      <sheetName val="CCS summary "/>
      <sheetName val="16 Consum's"/>
      <sheetName val="24 B'up"/>
      <sheetName val="SuStructure Conc Take off"/>
      <sheetName val="Det_Des"/>
      <sheetName val="Ra  stair"/>
      <sheetName val="9600-T1"/>
      <sheetName val="C&amp;IEVA"/>
      <sheetName val="EC(Rev)"/>
      <sheetName val="#REF"/>
      <sheetName val="Bill 1"/>
      <sheetName val="Bill 2"/>
      <sheetName val="Bill 3"/>
      <sheetName val="Bill 4"/>
      <sheetName val="Bill 5"/>
      <sheetName val="Bill 6"/>
      <sheetName val="Bill 7"/>
      <sheetName val="Summary"/>
      <sheetName val="#3E1_GCR"/>
      <sheetName val="_GULF"/>
      <sheetName val="CCS_summary_"/>
      <sheetName val="16_Consum's"/>
      <sheetName val="24_B'up"/>
      <sheetName val="SuStructure_Conc_Take_off"/>
      <sheetName val="Ra__stair"/>
      <sheetName val="Bill_1"/>
      <sheetName val="Bill_2"/>
      <sheetName val="Bill_3"/>
      <sheetName val="Bill_4"/>
      <sheetName val="Bill_5"/>
      <sheetName val="Bill_6"/>
      <sheetName val="Bill_7"/>
      <sheetName val="설계서"/>
      <sheetName val="기준액"/>
      <sheetName val="B-3"/>
      <sheetName val="Calculation"/>
      <sheetName val="Factors"/>
      <sheetName val="COVER"/>
      <sheetName val="Contract BOQ"/>
      <sheetName val="Definitions"/>
      <sheetName val="RA-markate"/>
      <sheetName val="total components with Rates"/>
      <sheetName val="bill02"/>
      <sheetName val="Layout"/>
      <sheetName val="Panel"/>
      <sheetName val="_GULF1"/>
      <sheetName val="CCS_summary_1"/>
      <sheetName val="16_Consum's1"/>
      <sheetName val="24_B'up1"/>
      <sheetName val="SuStructure_Conc_Take_off1"/>
      <sheetName val="Ra__stair1"/>
      <sheetName val="Bill_11"/>
      <sheetName val="Bill_21"/>
      <sheetName val="Bill_31"/>
      <sheetName val="Bill_41"/>
      <sheetName val="Bill_51"/>
      <sheetName val="Bill_61"/>
      <sheetName val="Bill_71"/>
      <sheetName val="total_components_with_Rates"/>
      <sheetName val="Contract_BOQ"/>
      <sheetName val="Material Prices"/>
      <sheetName val="BOI - Katunayaka-9.8.2013"/>
      <sheetName val="breakdown"/>
      <sheetName val="Rates"/>
      <sheetName val="QTY Pipe Laying"/>
      <sheetName val="Seachells-Pools-25.2.2014"/>
      <sheetName val="Ragama"/>
      <sheetName val="costing sheet"/>
      <sheetName val="PLT-SUM"/>
      <sheetName val="Factor Sheet"/>
      <sheetName val="RBD"/>
      <sheetName val="BOM"/>
      <sheetName val="OLD PRICES"/>
      <sheetName val="RSM and Distributors"/>
      <sheetName val="SSuppliers"/>
      <sheetName val="Enclo.compar.EMP-RND"/>
      <sheetName val="Calc Inputs"/>
      <sheetName val="may_data"/>
      <sheetName val="JOB COSTING SHEET ELEC"/>
      <sheetName val="Sheet1"/>
      <sheetName val="주식"/>
      <sheetName val="Sheet1 (2)"/>
      <sheetName val="Scatter"/>
      <sheetName val="TO SHEET"/>
      <sheetName val="BAR SCHEDULE"/>
      <sheetName val="Est - H03"/>
      <sheetName val="Cash2"/>
      <sheetName val="Z"/>
      <sheetName val="MEP Matls"/>
      <sheetName val="Lstsub"/>
      <sheetName val="Raw Data"/>
      <sheetName val="SubmitCal"/>
      <sheetName val="C9901"/>
      <sheetName val="new ext"/>
      <sheetName val="Siteworks"/>
      <sheetName val="Criteria"/>
      <sheetName val="Uniliever"/>
      <sheetName val="Project Brief"/>
      <sheetName val="QMCT"/>
      <sheetName val="Chiet tinh dz22"/>
      <sheetName val="LEGEND"/>
      <sheetName val="PROJECT BRIEF(EX.NEW)"/>
      <sheetName val="MEP_Matls"/>
      <sheetName val="Raw_Data"/>
      <sheetName val="new_ext"/>
      <sheetName val="MEP_Matls1"/>
      <sheetName val="Raw_Data1"/>
      <sheetName val="new_ext1"/>
      <sheetName val="_GULF2"/>
      <sheetName val="CCS_summary_2"/>
      <sheetName val="16_Consum's2"/>
      <sheetName val="24_B'up2"/>
      <sheetName val="SuStructure_Conc_Take_off2"/>
      <sheetName val="Ra__stair2"/>
      <sheetName val="MEP_Matls2"/>
      <sheetName val="Raw_Data2"/>
      <sheetName val="Bill_12"/>
      <sheetName val="Bill_22"/>
      <sheetName val="Bill_32"/>
      <sheetName val="Bill_42"/>
      <sheetName val="Bill_52"/>
      <sheetName val="Bill_62"/>
      <sheetName val="Bill_72"/>
      <sheetName val="new_ext2"/>
      <sheetName val="marble"/>
      <sheetName val="boq for variation"/>
      <sheetName val="FitOutConfCentre"/>
      <sheetName val="TOTAL"/>
      <sheetName val="Data"/>
      <sheetName val="Bill"/>
      <sheetName val="1-Excavation"/>
      <sheetName val="2-Substructure"/>
      <sheetName val="3-Concrete"/>
      <sheetName val="4-Masonry"/>
      <sheetName val="5-Thermal &amp; Moisture"/>
      <sheetName val="Plumbing FROM bILL"/>
      <sheetName val="Master Equipment List"/>
      <sheetName val="Bill 3 - Site Works"/>
      <sheetName val="B Sum"/>
      <sheetName val="Cost Factor Sheet"/>
      <sheetName val="F031-3(ANLZ)"/>
      <sheetName val="JOB COSTING SHEET HVAC"/>
      <sheetName val="G"/>
      <sheetName val="D"/>
      <sheetName val="E"/>
      <sheetName val="Plumbing "/>
      <sheetName val="MDB-25.8.2014"/>
      <sheetName val="Formulas"/>
      <sheetName val="Overall - Water Analysis"/>
      <sheetName val="MOTOR"/>
      <sheetName val="3.Labour"/>
      <sheetName val="1.Material"/>
      <sheetName val="MMI"/>
      <sheetName val="2.Machinery"/>
      <sheetName val="Manpower"/>
      <sheetName val="PI-KBR.WB"/>
      <sheetName val="General"/>
      <sheetName val="Panels (DWG)"/>
      <sheetName val="WB"/>
      <sheetName val="Exchange Rates(rounded)"/>
      <sheetName val="CQ by Entity"/>
      <sheetName val="FY by Entity"/>
      <sheetName val="INDEX"/>
      <sheetName val="NQ by Entity"/>
      <sheetName val="CQ Bridge"/>
      <sheetName val="CQ Orders"/>
      <sheetName val="Org Growth"/>
      <sheetName val="Monthly Trend Act MOR pv"/>
      <sheetName val="Load Sch, Cable Sel &amp; Qty"/>
      <sheetName val="Rate Sheet"/>
      <sheetName val="Valible One BOQ"/>
      <sheetName val="GS1"/>
      <sheetName val="Services_InitialEst_UtilityServ"/>
      <sheetName val="Sheet5"/>
      <sheetName val="Sheet2"/>
      <sheetName val="Electrical"/>
      <sheetName val="San nen"/>
      <sheetName val="Bill 5 - Carpark"/>
      <sheetName val="Price sheet"/>
      <sheetName val="GOC"/>
      <sheetName val="BOQ ACMV-MU"/>
      <sheetName val="ELE Summary"/>
      <sheetName val="tables"/>
      <sheetName val="estimate"/>
      <sheetName val="NHÀ NHẬP LIỆU"/>
      <sheetName val="MÓNG SILO"/>
      <sheetName val="CASH"/>
      <sheetName val="Super"/>
      <sheetName val="_GULF4"/>
      <sheetName val="CCS_summary_4"/>
      <sheetName val="16_Consum's4"/>
      <sheetName val="24_B'up4"/>
      <sheetName val="SuStructure_Conc_Take_off4"/>
      <sheetName val="Ra__stair4"/>
      <sheetName val="Bill_14"/>
      <sheetName val="Bill_24"/>
      <sheetName val="Bill_34"/>
      <sheetName val="Bill_44"/>
      <sheetName val="Bill_54"/>
      <sheetName val="Bill_64"/>
      <sheetName val="Bill_74"/>
      <sheetName val="total_components_with_Rates3"/>
      <sheetName val="Contract_BOQ3"/>
      <sheetName val="Material_Prices3"/>
      <sheetName val="_GULF3"/>
      <sheetName val="CCS_summary_3"/>
      <sheetName val="16_Consum's3"/>
      <sheetName val="24_B'up3"/>
      <sheetName val="SuStructure_Conc_Take_off3"/>
      <sheetName val="Ra__stair3"/>
      <sheetName val="Bill_13"/>
      <sheetName val="Bill_23"/>
      <sheetName val="Bill_33"/>
      <sheetName val="Bill_43"/>
      <sheetName val="Bill_53"/>
      <sheetName val="Bill_63"/>
      <sheetName val="Bill_73"/>
      <sheetName val="total_components_with_Rates2"/>
      <sheetName val="Contract_BOQ2"/>
      <sheetName val="Material_Prices2"/>
      <sheetName val="Material_Prices"/>
      <sheetName val="total_components_with_Rates1"/>
      <sheetName val="Contract_BOQ1"/>
      <sheetName val="Material_Prices1"/>
      <sheetName val="_GULF8"/>
      <sheetName val="CCS_summary_8"/>
      <sheetName val="16_Consum's8"/>
      <sheetName val="24_B'up8"/>
      <sheetName val="SuStructure_Conc_Take_off8"/>
      <sheetName val="Ra__stair8"/>
      <sheetName val="Bill_18"/>
      <sheetName val="Bill_28"/>
      <sheetName val="Bill_38"/>
      <sheetName val="Bill_48"/>
      <sheetName val="Bill_58"/>
      <sheetName val="Bill_68"/>
      <sheetName val="Bill_78"/>
      <sheetName val="total_components_with_Rates7"/>
      <sheetName val="Contract_BOQ7"/>
      <sheetName val="Material_Prices7"/>
      <sheetName val="BOI_-_Katunayaka-9_8_20133"/>
      <sheetName val="_GULF7"/>
      <sheetName val="CCS_summary_7"/>
      <sheetName val="16_Consum's7"/>
      <sheetName val="24_B'up7"/>
      <sheetName val="SuStructure_Conc_Take_off7"/>
      <sheetName val="Ra__stair7"/>
      <sheetName val="Bill_17"/>
      <sheetName val="Bill_27"/>
      <sheetName val="Bill_37"/>
      <sheetName val="Bill_47"/>
      <sheetName val="Bill_57"/>
      <sheetName val="Bill_67"/>
      <sheetName val="Bill_77"/>
      <sheetName val="total_components_with_Rates6"/>
      <sheetName val="Contract_BOQ6"/>
      <sheetName val="Material_Prices6"/>
      <sheetName val="_GULF6"/>
      <sheetName val="CCS_summary_6"/>
      <sheetName val="16_Consum's6"/>
      <sheetName val="24_B'up6"/>
      <sheetName val="SuStructure_Conc_Take_off6"/>
      <sheetName val="Ra__stair6"/>
      <sheetName val="Bill_16"/>
      <sheetName val="Bill_26"/>
      <sheetName val="Bill_36"/>
      <sheetName val="Bill_46"/>
      <sheetName val="Bill_56"/>
      <sheetName val="Bill_66"/>
      <sheetName val="Bill_76"/>
      <sheetName val="total_components_with_Rates5"/>
      <sheetName val="Contract_BOQ5"/>
      <sheetName val="Material_Prices5"/>
      <sheetName val="BOI_-_Katunayaka-9_8_20131"/>
      <sheetName val="_GULF5"/>
      <sheetName val="CCS_summary_5"/>
      <sheetName val="16_Consum's5"/>
      <sheetName val="24_B'up5"/>
      <sheetName val="SuStructure_Conc_Take_off5"/>
      <sheetName val="Ra__stair5"/>
      <sheetName val="Bill_15"/>
      <sheetName val="Bill_25"/>
      <sheetName val="Bill_35"/>
      <sheetName val="Bill_45"/>
      <sheetName val="Bill_55"/>
      <sheetName val="Bill_65"/>
      <sheetName val="Bill_75"/>
      <sheetName val="total_components_with_Rates4"/>
      <sheetName val="Contract_BOQ4"/>
      <sheetName val="Material_Prices4"/>
      <sheetName val="BOI_-_Katunayaka-9_8_2013"/>
      <sheetName val="BOI_-_Katunayaka-9_8_20132"/>
      <sheetName val="ug -1A"/>
      <sheetName val="Legal Risk Analysis"/>
      <sheetName val="내역서"/>
      <sheetName val="준검 내역서"/>
      <sheetName val="RBDfor derived Rates"/>
      <sheetName val="Factor"/>
      <sheetName val="Keels-6.2.2014"/>
      <sheetName val="FlowHmgma Grds-9.7.2013-details"/>
      <sheetName val="Material"/>
      <sheetName val="covere"/>
      <sheetName val="LS Price List"/>
      <sheetName val="LTG-STG"/>
      <sheetName val="Kaatsu H.A.M.T.T.C.-7 jan 10"/>
      <sheetName val="ACS(1)"/>
      <sheetName val="FAS-C(4)"/>
      <sheetName val="CCTV(old)"/>
      <sheetName val="BILL 4 NEW multi"/>
      <sheetName val="RCC,Ret. Wall"/>
      <sheetName val="1997 IPO"/>
      <sheetName val="slgti"/>
      <sheetName val="00-PRELIMINARIES"/>
      <sheetName val="02-CONSTRUCTION DEP."/>
      <sheetName val="03-AUTOMOTIVE DEP."/>
      <sheetName val="04-FOOD TECH. DEP."/>
      <sheetName val="05-MECHATRONIC DEP."/>
      <sheetName val="06-MECHANICAL DEP."/>
      <sheetName val="07-CLASS ROOM BUILDING"/>
      <sheetName val="08-CANTEEN"/>
      <sheetName val="09-10-1 BR APARTMENT"/>
      <sheetName val="11-13-2 BR APARTMENT"/>
      <sheetName val="12-KINDERGARTEN"/>
      <sheetName val="14-GIRLS DORMITORY"/>
      <sheetName val="15-TEACHERS APARTMENTS"/>
      <sheetName val="16-17-BOYS DORMITORY "/>
      <sheetName val="18-EXT. WORKS"/>
      <sheetName val="19-PROVISIONAL SUMS"/>
      <sheetName val="20-ATTENDANCE"/>
      <sheetName val="21-EST. DAYWORKS"/>
      <sheetName val="Bsmt. Costing"/>
      <sheetName val="MOS"/>
      <sheetName val="Analisa"/>
      <sheetName val="OLD_PRICES"/>
      <sheetName val="Sheet1_(2)"/>
      <sheetName val="Seachells-Pools-25_2_2014"/>
      <sheetName val="costing_sheet"/>
      <sheetName val="Factor_Sheet"/>
      <sheetName val="RSM_and_Distributors"/>
      <sheetName val="Enclo_compar_EMP-RND"/>
      <sheetName val="Calc_Inputs"/>
      <sheetName val="JOB_COSTING_SHEET_ELEC"/>
      <sheetName val="Overall_-_Water_Analysis"/>
      <sheetName val="OLD_PRICES1"/>
      <sheetName val="Sheet1_(2)1"/>
      <sheetName val="Seachells-Pools-25_2_20141"/>
      <sheetName val="costing_sheet1"/>
      <sheetName val="Factor_Sheet1"/>
      <sheetName val="RSM_and_Distributors1"/>
      <sheetName val="Enclo_compar_EMP-RND1"/>
      <sheetName val="Calc_Inputs1"/>
      <sheetName val="JOB_COSTING_SHEET_ELEC1"/>
      <sheetName val="Overall_-_Water_Analysis1"/>
      <sheetName val="4"/>
      <sheetName val="Homagama Grounds-9.7.2013"/>
      <sheetName val="SPT vs PHI"/>
      <sheetName val="1A"/>
      <sheetName val="Tb"/>
      <sheetName val="PLUMBING WORK ADDITIONS"/>
      <sheetName val="Workings-Hyd"/>
      <sheetName val="Histry Price"/>
      <sheetName val="Fire (2)"/>
    </sheetNames>
    <sheetDataSet>
      <sheetData sheetId="0" refreshError="1"/>
      <sheetData sheetId="1" refreshError="1">
        <row r="5">
          <cell r="A5" t="str">
            <v>C1</v>
          </cell>
          <cell r="B5">
            <v>0.25</v>
          </cell>
          <cell r="C5">
            <v>0.35</v>
          </cell>
          <cell r="D5">
            <v>8.7499999999999994E-2</v>
          </cell>
          <cell r="E5">
            <v>1.2</v>
          </cell>
        </row>
        <row r="6">
          <cell r="A6" t="str">
            <v>C2</v>
          </cell>
          <cell r="B6">
            <v>0.25</v>
          </cell>
          <cell r="C6">
            <v>0.45</v>
          </cell>
          <cell r="D6">
            <v>0.1125</v>
          </cell>
          <cell r="E6">
            <v>1.4</v>
          </cell>
        </row>
        <row r="7">
          <cell r="A7" t="str">
            <v>C3</v>
          </cell>
          <cell r="B7">
            <v>0.25</v>
          </cell>
          <cell r="C7">
            <v>0.55000000000000004</v>
          </cell>
          <cell r="D7">
            <v>0.13750000000000001</v>
          </cell>
          <cell r="E7">
            <v>1.6</v>
          </cell>
        </row>
        <row r="8">
          <cell r="A8" t="str">
            <v>C4</v>
          </cell>
          <cell r="B8">
            <v>0.25</v>
          </cell>
          <cell r="C8">
            <v>0.65</v>
          </cell>
          <cell r="D8">
            <v>0.16250000000000001</v>
          </cell>
          <cell r="E8">
            <v>1.8</v>
          </cell>
        </row>
        <row r="9">
          <cell r="A9" t="str">
            <v>C5</v>
          </cell>
          <cell r="B9">
            <v>0.25</v>
          </cell>
          <cell r="C9">
            <v>0.75</v>
          </cell>
          <cell r="D9">
            <v>0.1875</v>
          </cell>
          <cell r="E9">
            <v>2</v>
          </cell>
        </row>
        <row r="10">
          <cell r="A10" t="str">
            <v>C6</v>
          </cell>
          <cell r="B10">
            <v>0.25</v>
          </cell>
          <cell r="C10">
            <v>0.85</v>
          </cell>
          <cell r="D10">
            <v>0.21249999999999999</v>
          </cell>
          <cell r="E10">
            <v>2.2000000000000002</v>
          </cell>
        </row>
        <row r="11">
          <cell r="A11" t="str">
            <v>C7</v>
          </cell>
          <cell r="B11">
            <v>0.4</v>
          </cell>
          <cell r="C11">
            <v>0.4</v>
          </cell>
          <cell r="D11">
            <v>0.16000000000000003</v>
          </cell>
          <cell r="E11">
            <v>1.6</v>
          </cell>
        </row>
        <row r="12">
          <cell r="A12" t="str">
            <v>C8</v>
          </cell>
          <cell r="B12">
            <v>0.4</v>
          </cell>
          <cell r="C12">
            <v>0.45</v>
          </cell>
          <cell r="D12">
            <v>0.18000000000000002</v>
          </cell>
          <cell r="E12">
            <v>1.7000000000000002</v>
          </cell>
        </row>
        <row r="13">
          <cell r="A13" t="str">
            <v>C9</v>
          </cell>
          <cell r="B13">
            <v>0.4</v>
          </cell>
          <cell r="C13">
            <v>0.9</v>
          </cell>
          <cell r="D13">
            <v>0.36000000000000004</v>
          </cell>
          <cell r="E13">
            <v>2.6</v>
          </cell>
        </row>
        <row r="14">
          <cell r="A14" t="str">
            <v>C10</v>
          </cell>
          <cell r="B14">
            <v>0.25</v>
          </cell>
          <cell r="C14">
            <v>0.95</v>
          </cell>
          <cell r="D14">
            <v>0.23749999999999999</v>
          </cell>
          <cell r="E14">
            <v>2.4</v>
          </cell>
        </row>
        <row r="15">
          <cell r="A15" t="str">
            <v>C11</v>
          </cell>
          <cell r="B15">
            <v>0.4</v>
          </cell>
          <cell r="C15">
            <v>0.65</v>
          </cell>
          <cell r="D15">
            <v>0.26</v>
          </cell>
          <cell r="E15">
            <v>2.1</v>
          </cell>
        </row>
        <row r="16">
          <cell r="A16" t="str">
            <v>C12</v>
          </cell>
          <cell r="B16">
            <v>0.45</v>
          </cell>
          <cell r="C16">
            <v>0.65</v>
          </cell>
          <cell r="D16">
            <v>0.29250000000000004</v>
          </cell>
          <cell r="E16">
            <v>2.2000000000000002</v>
          </cell>
        </row>
        <row r="17">
          <cell r="A17" t="str">
            <v>C13</v>
          </cell>
          <cell r="B17">
            <v>0</v>
          </cell>
          <cell r="C17">
            <v>0</v>
          </cell>
          <cell r="D17">
            <v>0.65249999999999997</v>
          </cell>
          <cell r="E17">
            <v>4.3</v>
          </cell>
        </row>
        <row r="18">
          <cell r="A18" t="str">
            <v>C14</v>
          </cell>
          <cell r="B18">
            <v>0</v>
          </cell>
          <cell r="C18">
            <v>0</v>
          </cell>
          <cell r="D18">
            <v>1.37</v>
          </cell>
          <cell r="E18">
            <v>8.1999999999999993</v>
          </cell>
        </row>
        <row r="19">
          <cell r="A19" t="str">
            <v>C15</v>
          </cell>
          <cell r="B19">
            <v>0.55000000000000004</v>
          </cell>
          <cell r="C19">
            <v>0.9</v>
          </cell>
          <cell r="D19">
            <v>0.49500000000000005</v>
          </cell>
          <cell r="E19">
            <v>2.9000000000000004</v>
          </cell>
        </row>
        <row r="20">
          <cell r="A20" t="str">
            <v>C16</v>
          </cell>
          <cell r="B20">
            <v>0.55000000000000004</v>
          </cell>
          <cell r="C20">
            <v>0.55000000000000004</v>
          </cell>
          <cell r="D20">
            <v>0.30250000000000005</v>
          </cell>
          <cell r="E20">
            <v>2.2000000000000002</v>
          </cell>
        </row>
        <row r="21">
          <cell r="A21" t="str">
            <v>C17</v>
          </cell>
          <cell r="B21">
            <v>0.25</v>
          </cell>
          <cell r="C21">
            <v>0.55000000000000004</v>
          </cell>
          <cell r="D21">
            <v>0.13750000000000001</v>
          </cell>
          <cell r="E21">
            <v>1.6</v>
          </cell>
        </row>
        <row r="22">
          <cell r="A22" t="str">
            <v>C18</v>
          </cell>
          <cell r="B22">
            <v>0.25</v>
          </cell>
          <cell r="C22">
            <v>0.25</v>
          </cell>
          <cell r="D22">
            <v>6.25E-2</v>
          </cell>
          <cell r="E22">
            <v>1</v>
          </cell>
        </row>
        <row r="23">
          <cell r="A23" t="str">
            <v>C19</v>
          </cell>
          <cell r="B23">
            <v>0.4</v>
          </cell>
          <cell r="C23">
            <v>0.4</v>
          </cell>
          <cell r="D23">
            <v>0.16000000000000003</v>
          </cell>
          <cell r="E23">
            <v>1.6</v>
          </cell>
        </row>
        <row r="24">
          <cell r="A24" t="str">
            <v>W1</v>
          </cell>
          <cell r="B24">
            <v>10.9</v>
          </cell>
          <cell r="C24">
            <v>0.2</v>
          </cell>
          <cell r="D24">
            <v>2.1800000000000002</v>
          </cell>
          <cell r="E24">
            <v>22.2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keOff"/>
      <sheetName val="Schedules"/>
      <sheetName val="Sheet3"/>
      <sheetName val="B-3"/>
    </sheetNames>
    <sheetDataSet>
      <sheetData sheetId="0" refreshError="1"/>
      <sheetData sheetId="1" refreshError="1">
        <row r="5">
          <cell r="A5" t="str">
            <v>C1</v>
          </cell>
          <cell r="B5">
            <v>0.25</v>
          </cell>
          <cell r="C5">
            <v>0.35</v>
          </cell>
          <cell r="D5">
            <v>8.7499999999999994E-2</v>
          </cell>
          <cell r="E5">
            <v>1.2</v>
          </cell>
        </row>
        <row r="6">
          <cell r="A6" t="str">
            <v>C2</v>
          </cell>
          <cell r="B6">
            <v>0.25</v>
          </cell>
          <cell r="C6">
            <v>0.45</v>
          </cell>
          <cell r="D6">
            <v>0.1125</v>
          </cell>
          <cell r="E6">
            <v>1.4</v>
          </cell>
        </row>
        <row r="7">
          <cell r="A7" t="str">
            <v>C3</v>
          </cell>
          <cell r="B7">
            <v>0.25</v>
          </cell>
          <cell r="C7">
            <v>0.55000000000000004</v>
          </cell>
          <cell r="D7">
            <v>0.13750000000000001</v>
          </cell>
          <cell r="E7">
            <v>1.6</v>
          </cell>
        </row>
        <row r="8">
          <cell r="A8" t="str">
            <v>C4</v>
          </cell>
          <cell r="B8">
            <v>0.25</v>
          </cell>
          <cell r="C8">
            <v>0.65</v>
          </cell>
          <cell r="D8">
            <v>0.16250000000000001</v>
          </cell>
          <cell r="E8">
            <v>1.8</v>
          </cell>
        </row>
        <row r="9">
          <cell r="A9" t="str">
            <v>C5</v>
          </cell>
          <cell r="B9">
            <v>0.25</v>
          </cell>
          <cell r="C9">
            <v>0.75</v>
          </cell>
          <cell r="D9">
            <v>0.1875</v>
          </cell>
          <cell r="E9">
            <v>2</v>
          </cell>
        </row>
        <row r="10">
          <cell r="A10" t="str">
            <v>C6</v>
          </cell>
          <cell r="B10">
            <v>0.25</v>
          </cell>
          <cell r="C10">
            <v>0.85</v>
          </cell>
          <cell r="D10">
            <v>0.21249999999999999</v>
          </cell>
          <cell r="E10">
            <v>2.2000000000000002</v>
          </cell>
        </row>
        <row r="11">
          <cell r="A11" t="str">
            <v>C7</v>
          </cell>
          <cell r="B11">
            <v>0.4</v>
          </cell>
          <cell r="C11">
            <v>0.4</v>
          </cell>
          <cell r="D11">
            <v>0.16000000000000003</v>
          </cell>
          <cell r="E11">
            <v>1.6</v>
          </cell>
        </row>
        <row r="12">
          <cell r="A12" t="str">
            <v>C8</v>
          </cell>
          <cell r="B12">
            <v>0.4</v>
          </cell>
          <cell r="C12">
            <v>0.45</v>
          </cell>
          <cell r="D12">
            <v>0.18000000000000002</v>
          </cell>
          <cell r="E12">
            <v>1.7000000000000002</v>
          </cell>
        </row>
        <row r="13">
          <cell r="A13" t="str">
            <v>C9</v>
          </cell>
          <cell r="B13">
            <v>0.4</v>
          </cell>
          <cell r="C13">
            <v>0.9</v>
          </cell>
          <cell r="D13">
            <v>0.36000000000000004</v>
          </cell>
          <cell r="E13">
            <v>2.6</v>
          </cell>
        </row>
        <row r="14">
          <cell r="A14" t="str">
            <v>C10</v>
          </cell>
          <cell r="B14">
            <v>0.25</v>
          </cell>
          <cell r="C14">
            <v>0.95</v>
          </cell>
          <cell r="D14">
            <v>0.23749999999999999</v>
          </cell>
          <cell r="E14">
            <v>2.4</v>
          </cell>
        </row>
        <row r="15">
          <cell r="A15" t="str">
            <v>C11</v>
          </cell>
          <cell r="B15">
            <v>0.4</v>
          </cell>
          <cell r="C15">
            <v>0.65</v>
          </cell>
          <cell r="D15">
            <v>0.26</v>
          </cell>
          <cell r="E15">
            <v>2.1</v>
          </cell>
        </row>
        <row r="16">
          <cell r="A16" t="str">
            <v>C12</v>
          </cell>
          <cell r="B16">
            <v>0.45</v>
          </cell>
          <cell r="C16">
            <v>0.65</v>
          </cell>
          <cell r="D16">
            <v>0.29250000000000004</v>
          </cell>
          <cell r="E16">
            <v>2.2000000000000002</v>
          </cell>
        </row>
        <row r="17">
          <cell r="A17" t="str">
            <v>C13</v>
          </cell>
          <cell r="B17">
            <v>0</v>
          </cell>
          <cell r="C17">
            <v>0</v>
          </cell>
          <cell r="D17">
            <v>0.65249999999999997</v>
          </cell>
          <cell r="E17">
            <v>4.3</v>
          </cell>
        </row>
        <row r="18">
          <cell r="A18" t="str">
            <v>C14</v>
          </cell>
          <cell r="B18">
            <v>0</v>
          </cell>
          <cell r="C18">
            <v>0</v>
          </cell>
          <cell r="D18">
            <v>1.37</v>
          </cell>
          <cell r="E18">
            <v>8.1999999999999993</v>
          </cell>
        </row>
        <row r="19">
          <cell r="A19" t="str">
            <v>C15</v>
          </cell>
          <cell r="B19">
            <v>0.55000000000000004</v>
          </cell>
          <cell r="C19">
            <v>0.9</v>
          </cell>
          <cell r="D19">
            <v>0.49500000000000005</v>
          </cell>
          <cell r="E19">
            <v>2.9000000000000004</v>
          </cell>
        </row>
        <row r="20">
          <cell r="A20" t="str">
            <v>C16</v>
          </cell>
          <cell r="B20">
            <v>0.55000000000000004</v>
          </cell>
          <cell r="C20">
            <v>0.55000000000000004</v>
          </cell>
          <cell r="D20">
            <v>0.30250000000000005</v>
          </cell>
          <cell r="E20">
            <v>2.2000000000000002</v>
          </cell>
        </row>
        <row r="21">
          <cell r="A21" t="str">
            <v>C17</v>
          </cell>
          <cell r="B21">
            <v>0.25</v>
          </cell>
          <cell r="C21">
            <v>0.55000000000000004</v>
          </cell>
          <cell r="D21">
            <v>0.13750000000000001</v>
          </cell>
          <cell r="E21">
            <v>1.6</v>
          </cell>
        </row>
        <row r="22">
          <cell r="A22" t="str">
            <v>C18</v>
          </cell>
          <cell r="B22">
            <v>0.25</v>
          </cell>
          <cell r="C22">
            <v>0.25</v>
          </cell>
          <cell r="D22">
            <v>6.25E-2</v>
          </cell>
          <cell r="E22">
            <v>1</v>
          </cell>
        </row>
        <row r="23">
          <cell r="A23" t="str">
            <v>C19</v>
          </cell>
          <cell r="B23">
            <v>0.4</v>
          </cell>
          <cell r="C23">
            <v>0.4</v>
          </cell>
          <cell r="D23">
            <v>0.16000000000000003</v>
          </cell>
          <cell r="E23">
            <v>1.6</v>
          </cell>
        </row>
        <row r="24">
          <cell r="A24" t="str">
            <v>W1</v>
          </cell>
          <cell r="B24">
            <v>10.9</v>
          </cell>
          <cell r="C24">
            <v>0.2</v>
          </cell>
          <cell r="D24">
            <v>2.1800000000000002</v>
          </cell>
          <cell r="E24">
            <v>22.2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lim for A"/>
      <sheetName val="Grouped Locations"/>
      <sheetName val="Grand Summary Neww"/>
      <sheetName val="Grand Summary"/>
      <sheetName val="Bill No 1"/>
      <sheetName val="Bill No. 2"/>
      <sheetName val="Bill 2.1"/>
      <sheetName val="Bill 2.2"/>
      <sheetName val="Bill 2.3"/>
      <sheetName val="Bill 2.4"/>
      <sheetName val="Bill No. 3"/>
      <sheetName val="Bill 3.1"/>
      <sheetName val="Bill 3.2"/>
      <sheetName val="Bill 3.3"/>
      <sheetName val="Bill No. 4"/>
      <sheetName val="Bill 4.1"/>
      <sheetName val="Bill 4.2"/>
      <sheetName val="Bill 4.3"/>
      <sheetName val="Bill 4.4"/>
      <sheetName val="Bill No. 5"/>
      <sheetName val="Bill 5.1"/>
      <sheetName val="Bill 5.2"/>
      <sheetName val="Bill 5.3"/>
      <sheetName val="Bill 5.4"/>
      <sheetName val="Bill No. 6"/>
      <sheetName val="Bill 6.1"/>
      <sheetName val="Bill 6.2"/>
      <sheetName val="Bill 6.3"/>
      <sheetName val="Bill 6.4"/>
      <sheetName val="Bill No. 7"/>
      <sheetName val="Bill 7.1"/>
      <sheetName val="Bill 7.2"/>
      <sheetName val="Bill 7.3"/>
      <sheetName val="Bill No. 8"/>
      <sheetName val="Bill 8.1"/>
      <sheetName val="Bill 8.2"/>
      <sheetName val="Bill 8.3"/>
      <sheetName val="Bill 8.4"/>
      <sheetName val="Bill No. 9"/>
      <sheetName val="Bill 9.1"/>
      <sheetName val="Bill 9.2"/>
      <sheetName val="Bill 9.3"/>
      <sheetName val="Bill No. 10"/>
      <sheetName val="Bill 10.1"/>
      <sheetName val="Bill 10.2"/>
      <sheetName val="Bill 10.3"/>
      <sheetName val="Bill No. 11"/>
      <sheetName val="Bill 11.1"/>
      <sheetName val="Bill 11.2"/>
      <sheetName val="Bill 11.3"/>
      <sheetName val="Bill 11.4"/>
      <sheetName val="Bill No. 12"/>
      <sheetName val="Bill 12.1"/>
      <sheetName val="Bill 12.2"/>
      <sheetName val="Bill 12.3"/>
      <sheetName val="Bill 12.4"/>
      <sheetName val="Bill No. 13"/>
      <sheetName val="Bill 13.1"/>
      <sheetName val="Bill 13.2"/>
      <sheetName val="Bill 13.3"/>
      <sheetName val="Bill No. 14"/>
      <sheetName val="Bill 14.1"/>
      <sheetName val="Bill 14.2"/>
      <sheetName val="Bill 14.3"/>
      <sheetName val="Bill No. 15"/>
      <sheetName val="Bill 15.1"/>
      <sheetName val="Bill 15.2"/>
      <sheetName val="Bill 15.3"/>
      <sheetName val="Bill 15.4"/>
      <sheetName val="Bill No. 16"/>
      <sheetName val="Bill 16.1"/>
      <sheetName val="Bill 16.2"/>
      <sheetName val="Bill 16.3"/>
      <sheetName val="Bill No.17"/>
      <sheetName val="Bill 17.1"/>
      <sheetName val="Bill 17.2"/>
      <sheetName val="Bill 17.3"/>
      <sheetName val="Bill No. 18"/>
      <sheetName val="Bill 18.1"/>
      <sheetName val="Bill 18.2"/>
      <sheetName val="Bill 18.3"/>
      <sheetName val="Bill No. 19"/>
      <sheetName val="Bill 19.1"/>
      <sheetName val="Bill 19.2"/>
      <sheetName val="Bill 19.3"/>
      <sheetName val="Bill 19.4"/>
      <sheetName val="Bill No. 20"/>
      <sheetName val="Bill 20.1"/>
      <sheetName val="Bill 20.2"/>
      <sheetName val="Bill 20.3"/>
      <sheetName val="Bill 20.4"/>
      <sheetName val="Bill No. 21"/>
      <sheetName val="Bill 21.1"/>
      <sheetName val="Bill 21.2"/>
      <sheetName val="Bill 21.3"/>
      <sheetName val="Bill 21.4"/>
      <sheetName val="Bill No. 22"/>
      <sheetName val="Bill 22.1"/>
      <sheetName val="Bill 22.2"/>
      <sheetName val="Bill 22.3 "/>
      <sheetName val="Bill 22.3"/>
      <sheetName val="Bill 22.4"/>
      <sheetName val="QTY96"/>
      <sheetName val="Bill No. 23"/>
      <sheetName val="Bill 23.1"/>
      <sheetName val="Bill 23.2"/>
      <sheetName val="Bill 23.3"/>
      <sheetName val="Bill 23.4"/>
      <sheetName val="Bill No. 24"/>
      <sheetName val="Bill 24.1"/>
      <sheetName val="Bill 24.2"/>
      <sheetName val="Bill 24.3"/>
      <sheetName val="Bill 24.4"/>
      <sheetName val="Bill No. 25 "/>
      <sheetName val="Bill No. 25.1"/>
      <sheetName val="Bill 25.1.1"/>
      <sheetName val="Bill 25.1.2"/>
      <sheetName val="Bill 25.1.3"/>
      <sheetName val="Bill 25.1.4"/>
      <sheetName val="Bill No. 25.2"/>
      <sheetName val="Bill 25.2.1"/>
      <sheetName val="Bill 25.2.2"/>
      <sheetName val="Bill 25.2.3"/>
      <sheetName val="Bill 25.2.4"/>
      <sheetName val="Bill No. 25.3"/>
      <sheetName val="Bill 25.3.1 "/>
      <sheetName val="Bill 25.3.2"/>
      <sheetName val="Bill 25.3.3"/>
      <sheetName val="Bill 25.3.4"/>
      <sheetName val="Bill No. 26"/>
      <sheetName val="Bill No. 26.1"/>
      <sheetName val="Bill 26.1.1 "/>
      <sheetName val="Bill 26.1.2"/>
      <sheetName val="Bill 26.1.3"/>
      <sheetName val="Bill No. 26.2 "/>
      <sheetName val="Bill 26.2.1"/>
      <sheetName val="Bill 26.2.2"/>
      <sheetName val="Bill 26.2.3"/>
      <sheetName val="Bill 26.2.4"/>
      <sheetName val="Bill No.Dayworks"/>
      <sheetName val="Drains118-2"/>
      <sheetName val="Sheet118-2"/>
      <sheetName val="QTY98"/>
      <sheetName val="Drains98"/>
      <sheetName val="Sheet98"/>
      <sheetName val="Drains96"/>
      <sheetName val="Sheet96"/>
      <sheetName val="QTY 95"/>
      <sheetName val="dRAIN qtY95"/>
      <sheetName val="QTY94"/>
      <sheetName val="Drains94"/>
      <sheetName val="Sheet94"/>
      <sheetName val="QTY93"/>
      <sheetName val="Drains93"/>
      <sheetName val="Sheet93"/>
      <sheetName val="QTY 92"/>
      <sheetName val="Dran QTy92"/>
      <sheetName val="QTY 91"/>
      <sheetName val="qtY91"/>
      <sheetName val="QTY69"/>
      <sheetName val="Drains69"/>
      <sheetName val="Sheet69"/>
      <sheetName val="QTY68"/>
      <sheetName val="Drains68"/>
      <sheetName val="Sheet68"/>
      <sheetName val="Drainage well68"/>
      <sheetName val="QTY61"/>
      <sheetName val="Drains61"/>
      <sheetName val="Sheet61"/>
      <sheetName val="QTY47"/>
      <sheetName val="Drains47"/>
      <sheetName val="Sheet47"/>
      <sheetName val="QTY46"/>
      <sheetName val="Drains46"/>
      <sheetName val="Sheet46"/>
      <sheetName val="QTY41"/>
      <sheetName val="Drains41"/>
      <sheetName val="Sheet41"/>
      <sheetName val="QTY39"/>
      <sheetName val="Drains39"/>
      <sheetName val="Sheet39"/>
      <sheetName val="QTY38"/>
      <sheetName val="Drains38"/>
      <sheetName val="Sheet38"/>
      <sheetName val="QTY37"/>
      <sheetName val="Drains37"/>
      <sheetName val="Sheet37"/>
      <sheetName val="QTY36"/>
      <sheetName val="Drains36 "/>
      <sheetName val="QTY34"/>
      <sheetName val="Drains34 "/>
      <sheetName val="RRM wall34"/>
      <sheetName val="Drains32"/>
      <sheetName val="Sheet32"/>
      <sheetName val="QTY30"/>
      <sheetName val="Drains30 "/>
      <sheetName val="QTY28"/>
      <sheetName val="Drains28 "/>
      <sheetName val="RRM wall28"/>
    </sheetNames>
    <sheetDataSet>
      <sheetData sheetId="0"/>
      <sheetData sheetId="1"/>
      <sheetData sheetId="2"/>
      <sheetData sheetId="3">
        <row r="40">
          <cell r="H40">
            <v>2257125893.5999999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Excavation (mechanical breaking) and disposal of Hard rock  &gt; 1.0 m3 (Provisional Quantity , rate shall include for backfilling holes )</v>
          </cell>
        </row>
      </sheetData>
      <sheetData sheetId="13">
        <row r="4">
          <cell r="F4">
            <v>37600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13">
          <cell r="J13"/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Q Summary"/>
      <sheetName val="Bill No. 1 sum"/>
      <sheetName val="Bill No 1"/>
      <sheetName val="Bill No. 2"/>
      <sheetName val="Bill 2.1"/>
      <sheetName val="Bill 2.2"/>
      <sheetName val="Bill 2.3"/>
      <sheetName val="Bill 2.4"/>
      <sheetName val="2QTY"/>
      <sheetName val="2Drains"/>
      <sheetName val="2Sheet1"/>
      <sheetName val="Bill No. 3"/>
      <sheetName val="Bill 3.1"/>
      <sheetName val="Bill 3.2"/>
      <sheetName val="Bill 3.3"/>
      <sheetName val="Bill 3.4"/>
      <sheetName val="Bill No. 4"/>
      <sheetName val="Bill 4.1"/>
      <sheetName val="Bill 4.2"/>
      <sheetName val="Bill 4.3"/>
      <sheetName val="Bill 4.4"/>
      <sheetName val="Bill No. 5"/>
      <sheetName val="Bill 5.1"/>
      <sheetName val="Bill 5.2"/>
      <sheetName val="Bill 5.3"/>
      <sheetName val="Bill No. 6"/>
      <sheetName val="Bill 6.1"/>
      <sheetName val="Bill 6.2"/>
      <sheetName val="Bill 6.3"/>
      <sheetName val="Bill 6.4"/>
      <sheetName val="Bill No 07"/>
      <sheetName val="Bill No 08"/>
      <sheetName val="Bill No.9 Dayworks"/>
      <sheetName val="Rates"/>
      <sheetName val="6QTY"/>
      <sheetName val="6Drains"/>
      <sheetName val="6Sheet1"/>
      <sheetName val="5QTY"/>
      <sheetName val="5Drains"/>
      <sheetName val="5Sheet1"/>
      <sheetName val="4QTY"/>
      <sheetName val="4Drains"/>
      <sheetName val="4Sheet1"/>
      <sheetName val="3QTY"/>
      <sheetName val="3Drains"/>
      <sheetName val="3Sheet1"/>
    </sheetNames>
    <sheetDataSet>
      <sheetData sheetId="0"/>
      <sheetData sheetId="1"/>
      <sheetData sheetId="2">
        <row r="10">
          <cell r="C10" t="str">
            <v>PROJECT NAME BOARDS/ PLAQUES</v>
          </cell>
        </row>
        <row r="13">
          <cell r="C13" t="str">
            <v>SERVICES</v>
          </cell>
        </row>
        <row r="17">
          <cell r="C17" t="str">
            <v>ENVIRONMENTAL MANAGEMENT</v>
          </cell>
        </row>
        <row r="22">
          <cell r="C22" t="str">
            <v>TRAFFIC CONTROL</v>
          </cell>
        </row>
        <row r="24">
          <cell r="C24" t="str">
            <v>HEALTH &amp; SAFETY</v>
          </cell>
        </row>
        <row r="27">
          <cell r="C27" t="str">
            <v>UTILITY RELOCATION</v>
          </cell>
        </row>
        <row r="39">
          <cell r="C39" t="str">
            <v>MONITORING</v>
          </cell>
        </row>
        <row r="44">
          <cell r="C44" t="str">
            <v>DEVELOPMENT OF ACCESS ROADS, REHABILITATION OF ROADS &amp; EXISTING DRAINAGE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BILL NO. 08 - OVERHEAD AND PROFIT BY THE CONTRACTOR FOR PROVISIONAL SUMS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BC3BB-A695-4CD9-AA04-00B3886B2FAE}">
  <sheetPr>
    <tabColor rgb="FFFF0066"/>
    <pageSetUpPr fitToPage="1"/>
  </sheetPr>
  <dimension ref="A1:K35"/>
  <sheetViews>
    <sheetView showGridLines="0" view="pageBreakPreview" topLeftCell="A11" zoomScaleNormal="100" zoomScaleSheetLayoutView="100" workbookViewId="0">
      <selection activeCell="D16" sqref="D16"/>
    </sheetView>
  </sheetViews>
  <sheetFormatPr defaultColWidth="9.109375" defaultRowHeight="13.8"/>
  <cols>
    <col min="1" max="1" width="9.88671875" style="73" customWidth="1"/>
    <col min="2" max="2" width="40.6640625" style="366" customWidth="1"/>
    <col min="3" max="3" width="6.6640625" style="73" customWidth="1"/>
    <col min="4" max="4" width="8.6640625" style="75" customWidth="1"/>
    <col min="5" max="5" width="25" style="76" customWidth="1"/>
    <col min="6" max="6" width="22.33203125" style="76" customWidth="1"/>
    <col min="7" max="8" width="9.109375" style="74"/>
    <col min="9" max="9" width="14.33203125" style="74" customWidth="1"/>
    <col min="10" max="16384" width="9.109375" style="74"/>
  </cols>
  <sheetData>
    <row r="1" spans="1:11" ht="5.25" hidden="1" customHeight="1">
      <c r="A1" s="456"/>
      <c r="B1" s="457"/>
      <c r="C1" s="458"/>
      <c r="D1" s="459"/>
      <c r="E1" s="460"/>
      <c r="F1" s="461"/>
    </row>
    <row r="2" spans="1:11" ht="16.2" customHeight="1">
      <c r="A2" s="462"/>
      <c r="E2" s="463"/>
      <c r="F2" s="464"/>
    </row>
    <row r="3" spans="1:11" s="367" customFormat="1" ht="37.799999999999997" customHeight="1">
      <c r="A3" s="524" t="s">
        <v>632</v>
      </c>
      <c r="B3" s="525"/>
      <c r="C3" s="525"/>
      <c r="D3" s="525"/>
      <c r="E3" s="525"/>
      <c r="F3" s="526"/>
    </row>
    <row r="4" spans="1:11" ht="23.4" customHeight="1">
      <c r="A4" s="527" t="s">
        <v>614</v>
      </c>
      <c r="B4" s="528"/>
      <c r="C4" s="528"/>
      <c r="D4" s="528"/>
      <c r="E4" s="528"/>
      <c r="F4" s="529"/>
    </row>
    <row r="5" spans="1:11" ht="30" customHeight="1">
      <c r="A5" s="530" t="s">
        <v>579</v>
      </c>
      <c r="B5" s="531"/>
      <c r="C5" s="531"/>
      <c r="D5" s="531"/>
      <c r="E5" s="531"/>
      <c r="F5" s="532"/>
    </row>
    <row r="6" spans="1:11" ht="31.8" customHeight="1">
      <c r="A6" s="465"/>
      <c r="B6" s="533" t="s">
        <v>3</v>
      </c>
      <c r="C6" s="534"/>
      <c r="D6" s="534"/>
      <c r="E6" s="535"/>
      <c r="F6" s="466" t="s">
        <v>91</v>
      </c>
    </row>
    <row r="7" spans="1:11" s="62" customFormat="1" ht="35.25" customHeight="1">
      <c r="A7" s="448">
        <v>1</v>
      </c>
      <c r="B7" s="536" t="s">
        <v>586</v>
      </c>
      <c r="C7" s="537"/>
      <c r="D7" s="537"/>
      <c r="E7" s="537"/>
      <c r="F7" s="467">
        <f>'Bill No 1 '!G45</f>
        <v>0</v>
      </c>
    </row>
    <row r="8" spans="1:11" s="62" customFormat="1" ht="41.4" customHeight="1">
      <c r="A8" s="448">
        <v>2</v>
      </c>
      <c r="B8" s="521" t="str">
        <f>'Bill No. 2'!A2</f>
        <v>BILL NO.02- REDUCTION OF LANDSLIDE VULNERABILITY  BY MITIGATION MEASURES DERANIYAGALA KOLPING CENTER (SITE NO 48)</v>
      </c>
      <c r="C8" s="522"/>
      <c r="D8" s="522"/>
      <c r="E8" s="523"/>
      <c r="F8" s="449">
        <f>'Bill No. 2'!$F$9</f>
        <v>0</v>
      </c>
      <c r="I8" s="382">
        <f>'Bill 2.4'!E4+'Bill 3.4'!E4+'Bill 5.4'!E4</f>
        <v>360</v>
      </c>
      <c r="K8" s="62">
        <f>540*2</f>
        <v>1080</v>
      </c>
    </row>
    <row r="9" spans="1:11" s="62" customFormat="1" ht="41.4" customHeight="1">
      <c r="A9" s="448">
        <v>3</v>
      </c>
      <c r="B9" s="521" t="str">
        <f>'Bill No. 3'!$A$2</f>
        <v>BILL NO. 03- REDUCTION OF LANDSLIDE VULNERABILITY  BY MITIGATION MEASURES MIYANAWITA - WIRUGAMMANAYA DERANIYAGALA (SITE NO 50)</v>
      </c>
      <c r="C9" s="522"/>
      <c r="D9" s="522"/>
      <c r="E9" s="523"/>
      <c r="F9" s="449">
        <f>'Bill No. 3'!F9</f>
        <v>0</v>
      </c>
      <c r="I9" s="62">
        <f>I8/9*12</f>
        <v>480</v>
      </c>
      <c r="K9" s="62">
        <f>K8/9*12</f>
        <v>1440</v>
      </c>
    </row>
    <row r="10" spans="1:11" s="62" customFormat="1" ht="41.4" customHeight="1">
      <c r="A10" s="448">
        <v>4</v>
      </c>
      <c r="B10" s="521" t="str">
        <f>'Bill No. 4'!$A$2</f>
        <v>BILL NO. 04 -REDUCTION OF LANDSLIDE VULNERABILITY  BY MITIGATION MEASURES JATHIKA NIWASA SITE DEHIOWITA (SITE NO 97)</v>
      </c>
      <c r="C10" s="522"/>
      <c r="D10" s="522"/>
      <c r="E10" s="523"/>
      <c r="F10" s="449">
        <f>'Bill No. 4'!F8</f>
        <v>0</v>
      </c>
    </row>
    <row r="11" spans="1:11" s="62" customFormat="1" ht="41.4" customHeight="1">
      <c r="A11" s="448">
        <v>5</v>
      </c>
      <c r="B11" s="521" t="str">
        <f>'Bill No. 5'!$A$2</f>
        <v>BILL NO. 05 - REDUCTION OF LANDSLIDE VULNERABILITY  BY MITIGATION MEASURES B110 - EHELIYAGODA - DEHIOVITA ROAD CULVERT NO. 5/6 (SITE NO 122)</v>
      </c>
      <c r="C11" s="522"/>
      <c r="D11" s="522"/>
      <c r="E11" s="523"/>
      <c r="F11" s="449">
        <f>'Bill No. 5'!F9</f>
        <v>0</v>
      </c>
    </row>
    <row r="12" spans="1:11" s="62" customFormat="1" ht="41.4" customHeight="1">
      <c r="A12" s="448">
        <v>6</v>
      </c>
      <c r="B12" s="521" t="str">
        <f>'Bill No. 6'!$A$2</f>
        <v>BILL NO. 06 - REDUCTION OF LANDSLIDE VULNERABILITY  BY MITIGATION MEASURES B -110 - EHELIYAGODA - DEHIOVITA ROAD BETWEEN 03 - 3.2km (SITE NO 124)</v>
      </c>
      <c r="C12" s="522"/>
      <c r="D12" s="522"/>
      <c r="E12" s="523"/>
      <c r="F12" s="449">
        <f>'Bill No. 6'!F8</f>
        <v>0</v>
      </c>
    </row>
    <row r="13" spans="1:11" s="62" customFormat="1" ht="41.4" customHeight="1">
      <c r="A13" s="448">
        <v>7</v>
      </c>
      <c r="B13" s="372" t="str">
        <f>'Bill No 07'!A1</f>
        <v>BILL NO. 07 - PROVISIONAL SUMS</v>
      </c>
      <c r="C13" s="373"/>
      <c r="D13" s="373"/>
      <c r="E13" s="374"/>
      <c r="F13" s="452">
        <f>'Bill No 07'!G22</f>
        <v>13350000</v>
      </c>
    </row>
    <row r="14" spans="1:11" s="62" customFormat="1" ht="41.4" customHeight="1">
      <c r="A14" s="448">
        <v>9</v>
      </c>
      <c r="B14" s="372" t="str">
        <f>'Bill No 08'!$A$1</f>
        <v>BILL NO. 08 - OVERHEAD AND PROFIT BY THE CONTRACTOR FOR PROVISIONAL SUMS</v>
      </c>
      <c r="C14" s="373"/>
      <c r="D14" s="373"/>
      <c r="E14" s="374"/>
      <c r="F14" s="449">
        <f>'Bill No 08'!G22</f>
        <v>0</v>
      </c>
    </row>
    <row r="15" spans="1:11" s="62" customFormat="1" ht="35.25" customHeight="1">
      <c r="A15" s="448">
        <v>10</v>
      </c>
      <c r="B15" s="372" t="str">
        <f>'Bill No.9 Dayworks'!A1</f>
        <v>BILL NO. 9- DAYWORKS</v>
      </c>
      <c r="C15" s="373"/>
      <c r="D15" s="373"/>
      <c r="E15" s="374"/>
      <c r="F15" s="449">
        <f>'Bill No.9 Dayworks'!$F$60</f>
        <v>0</v>
      </c>
    </row>
    <row r="16" spans="1:11" s="62" customFormat="1" ht="35.25" customHeight="1">
      <c r="A16" s="450">
        <v>11</v>
      </c>
      <c r="B16" s="451" t="s">
        <v>903</v>
      </c>
      <c r="C16" s="375"/>
      <c r="D16" s="375"/>
      <c r="E16" s="376" t="s">
        <v>320</v>
      </c>
      <c r="F16" s="452"/>
      <c r="I16" s="62" t="e">
        <f>F7/F18</f>
        <v>#DIV/0!</v>
      </c>
    </row>
    <row r="17" spans="1:10" s="62" customFormat="1" ht="35.25" customHeight="1">
      <c r="A17" s="448">
        <v>12</v>
      </c>
      <c r="B17" s="372" t="s">
        <v>580</v>
      </c>
      <c r="C17" s="373"/>
      <c r="D17" s="373"/>
      <c r="E17" s="374"/>
      <c r="F17" s="449">
        <f>F16*10%</f>
        <v>0</v>
      </c>
    </row>
    <row r="18" spans="1:10" s="62" customFormat="1" ht="29.4" customHeight="1">
      <c r="A18" s="448">
        <v>14</v>
      </c>
      <c r="B18" s="516" t="s">
        <v>837</v>
      </c>
      <c r="C18" s="517"/>
      <c r="D18" s="517"/>
      <c r="E18" s="518" t="s">
        <v>581</v>
      </c>
      <c r="F18" s="453">
        <f>F17+F16</f>
        <v>0</v>
      </c>
    </row>
    <row r="19" spans="1:10" s="62" customFormat="1" ht="31.8" customHeight="1">
      <c r="A19" s="448">
        <v>15</v>
      </c>
      <c r="B19" s="513" t="s">
        <v>838</v>
      </c>
      <c r="C19" s="514"/>
      <c r="D19" s="514"/>
      <c r="E19" s="515"/>
      <c r="F19" s="453">
        <v>0</v>
      </c>
    </row>
    <row r="20" spans="1:10" s="62" customFormat="1" ht="35.25" customHeight="1">
      <c r="A20" s="448">
        <v>16</v>
      </c>
      <c r="B20" s="516" t="s">
        <v>839</v>
      </c>
      <c r="C20" s="517"/>
      <c r="D20" s="517"/>
      <c r="E20" s="518"/>
      <c r="F20" s="453">
        <f>F18-F19</f>
        <v>0</v>
      </c>
    </row>
    <row r="21" spans="1:10" s="62" customFormat="1" ht="35.25" customHeight="1">
      <c r="A21" s="448">
        <v>17</v>
      </c>
      <c r="B21" s="369" t="s">
        <v>582</v>
      </c>
      <c r="C21" s="370"/>
      <c r="D21" s="370"/>
      <c r="E21" s="377">
        <v>0.18</v>
      </c>
      <c r="F21" s="61">
        <f>E21*F20</f>
        <v>0</v>
      </c>
      <c r="J21" s="62">
        <f>253</f>
        <v>253</v>
      </c>
    </row>
    <row r="22" spans="1:10" s="62" customFormat="1" ht="35.25" customHeight="1" thickBot="1">
      <c r="A22" s="454">
        <v>18</v>
      </c>
      <c r="B22" s="519" t="s">
        <v>840</v>
      </c>
      <c r="C22" s="520"/>
      <c r="D22" s="520"/>
      <c r="E22" s="520" t="s">
        <v>581</v>
      </c>
      <c r="F22" s="455">
        <f>F21+F20</f>
        <v>0</v>
      </c>
      <c r="J22" s="62">
        <f>J21*0.18</f>
        <v>45.54</v>
      </c>
    </row>
    <row r="23" spans="1:10" s="62" customFormat="1">
      <c r="A23" s="70"/>
      <c r="B23" s="368"/>
      <c r="C23" s="70"/>
      <c r="D23" s="71"/>
      <c r="E23" s="72"/>
      <c r="F23" s="72"/>
    </row>
    <row r="24" spans="1:10" s="62" customFormat="1">
      <c r="A24" s="70"/>
      <c r="B24" s="368" t="s">
        <v>583</v>
      </c>
      <c r="C24" s="70"/>
      <c r="D24" s="71"/>
      <c r="E24" s="72"/>
      <c r="F24" s="72"/>
    </row>
    <row r="25" spans="1:10" s="62" customFormat="1">
      <c r="A25" s="70"/>
      <c r="B25" s="368"/>
      <c r="C25" s="70"/>
      <c r="D25" s="71"/>
      <c r="E25" s="72"/>
      <c r="F25" s="72"/>
    </row>
    <row r="26" spans="1:10" s="62" customFormat="1">
      <c r="A26" s="70"/>
      <c r="B26" s="368"/>
      <c r="C26" s="70"/>
      <c r="D26" s="71"/>
      <c r="E26" s="72"/>
      <c r="F26" s="72"/>
    </row>
    <row r="27" spans="1:10" s="62" customFormat="1">
      <c r="A27" s="70"/>
      <c r="B27" s="368"/>
      <c r="C27" s="70"/>
      <c r="D27" s="71"/>
      <c r="E27" s="72"/>
      <c r="F27" s="72"/>
    </row>
    <row r="28" spans="1:10" s="62" customFormat="1">
      <c r="A28" s="70"/>
      <c r="B28" s="368"/>
      <c r="C28" s="70"/>
      <c r="D28" s="71"/>
      <c r="E28" s="72"/>
      <c r="F28" s="72"/>
    </row>
    <row r="29" spans="1:10" s="62" customFormat="1">
      <c r="A29" s="70"/>
      <c r="B29" s="368"/>
      <c r="C29" s="70"/>
      <c r="D29" s="71"/>
      <c r="E29" s="72"/>
      <c r="F29" s="72"/>
    </row>
    <row r="30" spans="1:10" s="62" customFormat="1">
      <c r="A30" s="70"/>
      <c r="B30" s="368"/>
      <c r="C30" s="70"/>
      <c r="D30" s="71"/>
      <c r="E30" s="72"/>
      <c r="F30" s="72"/>
    </row>
    <row r="31" spans="1:10" s="62" customFormat="1">
      <c r="A31" s="70"/>
      <c r="B31" s="368"/>
      <c r="C31" s="70"/>
      <c r="D31" s="71"/>
      <c r="E31" s="72"/>
      <c r="F31" s="72"/>
    </row>
    <row r="32" spans="1:10" s="62" customFormat="1">
      <c r="A32" s="70"/>
      <c r="B32" s="368"/>
      <c r="C32" s="70"/>
      <c r="D32" s="71"/>
      <c r="E32" s="72"/>
      <c r="F32" s="72"/>
    </row>
    <row r="33" spans="1:6" s="62" customFormat="1">
      <c r="A33" s="70"/>
      <c r="B33" s="368"/>
      <c r="C33" s="70"/>
      <c r="D33" s="71"/>
      <c r="E33" s="72"/>
      <c r="F33" s="72"/>
    </row>
    <row r="34" spans="1:6" s="62" customFormat="1">
      <c r="A34" s="70"/>
      <c r="B34" s="368"/>
      <c r="C34" s="70"/>
      <c r="D34" s="71"/>
      <c r="E34" s="72"/>
      <c r="F34" s="72"/>
    </row>
    <row r="35" spans="1:6" s="62" customFormat="1">
      <c r="A35" s="70"/>
      <c r="B35" s="368"/>
      <c r="C35" s="70"/>
      <c r="D35" s="71"/>
      <c r="E35" s="72"/>
      <c r="F35" s="72"/>
    </row>
  </sheetData>
  <mergeCells count="14">
    <mergeCell ref="B19:E19"/>
    <mergeCell ref="B20:E20"/>
    <mergeCell ref="B22:E22"/>
    <mergeCell ref="B8:E8"/>
    <mergeCell ref="A3:F3"/>
    <mergeCell ref="A4:F4"/>
    <mergeCell ref="A5:F5"/>
    <mergeCell ref="B6:E6"/>
    <mergeCell ref="B7:E7"/>
    <mergeCell ref="B9:E9"/>
    <mergeCell ref="B10:E10"/>
    <mergeCell ref="B11:E11"/>
    <mergeCell ref="B12:E12"/>
    <mergeCell ref="B18:E18"/>
  </mergeCells>
  <printOptions horizontalCentered="1"/>
  <pageMargins left="0.75" right="0.5" top="0.5" bottom="0.5" header="0" footer="0"/>
  <pageSetup paperSize="9" scale="7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3D7E3-1F76-43A9-9A4B-8C0178BB0ECF}">
  <dimension ref="B3:W271"/>
  <sheetViews>
    <sheetView zoomScale="70" zoomScaleNormal="70" workbookViewId="0">
      <pane ySplit="1" topLeftCell="A88" activePane="bottomLeft" state="frozen"/>
      <selection activeCell="F23" sqref="F23"/>
      <selection pane="bottomLeft" activeCell="F23" sqref="F23"/>
    </sheetView>
  </sheetViews>
  <sheetFormatPr defaultColWidth="9.109375" defaultRowHeight="14.4"/>
  <cols>
    <col min="1" max="1" width="3.88671875" style="242" customWidth="1"/>
    <col min="2" max="2" width="20.44140625" style="242" customWidth="1"/>
    <col min="3" max="3" width="17.109375" style="242" customWidth="1"/>
    <col min="4" max="4" width="14.44140625" style="242" customWidth="1"/>
    <col min="5" max="5" width="15.109375" style="242" customWidth="1"/>
    <col min="6" max="10" width="14.44140625" style="242" customWidth="1"/>
    <col min="11" max="11" width="19.88671875" style="242" customWidth="1"/>
    <col min="12" max="12" width="12.109375" style="242" customWidth="1"/>
    <col min="13" max="13" width="14" style="242" customWidth="1"/>
    <col min="14" max="17" width="9.109375" style="242"/>
    <col min="18" max="18" width="11.88671875" style="242" customWidth="1"/>
    <col min="19" max="19" width="12.88671875" style="242" customWidth="1"/>
    <col min="20" max="20" width="9.109375" style="242"/>
    <col min="21" max="21" width="11.109375" style="242" bestFit="1" customWidth="1"/>
    <col min="22" max="16384" width="9.109375" style="242"/>
  </cols>
  <sheetData>
    <row r="3" spans="2:23">
      <c r="B3" s="239" t="s">
        <v>292</v>
      </c>
      <c r="C3" s="239" t="s">
        <v>293</v>
      </c>
      <c r="D3" s="239" t="s">
        <v>294</v>
      </c>
      <c r="E3" s="239" t="s">
        <v>295</v>
      </c>
      <c r="F3" s="239" t="s">
        <v>296</v>
      </c>
      <c r="G3" s="239"/>
      <c r="H3" s="610" t="s">
        <v>297</v>
      </c>
      <c r="I3" s="610"/>
      <c r="J3" s="610"/>
      <c r="K3" s="239" t="s">
        <v>298</v>
      </c>
      <c r="L3" s="240" t="s">
        <v>299</v>
      </c>
      <c r="M3" s="241"/>
    </row>
    <row r="4" spans="2:23" ht="19.5" customHeight="1">
      <c r="B4" s="243"/>
      <c r="C4" s="243"/>
      <c r="D4" s="243"/>
      <c r="E4" s="243"/>
      <c r="F4" s="244" t="s">
        <v>295</v>
      </c>
      <c r="G4" s="244" t="s">
        <v>300</v>
      </c>
      <c r="H4" s="244" t="s">
        <v>301</v>
      </c>
      <c r="I4" s="244" t="s">
        <v>300</v>
      </c>
      <c r="J4" s="244" t="s">
        <v>302</v>
      </c>
      <c r="K4" s="244" t="s">
        <v>303</v>
      </c>
      <c r="L4" s="245" t="s">
        <v>304</v>
      </c>
      <c r="M4" s="245" t="s">
        <v>305</v>
      </c>
    </row>
    <row r="5" spans="2:23">
      <c r="B5" s="246"/>
      <c r="C5" s="246"/>
      <c r="D5" s="246"/>
      <c r="E5" s="246"/>
      <c r="F5" s="247"/>
      <c r="G5" s="247"/>
      <c r="H5" s="247"/>
      <c r="I5" s="247"/>
      <c r="J5" s="247"/>
      <c r="K5" s="248"/>
      <c r="L5" s="248"/>
      <c r="M5" s="248"/>
    </row>
    <row r="6" spans="2:23" ht="18">
      <c r="B6" s="248" t="s">
        <v>306</v>
      </c>
      <c r="C6" s="249">
        <v>0.3</v>
      </c>
      <c r="D6" s="249">
        <v>0.3</v>
      </c>
      <c r="E6" s="249">
        <v>0.1</v>
      </c>
      <c r="F6" s="249">
        <v>0.05</v>
      </c>
      <c r="G6" s="249">
        <v>10</v>
      </c>
      <c r="H6" s="249">
        <v>0.2</v>
      </c>
      <c r="I6" s="249">
        <v>10</v>
      </c>
      <c r="J6" s="249">
        <v>0.25</v>
      </c>
      <c r="K6" s="249">
        <v>3</v>
      </c>
      <c r="L6" s="248"/>
      <c r="M6" s="248"/>
      <c r="T6" s="611" t="s">
        <v>307</v>
      </c>
      <c r="U6" s="611"/>
    </row>
    <row r="7" spans="2:23">
      <c r="B7" s="248"/>
      <c r="C7" s="249"/>
      <c r="D7" s="249"/>
      <c r="E7" s="249"/>
      <c r="F7" s="249"/>
      <c r="G7" s="249"/>
      <c r="H7" s="248"/>
      <c r="I7" s="248"/>
      <c r="J7" s="248"/>
      <c r="K7" s="249"/>
      <c r="L7" s="248"/>
      <c r="M7" s="248"/>
      <c r="S7" s="250"/>
      <c r="V7" s="250"/>
      <c r="W7" s="612" t="s">
        <v>233</v>
      </c>
    </row>
    <row r="8" spans="2:23">
      <c r="B8" s="248"/>
      <c r="C8" s="249"/>
      <c r="D8" s="249"/>
      <c r="E8" s="249"/>
      <c r="F8" s="249"/>
      <c r="G8" s="249"/>
      <c r="H8" s="248"/>
      <c r="I8" s="248"/>
      <c r="J8" s="248"/>
      <c r="K8" s="249"/>
      <c r="L8" s="248"/>
      <c r="M8" s="248"/>
      <c r="S8" s="250"/>
      <c r="V8" s="250"/>
      <c r="W8" s="612"/>
    </row>
    <row r="9" spans="2:23">
      <c r="B9" s="248" t="s">
        <v>308</v>
      </c>
      <c r="C9" s="249">
        <v>0.45</v>
      </c>
      <c r="D9" s="249">
        <v>0.45</v>
      </c>
      <c r="E9" s="249">
        <v>0.1</v>
      </c>
      <c r="F9" s="249">
        <v>0.05</v>
      </c>
      <c r="G9" s="249">
        <v>10</v>
      </c>
      <c r="H9" s="249">
        <v>0.2</v>
      </c>
      <c r="I9" s="249">
        <v>10</v>
      </c>
      <c r="J9" s="249">
        <v>0.25</v>
      </c>
      <c r="K9" s="249">
        <v>3</v>
      </c>
      <c r="L9" s="248"/>
      <c r="M9" s="248"/>
      <c r="S9" s="250"/>
      <c r="V9" s="250"/>
      <c r="W9" s="612"/>
    </row>
    <row r="10" spans="2:23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8"/>
      <c r="M10" s="248"/>
      <c r="S10" s="250"/>
      <c r="V10" s="250"/>
      <c r="W10" s="612"/>
    </row>
    <row r="11" spans="2:23">
      <c r="B11" s="248"/>
      <c r="C11" s="249"/>
      <c r="D11" s="249"/>
      <c r="E11" s="249"/>
      <c r="F11" s="249"/>
      <c r="G11" s="249"/>
      <c r="H11" s="248"/>
      <c r="I11" s="248"/>
      <c r="J11" s="248"/>
      <c r="K11" s="249"/>
      <c r="L11" s="248"/>
      <c r="M11" s="248"/>
      <c r="S11" s="250"/>
      <c r="V11" s="250"/>
      <c r="W11" s="612"/>
    </row>
    <row r="12" spans="2:23">
      <c r="B12" s="248" t="s">
        <v>309</v>
      </c>
      <c r="C12" s="249">
        <v>0.6</v>
      </c>
      <c r="D12" s="249">
        <v>0.6</v>
      </c>
      <c r="E12" s="249">
        <v>0.1</v>
      </c>
      <c r="F12" s="249">
        <v>0.05</v>
      </c>
      <c r="G12" s="249">
        <v>10</v>
      </c>
      <c r="H12" s="248">
        <v>0.2</v>
      </c>
      <c r="I12" s="248">
        <v>10</v>
      </c>
      <c r="J12" s="248">
        <v>0.25</v>
      </c>
      <c r="K12" s="249">
        <v>3</v>
      </c>
      <c r="L12" s="248"/>
      <c r="M12" s="248"/>
      <c r="S12" s="250"/>
      <c r="V12" s="250"/>
      <c r="W12" s="612"/>
    </row>
    <row r="13" spans="2:23">
      <c r="B13" s="248"/>
      <c r="C13" s="249"/>
      <c r="D13" s="249"/>
      <c r="E13" s="249"/>
      <c r="F13" s="249"/>
      <c r="G13" s="249"/>
      <c r="H13" s="248"/>
      <c r="I13" s="248"/>
      <c r="J13" s="248"/>
      <c r="K13" s="249"/>
      <c r="L13" s="248"/>
      <c r="M13" s="248"/>
      <c r="S13" s="250"/>
      <c r="V13" s="250"/>
      <c r="W13" s="612"/>
    </row>
    <row r="14" spans="2:23">
      <c r="B14" s="248"/>
      <c r="C14" s="249"/>
      <c r="D14" s="249"/>
      <c r="E14" s="249"/>
      <c r="F14" s="249"/>
      <c r="G14" s="249"/>
      <c r="H14" s="248"/>
      <c r="I14" s="248"/>
      <c r="J14" s="248"/>
      <c r="K14" s="249"/>
      <c r="L14" s="248"/>
      <c r="M14" s="248"/>
      <c r="S14" s="250"/>
      <c r="V14" s="250"/>
      <c r="W14" s="612"/>
    </row>
    <row r="15" spans="2:23">
      <c r="B15" s="248" t="s">
        <v>310</v>
      </c>
      <c r="C15" s="249">
        <v>0.75</v>
      </c>
      <c r="D15" s="249">
        <v>0.75</v>
      </c>
      <c r="E15" s="251">
        <v>0.125</v>
      </c>
      <c r="F15" s="249">
        <v>0.05</v>
      </c>
      <c r="G15" s="249">
        <v>10</v>
      </c>
      <c r="H15" s="248">
        <v>0.2</v>
      </c>
      <c r="I15" s="248">
        <v>10</v>
      </c>
      <c r="J15" s="248">
        <v>0.25</v>
      </c>
      <c r="K15" s="249">
        <v>3</v>
      </c>
      <c r="L15" s="248"/>
      <c r="M15" s="248"/>
      <c r="S15" s="250"/>
      <c r="V15" s="250"/>
      <c r="W15" s="612"/>
    </row>
    <row r="16" spans="2:23">
      <c r="B16" s="248"/>
      <c r="C16" s="249"/>
      <c r="D16" s="249"/>
      <c r="E16" s="249"/>
      <c r="F16" s="249"/>
      <c r="G16" s="249"/>
      <c r="H16" s="248"/>
      <c r="I16" s="248"/>
      <c r="J16" s="248"/>
      <c r="K16" s="249"/>
      <c r="L16" s="248"/>
      <c r="M16" s="248"/>
      <c r="S16" s="250"/>
      <c r="V16" s="250"/>
      <c r="W16" s="612"/>
    </row>
    <row r="17" spans="2:23">
      <c r="B17" s="248"/>
      <c r="C17" s="249"/>
      <c r="D17" s="249"/>
      <c r="E17" s="249"/>
      <c r="F17" s="249"/>
      <c r="G17" s="249"/>
      <c r="H17" s="248"/>
      <c r="I17" s="248"/>
      <c r="J17" s="248"/>
      <c r="K17" s="249"/>
      <c r="L17" s="248"/>
      <c r="M17" s="248"/>
      <c r="S17" s="250"/>
      <c r="V17" s="250"/>
      <c r="W17" s="612"/>
    </row>
    <row r="18" spans="2:23">
      <c r="B18" s="252" t="s">
        <v>311</v>
      </c>
      <c r="C18" s="249">
        <v>0.9</v>
      </c>
      <c r="D18" s="249">
        <v>0.9</v>
      </c>
      <c r="E18" s="251">
        <v>0.15</v>
      </c>
      <c r="F18" s="249">
        <v>0.05</v>
      </c>
      <c r="G18" s="249">
        <v>10</v>
      </c>
      <c r="H18" s="248">
        <v>0.17499999999999999</v>
      </c>
      <c r="I18" s="248">
        <v>10</v>
      </c>
      <c r="J18" s="248">
        <v>0.25</v>
      </c>
      <c r="K18" s="249">
        <v>3</v>
      </c>
      <c r="L18" s="248"/>
      <c r="M18" s="248"/>
      <c r="S18" s="250"/>
      <c r="T18" s="250"/>
      <c r="U18" s="250"/>
      <c r="V18" s="250"/>
      <c r="W18" s="612" t="s">
        <v>312</v>
      </c>
    </row>
    <row r="19" spans="2:23">
      <c r="B19" s="248"/>
      <c r="C19" s="249"/>
      <c r="D19" s="249"/>
      <c r="E19" s="249"/>
      <c r="F19" s="249"/>
      <c r="G19" s="249"/>
      <c r="H19" s="248"/>
      <c r="I19" s="248"/>
      <c r="J19" s="248"/>
      <c r="K19" s="249"/>
      <c r="L19" s="248"/>
      <c r="M19" s="248"/>
      <c r="S19" s="250"/>
      <c r="T19" s="250"/>
      <c r="U19" s="250"/>
      <c r="V19" s="250"/>
      <c r="W19" s="612"/>
    </row>
    <row r="20" spans="2:23">
      <c r="B20" s="248"/>
      <c r="C20" s="249"/>
      <c r="D20" s="249"/>
      <c r="E20" s="249"/>
      <c r="F20" s="249"/>
      <c r="G20" s="249"/>
      <c r="H20" s="248"/>
      <c r="I20" s="248"/>
      <c r="J20" s="248"/>
      <c r="K20" s="249"/>
      <c r="L20" s="248"/>
      <c r="M20" s="248"/>
      <c r="S20" s="250"/>
      <c r="T20" s="250"/>
      <c r="U20" s="250"/>
      <c r="V20" s="250"/>
      <c r="W20" s="612"/>
    </row>
    <row r="21" spans="2:23">
      <c r="B21" s="248" t="s">
        <v>313</v>
      </c>
      <c r="C21" s="249">
        <v>1</v>
      </c>
      <c r="D21" s="249">
        <v>1</v>
      </c>
      <c r="E21" s="249">
        <v>0.15</v>
      </c>
      <c r="F21" s="249">
        <v>0.05</v>
      </c>
      <c r="G21" s="249">
        <v>10</v>
      </c>
      <c r="H21" s="248">
        <v>0.17499999999999999</v>
      </c>
      <c r="I21" s="248">
        <v>10</v>
      </c>
      <c r="J21" s="248">
        <v>0.25</v>
      </c>
      <c r="K21" s="249">
        <v>3</v>
      </c>
      <c r="L21" s="248"/>
      <c r="M21" s="248"/>
      <c r="S21" s="253"/>
      <c r="T21" s="253"/>
      <c r="U21" s="253"/>
      <c r="V21" s="253"/>
      <c r="W21" s="242" t="s">
        <v>314</v>
      </c>
    </row>
    <row r="22" spans="2:23">
      <c r="B22" s="248"/>
      <c r="C22" s="249"/>
      <c r="D22" s="249"/>
      <c r="E22" s="249"/>
      <c r="F22" s="249"/>
      <c r="G22" s="249"/>
      <c r="H22" s="248"/>
      <c r="I22" s="248"/>
      <c r="J22" s="248"/>
      <c r="K22" s="249"/>
      <c r="L22" s="248"/>
      <c r="M22" s="248"/>
      <c r="S22" s="253"/>
      <c r="T22" s="253"/>
      <c r="U22" s="253"/>
      <c r="V22" s="253"/>
    </row>
    <row r="23" spans="2:23">
      <c r="B23" s="248"/>
      <c r="C23" s="249"/>
      <c r="D23" s="249"/>
      <c r="E23" s="249"/>
      <c r="F23" s="249"/>
      <c r="G23" s="249"/>
      <c r="H23" s="248"/>
      <c r="I23" s="248"/>
      <c r="J23" s="248"/>
      <c r="K23" s="249"/>
      <c r="L23" s="248"/>
      <c r="M23" s="248"/>
    </row>
    <row r="24" spans="2:23">
      <c r="B24" s="248" t="s">
        <v>315</v>
      </c>
      <c r="C24" s="249">
        <v>0.3</v>
      </c>
      <c r="D24" s="249">
        <v>0.3</v>
      </c>
      <c r="E24" s="249">
        <v>0.1</v>
      </c>
      <c r="F24" s="249">
        <v>0.05</v>
      </c>
      <c r="G24" s="249">
        <v>10</v>
      </c>
      <c r="H24" s="248">
        <v>0.2</v>
      </c>
      <c r="I24" s="248">
        <v>10</v>
      </c>
      <c r="J24" s="248">
        <v>0.25</v>
      </c>
      <c r="K24" s="249">
        <v>3</v>
      </c>
      <c r="L24" s="248"/>
      <c r="M24" s="248"/>
    </row>
    <row r="25" spans="2:23">
      <c r="B25" s="248"/>
      <c r="C25" s="249"/>
      <c r="D25" s="249"/>
      <c r="E25" s="249"/>
      <c r="F25" s="249"/>
      <c r="G25" s="249"/>
      <c r="H25" s="248"/>
      <c r="I25" s="248"/>
      <c r="J25" s="248"/>
      <c r="K25" s="249"/>
      <c r="L25" s="248"/>
      <c r="M25" s="248"/>
    </row>
    <row r="26" spans="2:23">
      <c r="B26" s="248"/>
      <c r="C26" s="249"/>
      <c r="D26" s="249"/>
      <c r="E26" s="249"/>
      <c r="F26" s="249"/>
      <c r="G26" s="249"/>
      <c r="H26" s="248"/>
      <c r="I26" s="248"/>
      <c r="J26" s="248"/>
      <c r="K26" s="249"/>
      <c r="L26" s="248"/>
      <c r="M26" s="248"/>
    </row>
    <row r="27" spans="2:23">
      <c r="B27" s="248" t="s">
        <v>316</v>
      </c>
      <c r="C27" s="249">
        <v>0.6</v>
      </c>
      <c r="D27" s="249">
        <v>0.6</v>
      </c>
      <c r="E27" s="249">
        <v>0.1</v>
      </c>
      <c r="F27" s="249">
        <v>0.05</v>
      </c>
      <c r="G27" s="249">
        <v>10</v>
      </c>
      <c r="H27" s="248">
        <v>0.2</v>
      </c>
      <c r="I27" s="248">
        <v>10</v>
      </c>
      <c r="J27" s="248">
        <v>0.25</v>
      </c>
      <c r="K27" s="249">
        <v>3</v>
      </c>
      <c r="L27" s="248"/>
      <c r="M27" s="248"/>
    </row>
    <row r="28" spans="2:23">
      <c r="B28" s="254"/>
      <c r="C28" s="255"/>
      <c r="D28" s="255"/>
      <c r="E28" s="255"/>
      <c r="F28" s="255"/>
      <c r="G28" s="255"/>
      <c r="H28" s="254"/>
      <c r="I28" s="254"/>
      <c r="J28" s="254"/>
      <c r="K28" s="249"/>
      <c r="L28" s="248"/>
      <c r="M28" s="248"/>
    </row>
    <row r="29" spans="2:23">
      <c r="B29" s="254"/>
      <c r="C29" s="255"/>
      <c r="D29" s="255"/>
      <c r="E29" s="255"/>
      <c r="F29" s="255"/>
      <c r="G29" s="255"/>
      <c r="H29" s="254"/>
      <c r="I29" s="254"/>
      <c r="J29" s="254"/>
      <c r="K29" s="255"/>
      <c r="L29" s="248"/>
      <c r="M29" s="248"/>
    </row>
    <row r="30" spans="2:23">
      <c r="B30" s="256" t="s">
        <v>317</v>
      </c>
      <c r="C30" s="249">
        <v>0.3</v>
      </c>
      <c r="D30" s="249">
        <v>0.3</v>
      </c>
      <c r="E30" s="249">
        <v>0.1</v>
      </c>
      <c r="F30" s="249">
        <v>0.05</v>
      </c>
      <c r="G30" s="249">
        <v>10</v>
      </c>
      <c r="H30" s="248">
        <v>0.25</v>
      </c>
      <c r="I30" s="248">
        <v>10</v>
      </c>
      <c r="J30" s="248">
        <v>0.25</v>
      </c>
      <c r="K30" s="249">
        <v>0</v>
      </c>
      <c r="L30" s="248"/>
      <c r="M30" s="248"/>
    </row>
    <row r="31" spans="2:23">
      <c r="B31" s="254" t="s">
        <v>318</v>
      </c>
      <c r="C31" s="255">
        <v>1.5</v>
      </c>
      <c r="D31" s="255"/>
      <c r="E31" s="255">
        <v>0.1</v>
      </c>
      <c r="F31" s="255"/>
      <c r="G31" s="255">
        <v>10</v>
      </c>
      <c r="H31" s="254">
        <v>0.25</v>
      </c>
      <c r="I31" s="254">
        <v>10</v>
      </c>
      <c r="J31" s="254">
        <v>0.15</v>
      </c>
      <c r="K31" s="249"/>
      <c r="L31" s="248"/>
      <c r="M31" s="248"/>
    </row>
    <row r="32" spans="2:23">
      <c r="B32" s="254"/>
      <c r="C32" s="255"/>
      <c r="D32" s="255"/>
      <c r="E32" s="255"/>
      <c r="F32" s="255"/>
      <c r="G32" s="255"/>
      <c r="H32" s="254"/>
      <c r="I32" s="254"/>
      <c r="J32" s="254"/>
      <c r="K32" s="255"/>
      <c r="L32" s="248"/>
      <c r="M32" s="248"/>
    </row>
    <row r="33" spans="2:13">
      <c r="B33" s="257" t="s">
        <v>319</v>
      </c>
      <c r="C33" s="249">
        <v>0.45</v>
      </c>
      <c r="D33" s="249">
        <v>0.45</v>
      </c>
      <c r="E33" s="249">
        <v>0.1</v>
      </c>
      <c r="F33" s="249">
        <v>0.05</v>
      </c>
      <c r="G33" s="249">
        <v>10</v>
      </c>
      <c r="H33" s="248">
        <v>0.25</v>
      </c>
      <c r="I33" s="248">
        <v>10</v>
      </c>
      <c r="J33" s="248">
        <v>0.25</v>
      </c>
      <c r="K33" s="249">
        <v>0</v>
      </c>
      <c r="L33" s="248"/>
      <c r="M33" s="248"/>
    </row>
    <row r="34" spans="2:13">
      <c r="B34" s="254" t="s">
        <v>318</v>
      </c>
      <c r="C34" s="255">
        <v>1.5</v>
      </c>
      <c r="D34" s="255"/>
      <c r="E34" s="255">
        <v>0.1</v>
      </c>
      <c r="F34" s="255"/>
      <c r="G34" s="255">
        <v>10</v>
      </c>
      <c r="H34" s="254">
        <v>0.25</v>
      </c>
      <c r="I34" s="254">
        <v>10</v>
      </c>
      <c r="J34" s="254">
        <v>0.15</v>
      </c>
      <c r="K34" s="249"/>
      <c r="L34" s="248"/>
      <c r="M34" s="248"/>
    </row>
    <row r="35" spans="2:13">
      <c r="B35" s="254"/>
      <c r="C35" s="255"/>
      <c r="D35" s="255"/>
      <c r="E35" s="255"/>
      <c r="F35" s="255"/>
      <c r="G35" s="255"/>
      <c r="H35" s="254"/>
      <c r="I35" s="254"/>
      <c r="J35" s="254"/>
      <c r="K35" s="255" t="s">
        <v>320</v>
      </c>
      <c r="L35" s="248"/>
      <c r="M35" s="248"/>
    </row>
    <row r="36" spans="2:13">
      <c r="B36" s="256" t="s">
        <v>321</v>
      </c>
      <c r="C36" s="249">
        <v>1</v>
      </c>
      <c r="D36" s="249">
        <v>0.15</v>
      </c>
      <c r="E36" s="249">
        <v>0.1</v>
      </c>
      <c r="F36" s="249">
        <v>0.05</v>
      </c>
      <c r="G36" s="249">
        <v>10</v>
      </c>
      <c r="H36" s="248">
        <v>0.25</v>
      </c>
      <c r="I36" s="248">
        <v>10</v>
      </c>
      <c r="J36" s="248">
        <v>0.25</v>
      </c>
      <c r="K36" s="249">
        <v>0</v>
      </c>
      <c r="L36" s="248"/>
      <c r="M36" s="248"/>
    </row>
    <row r="37" spans="2:13">
      <c r="B37" s="254" t="s">
        <v>318</v>
      </c>
      <c r="C37" s="255">
        <v>1.5</v>
      </c>
      <c r="D37" s="255"/>
      <c r="E37" s="255">
        <v>0.1</v>
      </c>
      <c r="F37" s="255"/>
      <c r="G37" s="255">
        <v>10</v>
      </c>
      <c r="H37" s="254">
        <v>0.25</v>
      </c>
      <c r="I37" s="254">
        <v>10</v>
      </c>
      <c r="J37" s="254">
        <v>0.15</v>
      </c>
      <c r="K37" s="249"/>
      <c r="L37" s="248"/>
      <c r="M37" s="248"/>
    </row>
    <row r="38" spans="2:13">
      <c r="B38" s="254"/>
      <c r="C38" s="255"/>
      <c r="D38" s="255"/>
      <c r="E38" s="255"/>
      <c r="F38" s="255"/>
      <c r="G38" s="255"/>
      <c r="H38" s="254"/>
      <c r="I38" s="254"/>
      <c r="J38" s="254"/>
      <c r="K38" s="255"/>
      <c r="L38" s="248"/>
      <c r="M38" s="248"/>
    </row>
    <row r="39" spans="2:13">
      <c r="B39" s="258" t="s">
        <v>322</v>
      </c>
      <c r="C39" s="249">
        <v>1</v>
      </c>
      <c r="D39" s="249">
        <v>0.2</v>
      </c>
      <c r="E39" s="249">
        <v>0.1</v>
      </c>
      <c r="F39" s="249">
        <v>0.05</v>
      </c>
      <c r="G39" s="249">
        <v>10</v>
      </c>
      <c r="H39" s="248">
        <v>0.25</v>
      </c>
      <c r="I39" s="248">
        <v>10</v>
      </c>
      <c r="J39" s="248">
        <v>0.25</v>
      </c>
      <c r="K39" s="249">
        <v>0</v>
      </c>
      <c r="L39" s="248"/>
      <c r="M39" s="248"/>
    </row>
    <row r="40" spans="2:13">
      <c r="B40" s="254"/>
      <c r="C40" s="255"/>
      <c r="D40" s="255"/>
      <c r="E40" s="255"/>
      <c r="F40" s="255"/>
      <c r="G40" s="255"/>
      <c r="H40" s="254"/>
      <c r="I40" s="254"/>
      <c r="J40" s="254"/>
      <c r="K40" s="255"/>
      <c r="L40" s="248"/>
      <c r="M40" s="248"/>
    </row>
    <row r="41" spans="2:13">
      <c r="B41" s="258" t="s">
        <v>323</v>
      </c>
      <c r="C41" s="249">
        <v>1</v>
      </c>
      <c r="D41" s="249">
        <v>0.3</v>
      </c>
      <c r="E41" s="249">
        <v>0.1</v>
      </c>
      <c r="F41" s="249">
        <v>0.05</v>
      </c>
      <c r="G41" s="249">
        <v>10</v>
      </c>
      <c r="H41" s="248">
        <v>0.25</v>
      </c>
      <c r="I41" s="248">
        <v>10</v>
      </c>
      <c r="J41" s="248">
        <v>0.25</v>
      </c>
      <c r="K41" s="249">
        <v>0</v>
      </c>
      <c r="L41" s="248"/>
      <c r="M41" s="248"/>
    </row>
    <row r="42" spans="2:13">
      <c r="B42" s="254"/>
      <c r="C42" s="255"/>
      <c r="D42" s="255"/>
      <c r="E42" s="255"/>
      <c r="F42" s="255"/>
      <c r="G42" s="255"/>
      <c r="H42" s="254"/>
      <c r="I42" s="254"/>
      <c r="J42" s="254"/>
      <c r="K42" s="255"/>
      <c r="L42" s="248"/>
      <c r="M42" s="248"/>
    </row>
    <row r="43" spans="2:13">
      <c r="B43" s="259" t="s">
        <v>324</v>
      </c>
      <c r="C43" s="249">
        <v>0.6</v>
      </c>
      <c r="D43" s="249">
        <v>0.6</v>
      </c>
      <c r="E43" s="249">
        <v>0.15</v>
      </c>
      <c r="F43" s="249">
        <v>0.05</v>
      </c>
      <c r="G43" s="249">
        <v>10</v>
      </c>
      <c r="H43" s="248">
        <v>0.25</v>
      </c>
      <c r="I43" s="248">
        <v>10</v>
      </c>
      <c r="J43" s="248">
        <v>0.25</v>
      </c>
      <c r="K43" s="249">
        <v>0</v>
      </c>
      <c r="L43" s="248"/>
      <c r="M43" s="248"/>
    </row>
    <row r="44" spans="2:13">
      <c r="B44" s="254"/>
      <c r="C44" s="255"/>
      <c r="D44" s="255"/>
      <c r="E44" s="255"/>
      <c r="F44" s="255"/>
      <c r="G44" s="255"/>
      <c r="H44" s="254"/>
      <c r="I44" s="254"/>
      <c r="J44" s="254"/>
      <c r="K44" s="255"/>
      <c r="L44" s="248"/>
      <c r="M44" s="248"/>
    </row>
    <row r="45" spans="2:13">
      <c r="B45" s="259" t="s">
        <v>325</v>
      </c>
      <c r="C45" s="249">
        <v>0.8</v>
      </c>
      <c r="D45" s="249">
        <v>0.8</v>
      </c>
      <c r="E45" s="249">
        <v>0.15</v>
      </c>
      <c r="F45" s="249">
        <v>0.05</v>
      </c>
      <c r="G45" s="249">
        <v>10</v>
      </c>
      <c r="H45" s="248">
        <v>0.25</v>
      </c>
      <c r="I45" s="248">
        <v>10</v>
      </c>
      <c r="J45" s="248">
        <v>0.25</v>
      </c>
      <c r="K45" s="249">
        <v>0</v>
      </c>
      <c r="L45" s="248"/>
      <c r="M45" s="248"/>
    </row>
    <row r="46" spans="2:13">
      <c r="B46" s="254"/>
      <c r="C46" s="255"/>
      <c r="D46" s="255"/>
      <c r="E46" s="255"/>
      <c r="F46" s="255"/>
      <c r="G46" s="255"/>
      <c r="H46" s="254"/>
      <c r="I46" s="254"/>
      <c r="J46" s="254"/>
      <c r="K46" s="255"/>
      <c r="L46" s="248"/>
      <c r="M46" s="248"/>
    </row>
    <row r="47" spans="2:13">
      <c r="B47" s="260" t="s">
        <v>326</v>
      </c>
      <c r="C47" s="249">
        <v>1</v>
      </c>
      <c r="D47" s="249">
        <v>0.6</v>
      </c>
      <c r="E47" s="249">
        <v>0.1</v>
      </c>
      <c r="F47" s="249">
        <v>0.05</v>
      </c>
      <c r="G47" s="249">
        <v>10</v>
      </c>
      <c r="H47" s="248">
        <v>0.25</v>
      </c>
      <c r="I47" s="248">
        <v>10</v>
      </c>
      <c r="J47" s="248">
        <v>0.25</v>
      </c>
      <c r="K47" s="249">
        <v>3</v>
      </c>
      <c r="L47" s="248"/>
      <c r="M47" s="248"/>
    </row>
    <row r="48" spans="2:13">
      <c r="B48" s="261"/>
      <c r="C48" s="255"/>
      <c r="D48" s="255"/>
      <c r="E48" s="255"/>
      <c r="F48" s="255"/>
      <c r="G48" s="255"/>
      <c r="H48" s="254"/>
      <c r="I48" s="254"/>
      <c r="J48" s="254"/>
      <c r="K48" s="255"/>
      <c r="L48" s="248"/>
      <c r="M48" s="248"/>
    </row>
    <row r="49" spans="2:13">
      <c r="B49" s="254"/>
      <c r="C49" s="255"/>
      <c r="D49" s="255"/>
      <c r="E49" s="255"/>
      <c r="F49" s="255"/>
      <c r="G49" s="255"/>
      <c r="H49" s="254"/>
      <c r="I49" s="254"/>
      <c r="J49" s="254"/>
      <c r="K49" s="255"/>
      <c r="L49" s="248"/>
      <c r="M49" s="248"/>
    </row>
    <row r="50" spans="2:13">
      <c r="B50" s="260" t="s">
        <v>327</v>
      </c>
      <c r="C50" s="249">
        <v>1</v>
      </c>
      <c r="D50" s="249">
        <v>0.8</v>
      </c>
      <c r="E50" s="249">
        <v>0.125</v>
      </c>
      <c r="F50" s="249">
        <v>0.05</v>
      </c>
      <c r="G50" s="249">
        <v>10</v>
      </c>
      <c r="H50" s="248">
        <v>0.25</v>
      </c>
      <c r="I50" s="248">
        <v>10</v>
      </c>
      <c r="J50" s="248">
        <v>0.25</v>
      </c>
      <c r="K50" s="249">
        <v>3</v>
      </c>
      <c r="L50" s="248"/>
      <c r="M50" s="248"/>
    </row>
    <row r="51" spans="2:13">
      <c r="B51" s="261"/>
      <c r="C51" s="255"/>
      <c r="D51" s="255"/>
      <c r="E51" s="255"/>
      <c r="F51" s="255"/>
      <c r="G51" s="255"/>
      <c r="H51" s="254"/>
      <c r="I51" s="254"/>
      <c r="J51" s="254"/>
      <c r="K51" s="255"/>
      <c r="L51" s="248"/>
      <c r="M51" s="248"/>
    </row>
    <row r="52" spans="2:13">
      <c r="B52" s="254"/>
      <c r="C52" s="255"/>
      <c r="D52" s="255"/>
      <c r="E52" s="255"/>
      <c r="F52" s="255"/>
      <c r="G52" s="255"/>
      <c r="H52" s="254"/>
      <c r="I52" s="254"/>
      <c r="J52" s="254"/>
      <c r="K52" s="255"/>
      <c r="L52" s="248"/>
      <c r="M52" s="248"/>
    </row>
    <row r="53" spans="2:13">
      <c r="B53" s="260" t="s">
        <v>328</v>
      </c>
      <c r="C53" s="249">
        <v>1</v>
      </c>
      <c r="D53" s="249">
        <v>1</v>
      </c>
      <c r="E53" s="249">
        <v>0.125</v>
      </c>
      <c r="F53" s="249">
        <v>0.05</v>
      </c>
      <c r="G53" s="249">
        <v>10</v>
      </c>
      <c r="H53" s="248">
        <v>0.25</v>
      </c>
      <c r="I53" s="248">
        <v>10</v>
      </c>
      <c r="J53" s="248">
        <v>0.25</v>
      </c>
      <c r="K53" s="249">
        <v>3</v>
      </c>
      <c r="L53" s="248"/>
      <c r="M53" s="248"/>
    </row>
    <row r="54" spans="2:13">
      <c r="B54" s="261"/>
      <c r="C54" s="255"/>
      <c r="D54" s="255"/>
      <c r="E54" s="255"/>
      <c r="F54" s="255"/>
      <c r="G54" s="255"/>
      <c r="H54" s="254"/>
      <c r="I54" s="254"/>
      <c r="J54" s="254"/>
      <c r="K54" s="255"/>
      <c r="L54" s="248"/>
      <c r="M54" s="248"/>
    </row>
    <row r="55" spans="2:13">
      <c r="B55" s="254"/>
      <c r="C55" s="255"/>
      <c r="D55" s="255"/>
      <c r="E55" s="255"/>
      <c r="F55" s="255"/>
      <c r="G55" s="255"/>
      <c r="H55" s="254"/>
      <c r="I55" s="254"/>
      <c r="J55" s="254"/>
      <c r="K55" s="255"/>
      <c r="L55" s="248"/>
      <c r="M55" s="248"/>
    </row>
    <row r="56" spans="2:13">
      <c r="B56" s="260" t="s">
        <v>329</v>
      </c>
      <c r="C56" s="249">
        <v>1</v>
      </c>
      <c r="D56" s="249">
        <v>1</v>
      </c>
      <c r="E56" s="249">
        <v>0.125</v>
      </c>
      <c r="F56" s="249">
        <v>0.05</v>
      </c>
      <c r="G56" s="249">
        <v>10</v>
      </c>
      <c r="H56" s="248">
        <v>0.25</v>
      </c>
      <c r="I56" s="248">
        <v>10</v>
      </c>
      <c r="J56" s="248">
        <v>0.25</v>
      </c>
      <c r="K56" s="249">
        <v>3</v>
      </c>
      <c r="L56" s="248"/>
      <c r="M56" s="248"/>
    </row>
    <row r="57" spans="2:13">
      <c r="B57" s="261"/>
      <c r="C57" s="255"/>
      <c r="D57" s="255"/>
      <c r="E57" s="255"/>
      <c r="F57" s="255"/>
      <c r="G57" s="255"/>
      <c r="H57" s="254"/>
      <c r="I57" s="254"/>
      <c r="J57" s="254"/>
      <c r="K57" s="255"/>
      <c r="L57" s="248"/>
      <c r="M57" s="248"/>
    </row>
    <row r="58" spans="2:13">
      <c r="B58" s="261"/>
      <c r="C58" s="255"/>
      <c r="D58" s="255"/>
      <c r="E58" s="255"/>
      <c r="F58" s="255"/>
      <c r="G58" s="255"/>
      <c r="H58" s="254"/>
      <c r="I58" s="254"/>
      <c r="J58" s="254"/>
      <c r="K58" s="255"/>
      <c r="L58" s="248"/>
      <c r="M58" s="248"/>
    </row>
    <row r="59" spans="2:13">
      <c r="B59" s="248" t="s">
        <v>330</v>
      </c>
      <c r="C59" s="249">
        <v>0.45</v>
      </c>
      <c r="D59" s="249">
        <v>0.45</v>
      </c>
      <c r="E59" s="249">
        <v>0.1</v>
      </c>
      <c r="F59" s="249">
        <v>0.05</v>
      </c>
      <c r="G59" s="249">
        <v>10</v>
      </c>
      <c r="H59" s="248">
        <v>0.25</v>
      </c>
      <c r="I59" s="248">
        <v>10</v>
      </c>
      <c r="J59" s="248">
        <v>0.25</v>
      </c>
      <c r="K59" s="249"/>
      <c r="L59" s="248">
        <v>0.27500000000000002</v>
      </c>
      <c r="M59" s="248">
        <v>0.27500000000000002</v>
      </c>
    </row>
    <row r="60" spans="2:13">
      <c r="B60" s="254"/>
      <c r="C60" s="255"/>
      <c r="D60" s="255"/>
      <c r="E60" s="255"/>
      <c r="F60" s="255"/>
      <c r="G60" s="255"/>
      <c r="H60" s="254"/>
      <c r="I60" s="254"/>
      <c r="J60" s="254"/>
      <c r="K60" s="255"/>
      <c r="L60" s="248"/>
      <c r="M60" s="248"/>
    </row>
    <row r="61" spans="2:13">
      <c r="B61" s="254"/>
      <c r="C61" s="255"/>
      <c r="D61" s="255"/>
      <c r="E61" s="255"/>
      <c r="F61" s="255"/>
      <c r="G61" s="255"/>
      <c r="H61" s="254"/>
      <c r="I61" s="254"/>
      <c r="J61" s="254"/>
      <c r="K61" s="255"/>
      <c r="L61" s="248"/>
      <c r="M61" s="248"/>
    </row>
    <row r="62" spans="2:13">
      <c r="B62" s="254"/>
      <c r="C62" s="255"/>
      <c r="D62" s="255"/>
      <c r="E62" s="255"/>
      <c r="F62" s="255"/>
      <c r="G62" s="255"/>
      <c r="H62" s="254"/>
      <c r="I62" s="254"/>
      <c r="J62" s="254"/>
      <c r="K62" s="255"/>
      <c r="L62" s="248"/>
      <c r="M62" s="248"/>
    </row>
    <row r="63" spans="2:13">
      <c r="B63" s="248" t="s">
        <v>331</v>
      </c>
      <c r="C63" s="249">
        <v>0.45</v>
      </c>
      <c r="D63" s="249">
        <v>0.6</v>
      </c>
      <c r="E63" s="249">
        <v>0.1</v>
      </c>
      <c r="F63" s="249">
        <v>0.05</v>
      </c>
      <c r="G63" s="249">
        <v>10</v>
      </c>
      <c r="H63" s="248">
        <v>0.25</v>
      </c>
      <c r="I63" s="248">
        <v>10</v>
      </c>
      <c r="J63" s="248">
        <v>0.25</v>
      </c>
      <c r="K63" s="249"/>
      <c r="L63" s="248">
        <v>0.27500000000000002</v>
      </c>
      <c r="M63" s="248">
        <v>0.27500000000000002</v>
      </c>
    </row>
    <row r="64" spans="2:13">
      <c r="B64" s="254"/>
      <c r="C64" s="255"/>
      <c r="D64" s="255"/>
      <c r="E64" s="255"/>
      <c r="F64" s="255"/>
      <c r="G64" s="255"/>
      <c r="H64" s="254"/>
      <c r="I64" s="254"/>
      <c r="J64" s="254"/>
      <c r="K64" s="255"/>
      <c r="L64" s="248"/>
      <c r="M64" s="248"/>
    </row>
    <row r="65" spans="2:13">
      <c r="B65" s="254"/>
      <c r="C65" s="255"/>
      <c r="D65" s="255"/>
      <c r="E65" s="255"/>
      <c r="F65" s="255"/>
      <c r="G65" s="255"/>
      <c r="H65" s="254"/>
      <c r="I65" s="254"/>
      <c r="J65" s="254"/>
      <c r="K65" s="255"/>
      <c r="L65" s="248"/>
      <c r="M65" s="248"/>
    </row>
    <row r="66" spans="2:13">
      <c r="B66" s="261"/>
      <c r="C66" s="255"/>
      <c r="D66" s="255"/>
      <c r="E66" s="255"/>
      <c r="F66" s="255"/>
      <c r="G66" s="255"/>
      <c r="H66" s="254"/>
      <c r="I66" s="254"/>
      <c r="J66" s="254"/>
      <c r="K66" s="255"/>
      <c r="L66" s="248"/>
      <c r="M66" s="248"/>
    </row>
    <row r="67" spans="2:13">
      <c r="B67" s="248" t="s">
        <v>332</v>
      </c>
      <c r="C67" s="249">
        <v>0.6</v>
      </c>
      <c r="D67" s="249">
        <v>0.6</v>
      </c>
      <c r="E67" s="249">
        <v>0.1</v>
      </c>
      <c r="F67" s="249">
        <v>0.05</v>
      </c>
      <c r="G67" s="249">
        <v>10</v>
      </c>
      <c r="H67" s="248">
        <v>0.25</v>
      </c>
      <c r="I67" s="248">
        <v>10</v>
      </c>
      <c r="J67" s="248">
        <v>0.25</v>
      </c>
      <c r="K67" s="249"/>
      <c r="L67" s="248">
        <v>0.27500000000000002</v>
      </c>
      <c r="M67" s="248">
        <v>0.27500000000000002</v>
      </c>
    </row>
    <row r="68" spans="2:13">
      <c r="B68" s="254"/>
      <c r="C68" s="255"/>
      <c r="D68" s="255"/>
      <c r="E68" s="255"/>
      <c r="F68" s="255"/>
      <c r="G68" s="255"/>
      <c r="H68" s="254"/>
      <c r="I68" s="254"/>
      <c r="J68" s="254"/>
      <c r="K68" s="255"/>
      <c r="L68" s="248"/>
      <c r="M68" s="248"/>
    </row>
    <row r="69" spans="2:13">
      <c r="B69" s="254"/>
      <c r="C69" s="255"/>
      <c r="D69" s="255"/>
      <c r="E69" s="255"/>
      <c r="F69" s="255"/>
      <c r="G69" s="255"/>
      <c r="H69" s="254"/>
      <c r="I69" s="254"/>
      <c r="J69" s="254"/>
      <c r="K69" s="255"/>
      <c r="L69" s="248"/>
      <c r="M69" s="248"/>
    </row>
    <row r="70" spans="2:13">
      <c r="B70" s="254"/>
      <c r="C70" s="255"/>
      <c r="D70" s="255"/>
      <c r="E70" s="255"/>
      <c r="F70" s="255"/>
      <c r="G70" s="255"/>
      <c r="H70" s="254"/>
      <c r="I70" s="254"/>
      <c r="J70" s="254"/>
      <c r="K70" s="255"/>
      <c r="L70" s="248"/>
      <c r="M70" s="248"/>
    </row>
    <row r="71" spans="2:13">
      <c r="B71" s="248" t="s">
        <v>333</v>
      </c>
      <c r="C71" s="249">
        <v>0.8</v>
      </c>
      <c r="D71" s="249">
        <v>0.8</v>
      </c>
      <c r="E71" s="249">
        <v>0.1</v>
      </c>
      <c r="F71" s="249">
        <v>0.05</v>
      </c>
      <c r="G71" s="249">
        <v>10</v>
      </c>
      <c r="H71" s="248">
        <v>0.25</v>
      </c>
      <c r="I71" s="248">
        <v>10</v>
      </c>
      <c r="J71" s="248">
        <v>0.25</v>
      </c>
      <c r="K71" s="249"/>
      <c r="L71" s="248">
        <v>0.27500000000000002</v>
      </c>
      <c r="M71" s="248">
        <v>0.27500000000000002</v>
      </c>
    </row>
    <row r="72" spans="2:13">
      <c r="B72" s="254"/>
      <c r="C72" s="255"/>
      <c r="D72" s="255"/>
      <c r="E72" s="255"/>
      <c r="F72" s="255"/>
      <c r="G72" s="255"/>
      <c r="H72" s="254"/>
      <c r="I72" s="254"/>
      <c r="J72" s="254"/>
      <c r="K72" s="255"/>
      <c r="L72" s="248"/>
      <c r="M72" s="248"/>
    </row>
    <row r="73" spans="2:13">
      <c r="B73" s="254"/>
      <c r="C73" s="255"/>
      <c r="D73" s="255"/>
      <c r="E73" s="255"/>
      <c r="F73" s="255"/>
      <c r="G73" s="255"/>
      <c r="H73" s="254"/>
      <c r="I73" s="254"/>
      <c r="J73" s="254"/>
      <c r="K73" s="255"/>
      <c r="L73" s="248"/>
      <c r="M73" s="248"/>
    </row>
    <row r="74" spans="2:13">
      <c r="B74" s="254"/>
      <c r="C74" s="255"/>
      <c r="D74" s="255"/>
      <c r="E74" s="255"/>
      <c r="F74" s="255"/>
      <c r="G74" s="255"/>
      <c r="H74" s="254"/>
      <c r="I74" s="254"/>
      <c r="J74" s="254"/>
      <c r="K74" s="255"/>
      <c r="L74" s="248"/>
      <c r="M74" s="248"/>
    </row>
    <row r="75" spans="2:13">
      <c r="B75" s="248" t="s">
        <v>334</v>
      </c>
      <c r="C75" s="249">
        <v>1</v>
      </c>
      <c r="D75" s="249">
        <v>1</v>
      </c>
      <c r="E75" s="249">
        <v>0.125</v>
      </c>
      <c r="F75" s="249">
        <v>0.05</v>
      </c>
      <c r="G75" s="249">
        <v>10</v>
      </c>
      <c r="H75" s="248">
        <v>0.25</v>
      </c>
      <c r="I75" s="248">
        <v>10</v>
      </c>
      <c r="J75" s="248">
        <v>0.25</v>
      </c>
      <c r="K75" s="249"/>
      <c r="L75" s="248">
        <v>0.27500000000000002</v>
      </c>
      <c r="M75" s="248">
        <v>0.27500000000000002</v>
      </c>
    </row>
    <row r="76" spans="2:13">
      <c r="B76" s="254"/>
      <c r="C76" s="255"/>
      <c r="D76" s="255"/>
      <c r="E76" s="255"/>
      <c r="F76" s="255"/>
      <c r="G76" s="255"/>
      <c r="H76" s="254"/>
      <c r="I76" s="254"/>
      <c r="J76" s="254"/>
      <c r="K76" s="255"/>
      <c r="L76" s="248"/>
      <c r="M76" s="248"/>
    </row>
    <row r="77" spans="2:13">
      <c r="B77" s="254"/>
      <c r="C77" s="255"/>
      <c r="D77" s="255"/>
      <c r="E77" s="255"/>
      <c r="F77" s="255"/>
      <c r="G77" s="255"/>
      <c r="H77" s="254"/>
      <c r="I77" s="254"/>
      <c r="J77" s="254"/>
      <c r="K77" s="255"/>
      <c r="L77" s="248"/>
      <c r="M77" s="248"/>
    </row>
    <row r="78" spans="2:13">
      <c r="B78" s="254"/>
      <c r="C78" s="255"/>
      <c r="D78" s="255"/>
      <c r="E78" s="255"/>
      <c r="F78" s="255"/>
      <c r="G78" s="255"/>
      <c r="H78" s="254"/>
      <c r="I78" s="254"/>
      <c r="J78" s="254"/>
      <c r="K78" s="255"/>
      <c r="L78" s="248"/>
      <c r="M78" s="248"/>
    </row>
    <row r="79" spans="2:13">
      <c r="B79" s="262" t="s">
        <v>335</v>
      </c>
      <c r="C79" s="249">
        <v>0.45</v>
      </c>
      <c r="D79" s="249">
        <v>0.45</v>
      </c>
      <c r="E79" s="249">
        <v>0.1</v>
      </c>
      <c r="F79" s="249">
        <v>0.05</v>
      </c>
      <c r="G79" s="249">
        <v>10</v>
      </c>
      <c r="H79" s="248">
        <v>0.25</v>
      </c>
      <c r="I79" s="248">
        <v>10</v>
      </c>
      <c r="J79" s="248">
        <v>0.25</v>
      </c>
      <c r="K79" s="249"/>
      <c r="L79" s="248">
        <v>0.9</v>
      </c>
      <c r="M79" s="248">
        <v>0.45</v>
      </c>
    </row>
    <row r="80" spans="2:13">
      <c r="B80" s="263"/>
      <c r="C80" s="255"/>
      <c r="D80" s="255"/>
      <c r="E80" s="255"/>
      <c r="F80" s="255"/>
      <c r="G80" s="255"/>
      <c r="H80" s="254"/>
      <c r="I80" s="254"/>
      <c r="J80" s="254"/>
      <c r="K80" s="255"/>
      <c r="L80" s="248"/>
      <c r="M80" s="248"/>
    </row>
    <row r="81" spans="2:13">
      <c r="B81" s="263"/>
      <c r="C81" s="255"/>
      <c r="D81" s="255"/>
      <c r="E81" s="255"/>
      <c r="F81" s="255"/>
      <c r="G81" s="255"/>
      <c r="H81" s="254"/>
      <c r="I81" s="254"/>
      <c r="J81" s="254"/>
      <c r="K81" s="255"/>
      <c r="L81" s="248"/>
      <c r="M81" s="248"/>
    </row>
    <row r="82" spans="2:13">
      <c r="B82" s="263"/>
      <c r="C82" s="255"/>
      <c r="D82" s="255"/>
      <c r="E82" s="255"/>
      <c r="F82" s="255"/>
      <c r="G82" s="255"/>
      <c r="H82" s="254"/>
      <c r="I82" s="254"/>
      <c r="J82" s="254"/>
      <c r="K82" s="255"/>
      <c r="L82" s="248"/>
      <c r="M82" s="248"/>
    </row>
    <row r="83" spans="2:13">
      <c r="B83" s="262" t="s">
        <v>336</v>
      </c>
      <c r="C83" s="249">
        <v>0.45</v>
      </c>
      <c r="D83" s="249">
        <v>0.6</v>
      </c>
      <c r="E83" s="249">
        <v>0.1</v>
      </c>
      <c r="F83" s="249">
        <v>0.05</v>
      </c>
      <c r="G83" s="249">
        <v>10</v>
      </c>
      <c r="H83" s="248">
        <v>0.25</v>
      </c>
      <c r="I83" s="248">
        <v>10</v>
      </c>
      <c r="J83" s="248">
        <v>0.25</v>
      </c>
      <c r="K83" s="249"/>
      <c r="L83" s="248">
        <v>0.9</v>
      </c>
      <c r="M83" s="248">
        <v>0.45</v>
      </c>
    </row>
    <row r="84" spans="2:13">
      <c r="B84" s="263"/>
      <c r="C84" s="255"/>
      <c r="D84" s="255"/>
      <c r="E84" s="255"/>
      <c r="F84" s="255"/>
      <c r="G84" s="255"/>
      <c r="H84" s="254"/>
      <c r="I84" s="254"/>
      <c r="J84" s="254"/>
      <c r="K84" s="255"/>
      <c r="L84" s="248"/>
      <c r="M84" s="248"/>
    </row>
    <row r="85" spans="2:13">
      <c r="B85" s="263"/>
      <c r="C85" s="255"/>
      <c r="D85" s="255"/>
      <c r="E85" s="255"/>
      <c r="F85" s="255"/>
      <c r="G85" s="255"/>
      <c r="H85" s="254"/>
      <c r="I85" s="254"/>
      <c r="J85" s="254"/>
      <c r="K85" s="255"/>
      <c r="L85" s="248"/>
      <c r="M85" s="248"/>
    </row>
    <row r="86" spans="2:13">
      <c r="B86" s="263"/>
      <c r="C86" s="255"/>
      <c r="D86" s="255"/>
      <c r="E86" s="255"/>
      <c r="F86" s="255"/>
      <c r="G86" s="255"/>
      <c r="H86" s="254"/>
      <c r="I86" s="254"/>
      <c r="J86" s="254"/>
      <c r="K86" s="255"/>
      <c r="L86" s="248"/>
      <c r="M86" s="248"/>
    </row>
    <row r="87" spans="2:13">
      <c r="B87" s="262" t="s">
        <v>337</v>
      </c>
      <c r="C87" s="249">
        <v>0.6</v>
      </c>
      <c r="D87" s="249">
        <v>0.6</v>
      </c>
      <c r="E87" s="249">
        <v>0.1</v>
      </c>
      <c r="F87" s="249">
        <v>0.05</v>
      </c>
      <c r="G87" s="249">
        <v>10</v>
      </c>
      <c r="H87" s="248">
        <v>0.25</v>
      </c>
      <c r="I87" s="248">
        <v>10</v>
      </c>
      <c r="J87" s="248">
        <v>0.25</v>
      </c>
      <c r="K87" s="249"/>
      <c r="L87" s="248">
        <v>0.9</v>
      </c>
      <c r="M87" s="248">
        <v>0.45</v>
      </c>
    </row>
    <row r="88" spans="2:13">
      <c r="B88" s="263"/>
      <c r="C88" s="255"/>
      <c r="D88" s="255"/>
      <c r="E88" s="255"/>
      <c r="F88" s="255"/>
      <c r="G88" s="255"/>
      <c r="H88" s="254"/>
      <c r="I88" s="254"/>
      <c r="J88" s="254"/>
      <c r="K88" s="255"/>
      <c r="L88" s="248"/>
      <c r="M88" s="248"/>
    </row>
    <row r="89" spans="2:13">
      <c r="B89" s="263"/>
      <c r="C89" s="255"/>
      <c r="D89" s="255"/>
      <c r="E89" s="255"/>
      <c r="F89" s="255"/>
      <c r="G89" s="255"/>
      <c r="H89" s="254"/>
      <c r="I89" s="254"/>
      <c r="J89" s="254"/>
      <c r="K89" s="255"/>
      <c r="L89" s="248"/>
      <c r="M89" s="248"/>
    </row>
    <row r="90" spans="2:13">
      <c r="B90" s="263"/>
      <c r="C90" s="255"/>
      <c r="D90" s="255"/>
      <c r="E90" s="255"/>
      <c r="F90" s="255"/>
      <c r="G90" s="255"/>
      <c r="H90" s="254"/>
      <c r="I90" s="254"/>
      <c r="J90" s="254"/>
      <c r="K90" s="255"/>
      <c r="L90" s="248"/>
      <c r="M90" s="248"/>
    </row>
    <row r="91" spans="2:13">
      <c r="B91" s="262" t="s">
        <v>338</v>
      </c>
      <c r="C91" s="249">
        <v>0.8</v>
      </c>
      <c r="D91" s="249">
        <v>0.8</v>
      </c>
      <c r="E91" s="249">
        <v>0.1</v>
      </c>
      <c r="F91" s="249">
        <v>0.05</v>
      </c>
      <c r="G91" s="249">
        <v>10</v>
      </c>
      <c r="H91" s="248">
        <v>0.25</v>
      </c>
      <c r="I91" s="248">
        <v>10</v>
      </c>
      <c r="J91" s="248">
        <v>0.25</v>
      </c>
      <c r="K91" s="249"/>
      <c r="L91" s="248">
        <v>0.9</v>
      </c>
      <c r="M91" s="248">
        <v>0.45</v>
      </c>
    </row>
    <row r="92" spans="2:13">
      <c r="B92" s="263"/>
      <c r="C92" s="255"/>
      <c r="D92" s="255"/>
      <c r="E92" s="255"/>
      <c r="F92" s="255"/>
      <c r="G92" s="255"/>
      <c r="H92" s="254"/>
      <c r="I92" s="254"/>
      <c r="J92" s="254"/>
      <c r="K92" s="255"/>
      <c r="L92" s="248"/>
      <c r="M92" s="248"/>
    </row>
    <row r="93" spans="2:13">
      <c r="B93" s="263"/>
      <c r="C93" s="255"/>
      <c r="D93" s="255"/>
      <c r="E93" s="255"/>
      <c r="F93" s="255"/>
      <c r="G93" s="255"/>
      <c r="H93" s="254"/>
      <c r="I93" s="254"/>
      <c r="J93" s="254"/>
      <c r="K93" s="255"/>
      <c r="L93" s="248"/>
      <c r="M93" s="248"/>
    </row>
    <row r="94" spans="2:13">
      <c r="B94" s="263"/>
      <c r="C94" s="255"/>
      <c r="D94" s="255"/>
      <c r="E94" s="255"/>
      <c r="F94" s="255"/>
      <c r="G94" s="255"/>
      <c r="H94" s="254"/>
      <c r="I94" s="254"/>
      <c r="J94" s="254"/>
      <c r="K94" s="255"/>
      <c r="L94" s="248"/>
      <c r="M94" s="248"/>
    </row>
    <row r="95" spans="2:13">
      <c r="B95" s="262" t="s">
        <v>339</v>
      </c>
      <c r="C95" s="249">
        <v>1</v>
      </c>
      <c r="D95" s="249">
        <v>0.75</v>
      </c>
      <c r="E95" s="249">
        <v>0.125</v>
      </c>
      <c r="F95" s="249">
        <v>0.05</v>
      </c>
      <c r="G95" s="249">
        <v>10</v>
      </c>
      <c r="H95" s="248">
        <v>0.25</v>
      </c>
      <c r="I95" s="248">
        <v>10</v>
      </c>
      <c r="J95" s="248">
        <v>0.25</v>
      </c>
      <c r="K95" s="249"/>
      <c r="L95" s="248">
        <v>0.9</v>
      </c>
      <c r="M95" s="248">
        <v>0.45</v>
      </c>
    </row>
    <row r="96" spans="2:13">
      <c r="B96" s="263"/>
      <c r="C96" s="255"/>
      <c r="D96" s="255"/>
      <c r="E96" s="255"/>
      <c r="F96" s="255"/>
      <c r="G96" s="255"/>
      <c r="H96" s="254"/>
      <c r="I96" s="254"/>
      <c r="J96" s="254"/>
      <c r="K96" s="255"/>
      <c r="L96" s="248"/>
      <c r="M96" s="248"/>
    </row>
    <row r="97" spans="2:21">
      <c r="B97" s="263"/>
      <c r="C97" s="255"/>
      <c r="D97" s="255"/>
      <c r="E97" s="255"/>
      <c r="F97" s="255"/>
      <c r="G97" s="255"/>
      <c r="H97" s="254"/>
      <c r="I97" s="254"/>
      <c r="J97" s="254"/>
      <c r="K97" s="255"/>
      <c r="L97" s="248"/>
      <c r="M97" s="248"/>
    </row>
    <row r="98" spans="2:21">
      <c r="B98" s="263"/>
      <c r="C98" s="255"/>
      <c r="D98" s="255"/>
      <c r="E98" s="255"/>
      <c r="F98" s="255"/>
      <c r="G98" s="255"/>
      <c r="H98" s="254"/>
      <c r="I98" s="254"/>
      <c r="J98" s="254"/>
      <c r="K98" s="255"/>
      <c r="L98" s="248"/>
      <c r="M98" s="248"/>
    </row>
    <row r="99" spans="2:21">
      <c r="B99" s="254"/>
      <c r="C99" s="255"/>
      <c r="D99" s="255"/>
      <c r="E99" s="255"/>
      <c r="F99" s="255"/>
      <c r="G99" s="255"/>
      <c r="H99" s="254"/>
      <c r="I99" s="254"/>
      <c r="J99" s="254"/>
      <c r="K99" s="255"/>
      <c r="L99" s="248"/>
      <c r="M99" s="248"/>
    </row>
    <row r="100" spans="2:21">
      <c r="B100" s="264"/>
      <c r="C100" s="264"/>
      <c r="D100" s="264"/>
      <c r="E100" s="264"/>
      <c r="F100" s="264"/>
      <c r="G100" s="264"/>
      <c r="H100" s="264"/>
      <c r="I100" s="264"/>
      <c r="J100" s="264"/>
      <c r="K100" s="265"/>
      <c r="L100" s="264"/>
      <c r="M100" s="264"/>
    </row>
    <row r="103" spans="2:21">
      <c r="K103" s="266" t="s">
        <v>340</v>
      </c>
      <c r="L103" s="613" t="s">
        <v>341</v>
      </c>
      <c r="M103" s="614"/>
      <c r="N103" s="614"/>
      <c r="O103" s="614"/>
      <c r="P103" s="614"/>
      <c r="Q103" s="614"/>
      <c r="R103" s="614"/>
      <c r="S103" s="615"/>
    </row>
    <row r="104" spans="2:21">
      <c r="B104" s="266" t="s">
        <v>342</v>
      </c>
      <c r="K104" s="267">
        <v>1</v>
      </c>
      <c r="L104" s="608" t="s">
        <v>343</v>
      </c>
      <c r="M104" s="616"/>
      <c r="N104" s="609"/>
      <c r="O104" s="608" t="s">
        <v>233</v>
      </c>
      <c r="P104" s="616"/>
      <c r="Q104" s="609"/>
      <c r="R104" s="608" t="s">
        <v>344</v>
      </c>
      <c r="S104" s="609"/>
    </row>
    <row r="105" spans="2:21">
      <c r="D105" s="268" t="s">
        <v>345</v>
      </c>
      <c r="E105" s="269" t="s">
        <v>269</v>
      </c>
      <c r="G105" s="270" t="s">
        <v>346</v>
      </c>
      <c r="H105" s="270" t="s">
        <v>347</v>
      </c>
      <c r="I105" s="270" t="s">
        <v>348</v>
      </c>
      <c r="J105" s="270" t="s">
        <v>349</v>
      </c>
      <c r="K105" s="270" t="s">
        <v>350</v>
      </c>
      <c r="L105" s="608" t="s">
        <v>351</v>
      </c>
      <c r="M105" s="609"/>
      <c r="N105" s="271" t="s">
        <v>269</v>
      </c>
      <c r="O105" s="608" t="s">
        <v>351</v>
      </c>
      <c r="P105" s="609"/>
      <c r="Q105" s="271" t="s">
        <v>269</v>
      </c>
      <c r="R105" s="271" t="s">
        <v>269</v>
      </c>
      <c r="S105" s="271" t="s">
        <v>271</v>
      </c>
    </row>
    <row r="106" spans="2:21">
      <c r="D106" s="268"/>
      <c r="E106" s="269"/>
      <c r="G106" s="272"/>
      <c r="H106" s="272"/>
      <c r="I106" s="272"/>
      <c r="J106" s="272"/>
      <c r="K106" s="272"/>
      <c r="L106" s="273"/>
      <c r="M106" s="274"/>
      <c r="N106" s="274"/>
      <c r="O106" s="273"/>
      <c r="P106" s="274"/>
      <c r="Q106" s="271"/>
      <c r="R106" s="271"/>
      <c r="S106" s="271"/>
    </row>
    <row r="107" spans="2:21" ht="18" hidden="1" customHeight="1">
      <c r="B107" s="242" t="s">
        <v>352</v>
      </c>
      <c r="C107" s="266" t="s">
        <v>353</v>
      </c>
      <c r="E107" s="275">
        <f>'2 Sheet1'!C5</f>
        <v>53.625000000000007</v>
      </c>
      <c r="G107" s="276">
        <f>+E107*(C6+E6*2+1.5)</f>
        <v>107.25000000000001</v>
      </c>
      <c r="H107" s="276">
        <f>+E107*(C6+E6*2)*(D6+E6+F6)</f>
        <v>12.065625000000002</v>
      </c>
      <c r="I107" s="277">
        <f>+(C6+E6*2)*E107*F6</f>
        <v>1.3406250000000002</v>
      </c>
      <c r="J107" s="277">
        <f>+E107*((C6+E6*2)*E6+(D6*E6*2))</f>
        <v>5.8987500000000006</v>
      </c>
      <c r="K107" s="277">
        <f>+(D6+$K$104*(D6+E6))*E107*2</f>
        <v>75.075000000000003</v>
      </c>
      <c r="L107" s="278">
        <f>+(E107)/H6+ IF(E107&gt;0,1,0)</f>
        <v>269.125</v>
      </c>
      <c r="M107" s="279">
        <f>+ROUNDUP(L107,0)</f>
        <v>270</v>
      </c>
      <c r="N107" s="280">
        <f>+(D6+E6-0.08)*2+(C6+E6*2-0.08)</f>
        <v>1.06</v>
      </c>
      <c r="O107" s="278">
        <f>+N107/J6+1</f>
        <v>5.24</v>
      </c>
      <c r="P107" s="279">
        <f>+ROUNDUP(O107,0)</f>
        <v>6</v>
      </c>
      <c r="Q107" s="279">
        <f>+E107+E107/6*50*(G6/1000)</f>
        <v>58.093750000000007</v>
      </c>
      <c r="R107" s="281">
        <f>+N107*M107+P107*Q107</f>
        <v>634.76250000000005</v>
      </c>
      <c r="S107" s="277">
        <f>((I6*I6)/162)*R107</f>
        <v>391.8287037037037</v>
      </c>
      <c r="T107" s="242" t="s">
        <v>354</v>
      </c>
    </row>
    <row r="108" spans="2:21" hidden="1">
      <c r="C108" s="242" t="s">
        <v>298</v>
      </c>
      <c r="D108" s="282">
        <f>ROUNDUP(+E107/K6,0)</f>
        <v>18</v>
      </c>
      <c r="E108" s="275"/>
      <c r="G108" s="283"/>
      <c r="H108" s="283"/>
      <c r="I108" s="282"/>
      <c r="J108" s="282">
        <f>0.5*(0.075+0.05)*0.075*C6*D108</f>
        <v>2.5312499999999998E-2</v>
      </c>
      <c r="K108" s="282">
        <f>+(0.075+0.08)*C6*D108</f>
        <v>0.83699999999999997</v>
      </c>
      <c r="L108" s="284">
        <f>+D108</f>
        <v>18</v>
      </c>
      <c r="M108" s="279">
        <f>+ROUNDUP(L108,0)</f>
        <v>18</v>
      </c>
      <c r="N108" s="285">
        <f>+(C6-0.08)+((0.075+0.05-0.04)*2)</f>
        <v>0.38999999999999996</v>
      </c>
      <c r="O108" s="284"/>
      <c r="P108" s="286"/>
      <c r="Q108" s="286"/>
      <c r="R108" s="281">
        <f>+N108*M108+P108*Q108</f>
        <v>7.02</v>
      </c>
      <c r="S108" s="277">
        <f>((I6*I6)/162)*R108</f>
        <v>4.333333333333333</v>
      </c>
      <c r="T108" s="242" t="s">
        <v>354</v>
      </c>
      <c r="U108" s="282">
        <f>S107+S108</f>
        <v>396.16203703703701</v>
      </c>
    </row>
    <row r="109" spans="2:21">
      <c r="E109" s="275"/>
    </row>
    <row r="110" spans="2:21">
      <c r="B110" s="242" t="s">
        <v>352</v>
      </c>
      <c r="C110" s="266" t="s">
        <v>355</v>
      </c>
      <c r="E110" s="275">
        <f>'2 Sheet1'!C5</f>
        <v>53.625000000000007</v>
      </c>
      <c r="G110" s="276">
        <f>+E110*(C9+E9*2+3)</f>
        <v>195.73125000000002</v>
      </c>
      <c r="H110" s="276">
        <f>+E110*(C9+E9*2)*(D9+E9+F9)</f>
        <v>20.913750000000004</v>
      </c>
      <c r="I110" s="277">
        <f>+(C9+E9*2)*E110*F9</f>
        <v>1.7428125000000003</v>
      </c>
      <c r="J110" s="277">
        <f>+E110*((C9+E9*2)*E9+(D9*E9*2))</f>
        <v>8.3118750000000023</v>
      </c>
      <c r="K110" s="277">
        <f>+(D9+$K$104*(D9+E9))*E110*2</f>
        <v>107.25000000000001</v>
      </c>
      <c r="L110" s="278">
        <f>+(E110)/H9+ IF(E110&gt;0,1,0)</f>
        <v>269.125</v>
      </c>
      <c r="M110" s="279">
        <f>+ROUNDUP(L110,0)</f>
        <v>270</v>
      </c>
      <c r="N110" s="280">
        <f>+(D9+E9-0.08)*2+(C9+E9*2-0.08)</f>
        <v>1.5100000000000002</v>
      </c>
      <c r="O110" s="278">
        <f>+N110/J9+1</f>
        <v>7.0400000000000009</v>
      </c>
      <c r="P110" s="279">
        <f>+ROUNDUP(O110,0)</f>
        <v>8</v>
      </c>
      <c r="Q110" s="279">
        <f>+E110+E110/6*50*(G9/1000)</f>
        <v>58.093750000000007</v>
      </c>
      <c r="R110" s="281">
        <f>+N110*M110+P110*Q110</f>
        <v>872.45</v>
      </c>
      <c r="S110" s="277">
        <f>((I9*I9)/162)*R110</f>
        <v>538.54938271604942</v>
      </c>
      <c r="T110" s="242" t="s">
        <v>354</v>
      </c>
    </row>
    <row r="111" spans="2:21">
      <c r="C111" s="242" t="s">
        <v>298</v>
      </c>
      <c r="D111" s="282">
        <f>ROUNDUP(+E110/K9,0)</f>
        <v>18</v>
      </c>
      <c r="E111" s="275"/>
      <c r="G111" s="283"/>
      <c r="H111" s="283"/>
      <c r="I111" s="282"/>
      <c r="J111" s="282">
        <f>0.5*(0.075+0.05)*0.075*C9*D111</f>
        <v>3.7968750000000002E-2</v>
      </c>
      <c r="K111" s="282">
        <f>+(0.075+0.08)*C9*D111</f>
        <v>1.2555000000000001</v>
      </c>
      <c r="L111" s="284">
        <f>+D111</f>
        <v>18</v>
      </c>
      <c r="M111" s="279">
        <f>+ROUNDUP(L111,0)</f>
        <v>18</v>
      </c>
      <c r="N111" s="285">
        <f>+(C9-0.08)+((0.075+0.05-0.04)*2)</f>
        <v>0.54</v>
      </c>
      <c r="O111" s="284"/>
      <c r="P111" s="286"/>
      <c r="Q111" s="286"/>
      <c r="R111" s="281">
        <f>+N111*M111+P111*Q111</f>
        <v>9.7200000000000006</v>
      </c>
      <c r="S111" s="277">
        <f>((I9*I9)/162)*R111</f>
        <v>6</v>
      </c>
      <c r="T111" s="242" t="s">
        <v>354</v>
      </c>
      <c r="U111" s="282">
        <f>S110+S111</f>
        <v>544.54938271604942</v>
      </c>
    </row>
    <row r="112" spans="2:21" hidden="1">
      <c r="E112" s="275"/>
    </row>
    <row r="113" spans="2:21" hidden="1">
      <c r="B113" s="242" t="s">
        <v>352</v>
      </c>
      <c r="C113" s="266" t="s">
        <v>356</v>
      </c>
      <c r="E113" s="275">
        <f>'2 Sheet1'!C7</f>
        <v>129.73400000000001</v>
      </c>
      <c r="G113" s="276">
        <f>+E113*(C12+E12*2+3)</f>
        <v>492.98919999999998</v>
      </c>
      <c r="H113" s="276">
        <f>+E113*(C12+E12*2)*(D12+E12+F12)</f>
        <v>77.840400000000017</v>
      </c>
      <c r="I113" s="277">
        <f>+(C12+E12*2)*E113*F12</f>
        <v>5.1893600000000006</v>
      </c>
      <c r="J113" s="277">
        <f>+E113*((C12+E12*2)*E12+(D12*E12*2))</f>
        <v>25.946800000000003</v>
      </c>
      <c r="K113" s="277">
        <f>+(D12+$K$104*(D12+E12))*E113*2</f>
        <v>337.30839999999995</v>
      </c>
      <c r="L113" s="278">
        <f>+(E113)/H12+ IF(E113&gt;0,1,0)</f>
        <v>649.66999999999996</v>
      </c>
      <c r="M113" s="279">
        <f>+ROUNDUP(L113,0)</f>
        <v>650</v>
      </c>
      <c r="N113" s="280">
        <f>+(D12+E12-0.08)*2+(C12+E12*2-0.08)</f>
        <v>1.96</v>
      </c>
      <c r="O113" s="278">
        <f>+N113/J12+1</f>
        <v>8.84</v>
      </c>
      <c r="P113" s="279">
        <f>+ROUNDUP(O113,0)</f>
        <v>9</v>
      </c>
      <c r="Q113" s="279">
        <f>+E113+E113/6*50*(G12/1000)</f>
        <v>140.54516666666669</v>
      </c>
      <c r="R113" s="281">
        <f>+N113*M113+P113*Q113</f>
        <v>2538.9065000000001</v>
      </c>
      <c r="S113" s="277">
        <f>((I12*I12)/162)*R113</f>
        <v>1567.2262345679012</v>
      </c>
      <c r="T113" s="242" t="s">
        <v>354</v>
      </c>
    </row>
    <row r="114" spans="2:21" hidden="1">
      <c r="C114" s="242" t="s">
        <v>298</v>
      </c>
      <c r="D114" s="282">
        <f>ROUNDUP(+E113/K12,0)</f>
        <v>44</v>
      </c>
      <c r="E114" s="275"/>
      <c r="G114" s="283"/>
      <c r="H114" s="283"/>
      <c r="I114" s="282"/>
      <c r="J114" s="282">
        <f>0.5*(0.075+0.05)*0.075*C12*D114</f>
        <v>0.12375</v>
      </c>
      <c r="K114" s="282">
        <f>+(0.075+0.08)*C12*D114</f>
        <v>4.0919999999999996</v>
      </c>
      <c r="L114" s="284">
        <f>+D114</f>
        <v>44</v>
      </c>
      <c r="M114" s="279">
        <f>+ROUNDUP(L114,0)</f>
        <v>44</v>
      </c>
      <c r="N114" s="285">
        <f>+(C12-0.08)+((0.075+0.05-0.04)*2)</f>
        <v>0.69</v>
      </c>
      <c r="O114" s="284"/>
      <c r="P114" s="286"/>
      <c r="Q114" s="286"/>
      <c r="R114" s="281">
        <f>+N114*M114+P114*Q114</f>
        <v>30.36</v>
      </c>
      <c r="S114" s="277">
        <f>((I12*I12)/162)*R114</f>
        <v>18.74074074074074</v>
      </c>
      <c r="T114" s="242" t="s">
        <v>354</v>
      </c>
      <c r="U114" s="282">
        <f>S113+S114</f>
        <v>1585.9669753086418</v>
      </c>
    </row>
    <row r="115" spans="2:21" hidden="1">
      <c r="E115" s="275"/>
    </row>
    <row r="116" spans="2:21" hidden="1">
      <c r="B116" s="242" t="s">
        <v>352</v>
      </c>
      <c r="C116" s="266" t="s">
        <v>357</v>
      </c>
      <c r="E116" s="275"/>
      <c r="G116" s="276">
        <f>+E116*(C15+E15*2+1.5)</f>
        <v>0</v>
      </c>
      <c r="H116" s="276">
        <f>+E116*(C15+E15*2)*(D15+E15+F15)</f>
        <v>0</v>
      </c>
      <c r="I116" s="277">
        <f>+(C15+E15*2)*E116*F15</f>
        <v>0</v>
      </c>
      <c r="J116" s="277">
        <f>+E116*((C15+E15*2)*E15+(D15*E15*2))</f>
        <v>0</v>
      </c>
      <c r="K116" s="277">
        <f>+(D15+$K$104*(D15+E15))*E116*2</f>
        <v>0</v>
      </c>
      <c r="L116" s="278">
        <f>+(E116)/H15+ IF(E116&gt;0,1,0)</f>
        <v>0</v>
      </c>
      <c r="M116" s="279">
        <f>+ROUNDUP(L116,0)</f>
        <v>0</v>
      </c>
      <c r="N116" s="280">
        <f>+(D15+E15-0.08)*2+(C15+E15*2-0.08)</f>
        <v>2.5100000000000002</v>
      </c>
      <c r="O116" s="278">
        <f>+N116/J15+1</f>
        <v>11.040000000000001</v>
      </c>
      <c r="P116" s="279">
        <f>+ROUNDUP(O116,0)</f>
        <v>12</v>
      </c>
      <c r="Q116" s="279">
        <f>+E116+E116/6*50*(G15/1000)</f>
        <v>0</v>
      </c>
      <c r="R116" s="281">
        <f>+N116*M116+P116*Q116</f>
        <v>0</v>
      </c>
      <c r="S116" s="277">
        <f>((I15*I15)/162)*R116</f>
        <v>0</v>
      </c>
      <c r="T116" s="242" t="s">
        <v>354</v>
      </c>
    </row>
    <row r="117" spans="2:21" hidden="1">
      <c r="C117" s="242" t="s">
        <v>298</v>
      </c>
      <c r="D117" s="282">
        <f>ROUNDUP(+E116/K15,0)</f>
        <v>0</v>
      </c>
      <c r="E117" s="275"/>
      <c r="G117" s="283"/>
      <c r="H117" s="283"/>
      <c r="I117" s="282"/>
      <c r="J117" s="282">
        <f>0.5*(0.075+0.05)*0.075*C15*D117</f>
        <v>0</v>
      </c>
      <c r="K117" s="282">
        <f>+(0.075+0.08)*C15*D117</f>
        <v>0</v>
      </c>
      <c r="L117" s="284">
        <f>+D117</f>
        <v>0</v>
      </c>
      <c r="M117" s="279">
        <f>+ROUNDUP(L117,0)</f>
        <v>0</v>
      </c>
      <c r="N117" s="285">
        <f>+(C15-0.08)+((0.075+0.05-0.04)*2)</f>
        <v>0.84000000000000008</v>
      </c>
      <c r="O117" s="284"/>
      <c r="P117" s="286"/>
      <c r="Q117" s="286"/>
      <c r="R117" s="281">
        <f>+N117*M117+P117*Q117</f>
        <v>0</v>
      </c>
      <c r="S117" s="277">
        <f>((I15*I15)/162)*R117</f>
        <v>0</v>
      </c>
      <c r="T117" s="242" t="s">
        <v>354</v>
      </c>
      <c r="U117" s="282">
        <f>S116+S117</f>
        <v>0</v>
      </c>
    </row>
    <row r="118" spans="2:21" hidden="1">
      <c r="B118" s="242" t="s">
        <v>352</v>
      </c>
      <c r="C118" s="266" t="s">
        <v>358</v>
      </c>
      <c r="E118" s="275"/>
      <c r="G118" s="287">
        <f>+E118*(C15+E15*2+1.5)</f>
        <v>0</v>
      </c>
      <c r="H118" s="287">
        <f>+E118*(C15+E15*2)*(D15+E15+F15)</f>
        <v>0</v>
      </c>
      <c r="I118" s="288">
        <f>+(C15+E15*2)*E118*F15</f>
        <v>0</v>
      </c>
      <c r="J118" s="288">
        <f>+E118*((C15+E15*2)*E15+(D15*E15*2))</f>
        <v>0</v>
      </c>
      <c r="K118" s="288">
        <f>+(D15+$K$104*(D15+E15))*E118*2</f>
        <v>0</v>
      </c>
      <c r="L118" s="278">
        <f>+(E118)/H15+ IF(E118&gt;0,1,0)</f>
        <v>0</v>
      </c>
      <c r="M118" s="289">
        <f>+ROUNDUP(L118,0)</f>
        <v>0</v>
      </c>
      <c r="N118" s="280">
        <f>+(D15+E15-0.08)*2+(C15+E15*2-0.08)</f>
        <v>2.5100000000000002</v>
      </c>
      <c r="O118" s="278">
        <f>+N118/J15+1</f>
        <v>11.040000000000001</v>
      </c>
      <c r="P118" s="289">
        <f>+ROUNDUP(O118,0)</f>
        <v>12</v>
      </c>
      <c r="Q118" s="279">
        <f>+E118+E118/6*50*(G15/1000)</f>
        <v>0</v>
      </c>
      <c r="R118" s="281">
        <f>+N118*M118+P118*Q118</f>
        <v>0</v>
      </c>
      <c r="S118" s="288">
        <f>((I15*I15)/162)*R118</f>
        <v>0</v>
      </c>
      <c r="T118" s="242" t="s">
        <v>354</v>
      </c>
    </row>
    <row r="119" spans="2:21" hidden="1">
      <c r="C119" s="242" t="s">
        <v>298</v>
      </c>
      <c r="D119" s="282">
        <f>ROUNDUP(+E118/K15,0)</f>
        <v>0</v>
      </c>
      <c r="E119" s="275"/>
      <c r="G119" s="290"/>
      <c r="H119" s="290"/>
      <c r="I119" s="291"/>
      <c r="J119" s="291">
        <f>0.5*(0.075+0.05)*0.075*C15*D119</f>
        <v>0</v>
      </c>
      <c r="K119" s="291">
        <f>+(0.075+0.08)*C15*D119</f>
        <v>0</v>
      </c>
      <c r="L119" s="284">
        <f>+D119</f>
        <v>0</v>
      </c>
      <c r="M119" s="289">
        <f>+ROUNDUP(L119,0)</f>
        <v>0</v>
      </c>
      <c r="N119" s="285">
        <f>+(C15-0.08)+((0.075+0.05-0.04)*2)</f>
        <v>0.84000000000000008</v>
      </c>
      <c r="O119" s="284"/>
      <c r="P119" s="292"/>
      <c r="Q119" s="286"/>
      <c r="R119" s="281">
        <f>+N119*M119+P119*Q119</f>
        <v>0</v>
      </c>
      <c r="S119" s="288">
        <f>((I15*I15)/162)*R119</f>
        <v>0</v>
      </c>
      <c r="T119" s="242" t="s">
        <v>354</v>
      </c>
    </row>
    <row r="120" spans="2:21" hidden="1">
      <c r="B120" s="293" t="s">
        <v>359</v>
      </c>
      <c r="D120" s="282"/>
      <c r="E120" s="275"/>
      <c r="G120" s="283"/>
      <c r="H120" s="283"/>
      <c r="I120" s="282"/>
      <c r="J120" s="282"/>
      <c r="K120" s="282"/>
      <c r="L120" s="284"/>
      <c r="M120" s="286"/>
      <c r="N120" s="285"/>
      <c r="O120" s="284"/>
      <c r="P120" s="286"/>
      <c r="Q120" s="286"/>
      <c r="R120" s="294"/>
      <c r="S120" s="282"/>
    </row>
    <row r="121" spans="2:21" hidden="1">
      <c r="C121" s="293" t="s">
        <v>360</v>
      </c>
      <c r="D121" s="282"/>
      <c r="E121" s="275"/>
      <c r="G121" s="283"/>
      <c r="H121" s="283"/>
      <c r="I121" s="282"/>
      <c r="J121" s="282"/>
      <c r="K121" s="282"/>
      <c r="L121" s="284"/>
      <c r="M121" s="286"/>
      <c r="N121" s="285"/>
      <c r="O121" s="284"/>
      <c r="P121" s="286"/>
      <c r="Q121" s="286"/>
      <c r="R121" s="294"/>
      <c r="S121" s="282"/>
    </row>
    <row r="122" spans="2:21" hidden="1">
      <c r="C122" s="293" t="s">
        <v>361</v>
      </c>
      <c r="D122" s="282"/>
      <c r="E122" s="275"/>
      <c r="G122" s="283"/>
      <c r="H122" s="283"/>
      <c r="I122" s="282"/>
      <c r="J122" s="282"/>
      <c r="K122" s="282"/>
      <c r="L122" s="284"/>
      <c r="M122" s="286"/>
      <c r="N122" s="285"/>
      <c r="O122" s="284"/>
      <c r="P122" s="286"/>
      <c r="Q122" s="286"/>
      <c r="R122" s="294"/>
      <c r="S122" s="282"/>
    </row>
    <row r="123" spans="2:21" hidden="1"/>
    <row r="124" spans="2:21" hidden="1">
      <c r="B124" s="242" t="s">
        <v>352</v>
      </c>
      <c r="C124" s="266" t="s">
        <v>362</v>
      </c>
      <c r="E124" s="275"/>
      <c r="G124" s="287">
        <f>+E124*(C18+E18*2+1.5)</f>
        <v>0</v>
      </c>
      <c r="H124" s="287">
        <f>+E124*(C18+E18*2)*(D18+E18+F18)</f>
        <v>0</v>
      </c>
      <c r="I124" s="288">
        <f>+(C18+E18*2)*E124*F18</f>
        <v>0</v>
      </c>
      <c r="J124" s="288">
        <f>+E124*((C18+E18*2)*E18+(D18*E18*2))</f>
        <v>0</v>
      </c>
      <c r="K124" s="288">
        <f>+(D18+$K$104*(D18+E18))*E124*2</f>
        <v>0</v>
      </c>
      <c r="L124" s="278">
        <f>+(E124)/H18+ IF(E124&gt;0,1,0)</f>
        <v>0</v>
      </c>
      <c r="M124" s="289">
        <f>+ROUNDUP(L124,0)</f>
        <v>0</v>
      </c>
      <c r="N124" s="280">
        <f>+(D18+E18-0.08)*2+(C18+E18*2-0.08)</f>
        <v>3.06</v>
      </c>
      <c r="O124" s="278">
        <f>+N124/J18+1</f>
        <v>13.24</v>
      </c>
      <c r="P124" s="289">
        <f>+ROUNDUP(O124,0)</f>
        <v>14</v>
      </c>
      <c r="Q124" s="279">
        <f>+E124+E124/6*50*(G18/1000)</f>
        <v>0</v>
      </c>
      <c r="R124" s="281">
        <f>+N124*M124+P124*Q124</f>
        <v>0</v>
      </c>
      <c r="S124" s="288">
        <f>((I18*I18)/162)*R124</f>
        <v>0</v>
      </c>
      <c r="T124" s="242" t="s">
        <v>354</v>
      </c>
    </row>
    <row r="125" spans="2:21" hidden="1">
      <c r="C125" s="242" t="s">
        <v>298</v>
      </c>
      <c r="D125" s="282">
        <f>ROUNDUP(+E124/K18,0)</f>
        <v>0</v>
      </c>
      <c r="E125" s="275"/>
      <c r="G125" s="290"/>
      <c r="H125" s="290"/>
      <c r="I125" s="291"/>
      <c r="J125" s="291">
        <f>0.5*(0.075+0.05)*0.075*C18*D125</f>
        <v>0</v>
      </c>
      <c r="K125" s="291">
        <f>+(0.075+0.08)*C18*D125</f>
        <v>0</v>
      </c>
      <c r="L125" s="284">
        <f>+D125</f>
        <v>0</v>
      </c>
      <c r="M125" s="289">
        <f>+ROUNDUP(L125,0)</f>
        <v>0</v>
      </c>
      <c r="N125" s="285">
        <f>+(C18-0.08)+((0.075+0.05-0.04)*2)</f>
        <v>0.99</v>
      </c>
      <c r="O125" s="284"/>
      <c r="P125" s="292"/>
      <c r="Q125" s="286"/>
      <c r="R125" s="281">
        <f>+N125*M125+P125*Q125</f>
        <v>0</v>
      </c>
      <c r="S125" s="288">
        <f>((I18*I18)/162)*R125</f>
        <v>0</v>
      </c>
      <c r="T125" s="242" t="s">
        <v>354</v>
      </c>
    </row>
    <row r="126" spans="2:21" hidden="1"/>
    <row r="127" spans="2:21" hidden="1">
      <c r="B127" s="242" t="s">
        <v>352</v>
      </c>
      <c r="C127" s="266" t="s">
        <v>363</v>
      </c>
      <c r="E127" s="275"/>
      <c r="G127" s="276">
        <f>+E127*(C21+E21*2+3)</f>
        <v>0</v>
      </c>
      <c r="H127" s="276">
        <f>+E127*(C21+E21*2)*(D21+E21+F21)</f>
        <v>0</v>
      </c>
      <c r="I127" s="277">
        <f>+(C21+E21*2)*E127*F21</f>
        <v>0</v>
      </c>
      <c r="J127" s="277">
        <f>+E127*((C21+E21*2)*E21+(D21*E21*2))</f>
        <v>0</v>
      </c>
      <c r="K127" s="277">
        <f>+(D21+$K$104*(D21+E21))*E127*2</f>
        <v>0</v>
      </c>
      <c r="L127" s="278">
        <f>+(E127)/H21+ IF(E127&gt;0,1,0)</f>
        <v>0</v>
      </c>
      <c r="M127" s="279">
        <f>+ROUNDUP(L127,0)</f>
        <v>0</v>
      </c>
      <c r="N127" s="280">
        <f>+(D21+E21-0.08)*2+(C21+E21*2-0.08)</f>
        <v>3.3599999999999994</v>
      </c>
      <c r="O127" s="278">
        <f>+N127/J21+1</f>
        <v>14.439999999999998</v>
      </c>
      <c r="P127" s="279">
        <f>+ROUNDUP(O127,0)</f>
        <v>15</v>
      </c>
      <c r="Q127" s="279">
        <f>+E127+E127/6*50*(G21/1000)</f>
        <v>0</v>
      </c>
      <c r="R127" s="281">
        <f>+N127*M127+P127*Q127</f>
        <v>0</v>
      </c>
      <c r="S127" s="277">
        <f>((I21*I21)/162)*R127</f>
        <v>0</v>
      </c>
      <c r="T127" s="242" t="s">
        <v>354</v>
      </c>
    </row>
    <row r="128" spans="2:21" hidden="1">
      <c r="C128" s="242" t="s">
        <v>298</v>
      </c>
      <c r="D128" s="282">
        <f>ROUNDUP(+E127/K21,0)</f>
        <v>0</v>
      </c>
      <c r="E128" s="275"/>
      <c r="G128" s="283"/>
      <c r="H128" s="283"/>
      <c r="I128" s="282"/>
      <c r="J128" s="282">
        <f>0.5*(0.075+0.05)*0.075*C21*D128</f>
        <v>0</v>
      </c>
      <c r="K128" s="282">
        <f>+(0.075+0.08)*C21*D128</f>
        <v>0</v>
      </c>
      <c r="L128" s="284">
        <f>+D128</f>
        <v>0</v>
      </c>
      <c r="M128" s="279">
        <f>+ROUNDUP(L128,0)</f>
        <v>0</v>
      </c>
      <c r="N128" s="285">
        <f>+(C21-0.08)+((0.075+0.05-0.04)*2)</f>
        <v>1.0900000000000001</v>
      </c>
      <c r="O128" s="284"/>
      <c r="P128" s="286"/>
      <c r="Q128" s="286"/>
      <c r="R128" s="281">
        <f>+N128*M128+P128*Q128</f>
        <v>0</v>
      </c>
      <c r="S128" s="277">
        <f>((I21*I21)/162)*R128</f>
        <v>0</v>
      </c>
      <c r="T128" s="242" t="s">
        <v>354</v>
      </c>
    </row>
    <row r="129" spans="2:21" hidden="1"/>
    <row r="130" spans="2:21" hidden="1">
      <c r="B130" s="295" t="s">
        <v>352</v>
      </c>
      <c r="C130" s="296" t="s">
        <v>364</v>
      </c>
      <c r="E130" s="275">
        <v>47.3</v>
      </c>
      <c r="G130" s="287">
        <f>+E130*(C24+E24*2+1.5)</f>
        <v>94.6</v>
      </c>
      <c r="H130" s="287">
        <f>+E130*(C24+E24*2)*(((D24+E24+F24)*2+0.1)/2)</f>
        <v>11.824999999999999</v>
      </c>
      <c r="I130" s="288">
        <f>+(C24+E24*2)*E130*F24</f>
        <v>1.1824999999999999</v>
      </c>
      <c r="J130" s="288">
        <f>+E130*((C24+E24*2)*E24+(D24*E24)+((D24+0.1)*E24))</f>
        <v>5.6760000000000002</v>
      </c>
      <c r="K130" s="288">
        <f>+((D24*2)+$K$104*((D24+E24)+(D24+E24+0.1)))*E130</f>
        <v>70.949999999999989</v>
      </c>
      <c r="L130" s="278">
        <f>+(E130)/H24+ IF(E130&gt;0,1,0)</f>
        <v>237.49999999999997</v>
      </c>
      <c r="M130" s="289">
        <f>+ROUNDUP(L130,0)</f>
        <v>238</v>
      </c>
      <c r="N130" s="280">
        <f>+(D24+E24-0.08)+(D24+E24+0.1-0.08)+(C24+E24*2-0.08)</f>
        <v>1.1599999999999999</v>
      </c>
      <c r="O130" s="278">
        <f>+N130/J24+1</f>
        <v>5.64</v>
      </c>
      <c r="P130" s="289">
        <f>+ROUNDUP(O130,0)</f>
        <v>6</v>
      </c>
      <c r="Q130" s="279">
        <f>+E130+E130/6*50*(G24/1000)</f>
        <v>51.24166666666666</v>
      </c>
      <c r="R130" s="281">
        <f>+N130*M130+P130*Q130</f>
        <v>583.53</v>
      </c>
      <c r="S130" s="288">
        <f>((I24*I24)/162)*R130</f>
        <v>360.2037037037037</v>
      </c>
      <c r="T130" s="242" t="s">
        <v>354</v>
      </c>
    </row>
    <row r="131" spans="2:21" hidden="1">
      <c r="C131" s="242" t="s">
        <v>298</v>
      </c>
      <c r="D131" s="282">
        <f>ROUNDUP(+E130/K24,0)</f>
        <v>16</v>
      </c>
      <c r="E131" s="275"/>
      <c r="G131" s="290"/>
      <c r="H131" s="290"/>
      <c r="I131" s="291"/>
      <c r="J131" s="291">
        <f>0.5*(0.075+0.05)*0.075*C24*D131</f>
        <v>2.2499999999999999E-2</v>
      </c>
      <c r="K131" s="291">
        <f>+(0.075+0.08)*C24*D131</f>
        <v>0.74399999999999999</v>
      </c>
      <c r="L131" s="284">
        <f>+D131</f>
        <v>16</v>
      </c>
      <c r="M131" s="289">
        <f>+ROUNDUP(L131,0)</f>
        <v>16</v>
      </c>
      <c r="N131" s="285">
        <f>+(C24-0.08)+((0.075+0.05-0.04)*2)</f>
        <v>0.38999999999999996</v>
      </c>
      <c r="O131" s="284"/>
      <c r="P131" s="292"/>
      <c r="Q131" s="286"/>
      <c r="R131" s="281">
        <f>+N131*M131+P131*Q131</f>
        <v>6.2399999999999993</v>
      </c>
      <c r="S131" s="288">
        <f>((I24*I24)/162)*R131</f>
        <v>3.8518518518518512</v>
      </c>
      <c r="T131" s="242" t="s">
        <v>354</v>
      </c>
      <c r="U131" s="282">
        <f>S130+S131</f>
        <v>364.05555555555554</v>
      </c>
    </row>
    <row r="132" spans="2:21" hidden="1"/>
    <row r="133" spans="2:21" hidden="1">
      <c r="B133" s="242" t="s">
        <v>352</v>
      </c>
      <c r="C133" s="266" t="s">
        <v>365</v>
      </c>
      <c r="E133" s="275"/>
      <c r="G133" s="276">
        <f>+E133*(C27+E27*2+1.5)</f>
        <v>0</v>
      </c>
      <c r="H133" s="276">
        <f>+E133*(C27+E27*2)*(((D27+E27+F27)*2+0.1)/2)</f>
        <v>0</v>
      </c>
      <c r="I133" s="277">
        <f>+(C27+E27*2)*E133*F27</f>
        <v>0</v>
      </c>
      <c r="J133" s="277">
        <f>+E133*((C27+E27*2)*E27+(D27*E27)+((D27+0.1)*E27))</f>
        <v>0</v>
      </c>
      <c r="K133" s="277">
        <f>+((D27*2)+$K$104*((D27+E27)+(D27+E27+0.1)))*E133</f>
        <v>0</v>
      </c>
      <c r="L133" s="278">
        <f>+(E133)/H27+ IF(E133&gt;0,1,0)</f>
        <v>0</v>
      </c>
      <c r="M133" s="279">
        <f>+ROUNDUP(L133,0)</f>
        <v>0</v>
      </c>
      <c r="N133" s="280">
        <f>+(D27+E27-0.08)+(D27+E27+0.1-0.08)+(C27+E27*2-0.08)</f>
        <v>2.06</v>
      </c>
      <c r="O133" s="278">
        <f>+N133/J27+1</f>
        <v>9.24</v>
      </c>
      <c r="P133" s="279">
        <f>+ROUNDUP(O133,0)</f>
        <v>10</v>
      </c>
      <c r="Q133" s="279">
        <f>+E133+E133/6*50*(G27/1000)</f>
        <v>0</v>
      </c>
      <c r="R133" s="281">
        <f>+N133*M133+P133*Q133</f>
        <v>0</v>
      </c>
      <c r="S133" s="277">
        <f>((I27*I27)/162)*R133</f>
        <v>0</v>
      </c>
      <c r="T133" s="242" t="s">
        <v>354</v>
      </c>
    </row>
    <row r="134" spans="2:21" hidden="1">
      <c r="C134" s="242" t="s">
        <v>298</v>
      </c>
      <c r="D134" s="282">
        <f>ROUNDUP(+E133/K27,0)</f>
        <v>0</v>
      </c>
      <c r="E134" s="275"/>
      <c r="G134" s="283"/>
      <c r="H134" s="283"/>
      <c r="I134" s="282"/>
      <c r="J134" s="282">
        <f>0.5*(0.075+0.05)*0.075*C27*D134</f>
        <v>0</v>
      </c>
      <c r="K134" s="282">
        <f>+(0.075+0.08)*C27*D134</f>
        <v>0</v>
      </c>
      <c r="L134" s="284">
        <f>+D134</f>
        <v>0</v>
      </c>
      <c r="M134" s="279">
        <f>+ROUNDUP(L134,0)</f>
        <v>0</v>
      </c>
      <c r="N134" s="285">
        <f>+(C27-0.08)+((0.075+0.05-0.04)*2)</f>
        <v>0.69</v>
      </c>
      <c r="O134" s="284"/>
      <c r="P134" s="286"/>
      <c r="Q134" s="286"/>
      <c r="R134" s="281">
        <f>+N134*M134+P134*Q134</f>
        <v>0</v>
      </c>
      <c r="S134" s="277">
        <f>((I27*I27)/162)*R134</f>
        <v>0</v>
      </c>
      <c r="T134" s="242" t="s">
        <v>354</v>
      </c>
    </row>
    <row r="135" spans="2:21" hidden="1"/>
    <row r="136" spans="2:21" hidden="1">
      <c r="B136" s="295" t="s">
        <v>352</v>
      </c>
      <c r="C136" s="296" t="s">
        <v>366</v>
      </c>
      <c r="E136" s="275">
        <v>72.709999999999994</v>
      </c>
      <c r="G136" s="276">
        <f>+E136*(C30+E30*2+0.5)</f>
        <v>72.709999999999994</v>
      </c>
      <c r="H136" s="276">
        <f>+E136*(C30+E30*2)*(((D30+E30+F30)*2+0.1)/2)</f>
        <v>18.177499999999998</v>
      </c>
      <c r="I136" s="277">
        <f>+(C30+E30*2)*E136*F30</f>
        <v>1.81775</v>
      </c>
      <c r="J136" s="277">
        <f>+E136*((C30+E30*2)*E30+(D30*E30)+((D30+0.1)*E30))</f>
        <v>8.7251999999999992</v>
      </c>
      <c r="K136" s="277">
        <f>+((D30*2)+$K$104*((D30+E30)+(D30+E30+0.1)))*E136</f>
        <v>109.065</v>
      </c>
      <c r="L136" s="278">
        <f>+(E136)/H30+ IF(E136&gt;0,1,0)</f>
        <v>291.83999999999997</v>
      </c>
      <c r="M136" s="279">
        <f>+ROUNDUP(L136,0)</f>
        <v>292</v>
      </c>
      <c r="N136" s="280">
        <f>+(D30+E30-0.08)+(D30+E30+0.1-0.08)+(C30+E30*2-0.08)</f>
        <v>1.1599999999999999</v>
      </c>
      <c r="O136" s="278">
        <f>+N136/J30+1</f>
        <v>5.64</v>
      </c>
      <c r="P136" s="279">
        <f>+ROUNDUP(O136,0)</f>
        <v>6</v>
      </c>
      <c r="Q136" s="279">
        <f>+E136+E136/6*50*(G30/1000)</f>
        <v>78.769166666666663</v>
      </c>
      <c r="R136" s="281">
        <f>+N136*M136+P136*Q136</f>
        <v>811.33500000000004</v>
      </c>
      <c r="S136" s="277">
        <f>((I30*I30)/162)*R136</f>
        <v>500.82407407407408</v>
      </c>
      <c r="T136" s="242" t="s">
        <v>354</v>
      </c>
    </row>
    <row r="137" spans="2:21" hidden="1">
      <c r="C137" s="242" t="s">
        <v>318</v>
      </c>
      <c r="D137" s="282"/>
      <c r="E137" s="275"/>
      <c r="G137" s="276">
        <f>+E137*(C31+0.5)</f>
        <v>0</v>
      </c>
      <c r="H137" s="283">
        <f>+E137*C31*E31</f>
        <v>0</v>
      </c>
      <c r="I137" s="282"/>
      <c r="J137" s="282">
        <f>+E137*C31*E31</f>
        <v>0</v>
      </c>
      <c r="K137" s="282">
        <f>+E137*E31</f>
        <v>0</v>
      </c>
      <c r="L137" s="278">
        <f>+(E137)/H31+ IF(E137&gt;0,1,0)</f>
        <v>0</v>
      </c>
      <c r="M137" s="279">
        <f>+ROUNDUP(L137,0)</f>
        <v>0</v>
      </c>
      <c r="N137" s="280">
        <f>+C31-0.04</f>
        <v>1.46</v>
      </c>
      <c r="O137" s="278">
        <f>+N137/J31+1</f>
        <v>10.733333333333334</v>
      </c>
      <c r="P137" s="279">
        <f>+ROUNDUP(O137,0)</f>
        <v>11</v>
      </c>
      <c r="Q137" s="279">
        <f>+E137+E137/6*50*(G31/1000)</f>
        <v>0</v>
      </c>
      <c r="R137" s="281">
        <f>+N137*M137+P137*Q137</f>
        <v>0</v>
      </c>
      <c r="S137" s="277">
        <f>((I31*I31)/162)*R137</f>
        <v>0</v>
      </c>
      <c r="T137" s="242" t="s">
        <v>354</v>
      </c>
      <c r="U137" s="282">
        <f>S136+S137</f>
        <v>500.82407407407408</v>
      </c>
    </row>
    <row r="138" spans="2:21" hidden="1">
      <c r="N138" s="280"/>
    </row>
    <row r="139" spans="2:21" hidden="1">
      <c r="B139" s="242" t="s">
        <v>352</v>
      </c>
      <c r="C139" s="266" t="s">
        <v>367</v>
      </c>
      <c r="E139" s="275"/>
      <c r="G139" s="287">
        <f>+E139*(C33+E33*2+0.5)</f>
        <v>0</v>
      </c>
      <c r="H139" s="287">
        <f>+E139*(C33+E33*2)*(((D33+E33+F33)*2+0.1)/2)</f>
        <v>0</v>
      </c>
      <c r="I139" s="288">
        <f>+(C33+E33*2)*E139*F33</f>
        <v>0</v>
      </c>
      <c r="J139" s="288">
        <f>+E139*((C33+E33*2)*E33+(D33*E33)+((D33+0.1)*E33))</f>
        <v>0</v>
      </c>
      <c r="K139" s="288">
        <f>+((D33*2)+$K$104*((D33+E33)+(D33+E33+0.1)))*E139</f>
        <v>0</v>
      </c>
      <c r="L139" s="278">
        <f>+(E139)/H33+ IF(E139&gt;0,1,0)</f>
        <v>0</v>
      </c>
      <c r="M139" s="289">
        <f>+ROUNDUP(L139,0)</f>
        <v>0</v>
      </c>
      <c r="N139" s="280">
        <f>+(D33+E33-0.08)+(D33+E33+0.1-0.08)+(C33+E33*2-0.08)</f>
        <v>1.61</v>
      </c>
      <c r="O139" s="278">
        <f>+N139/J33+1</f>
        <v>7.44</v>
      </c>
      <c r="P139" s="289">
        <f>+ROUNDUP(O139,0)</f>
        <v>8</v>
      </c>
      <c r="Q139" s="279">
        <f>+E139+E139/6*50*(G33/1000)</f>
        <v>0</v>
      </c>
      <c r="R139" s="281">
        <f>+N139*M139+P139*Q139</f>
        <v>0</v>
      </c>
      <c r="S139" s="288">
        <f>((I33*I33)/162)*R139</f>
        <v>0</v>
      </c>
      <c r="T139" s="242" t="s">
        <v>354</v>
      </c>
    </row>
    <row r="140" spans="2:21" hidden="1">
      <c r="C140" s="242" t="s">
        <v>318</v>
      </c>
      <c r="D140" s="282"/>
      <c r="E140" s="275"/>
      <c r="G140" s="287">
        <f>+E140*(C34+0.5)</f>
        <v>0</v>
      </c>
      <c r="H140" s="290">
        <f>+E140*C34*E34</f>
        <v>0</v>
      </c>
      <c r="I140" s="291"/>
      <c r="J140" s="291">
        <f>+E140*C34*E34</f>
        <v>0</v>
      </c>
      <c r="K140" s="291">
        <f>+E140*E34</f>
        <v>0</v>
      </c>
      <c r="L140" s="278">
        <f>+(E140)/H34+ IF(E140&gt;0,1,0)</f>
        <v>0</v>
      </c>
      <c r="M140" s="289">
        <f>+ROUNDUP(L140,0)</f>
        <v>0</v>
      </c>
      <c r="N140" s="280">
        <f>+C34-0.04</f>
        <v>1.46</v>
      </c>
      <c r="O140" s="278">
        <f>+N140/J34+1</f>
        <v>10.733333333333334</v>
      </c>
      <c r="P140" s="289">
        <f>+ROUNDUP(O140,0)</f>
        <v>11</v>
      </c>
      <c r="Q140" s="279">
        <f>+E140+E140/6*50*(G34/1000)</f>
        <v>0</v>
      </c>
      <c r="R140" s="281">
        <f>+N140*M140+P140*Q140</f>
        <v>0</v>
      </c>
      <c r="S140" s="288">
        <f>((I34*I34)/162)*R140</f>
        <v>0</v>
      </c>
      <c r="T140" s="242" t="s">
        <v>354</v>
      </c>
    </row>
    <row r="141" spans="2:21" hidden="1">
      <c r="N141" s="280"/>
    </row>
    <row r="142" spans="2:21" hidden="1">
      <c r="B142" s="242" t="s">
        <v>352</v>
      </c>
      <c r="C142" s="266" t="s">
        <v>368</v>
      </c>
      <c r="E142" s="275"/>
      <c r="G142" s="287">
        <f>+E142*(C36+E36*2+0.5)</f>
        <v>0</v>
      </c>
      <c r="H142" s="287">
        <f>+E142*(C36+E36*2)*(((D36+E36+F36)*2+0.1)/2)</f>
        <v>0</v>
      </c>
      <c r="I142" s="288">
        <f>+(C36+E36*2)*E142*F36</f>
        <v>0</v>
      </c>
      <c r="J142" s="288">
        <f>+E142*((C36+E36*2)*E36+(D36*E36)+((D36+0.1)*E36))</f>
        <v>0</v>
      </c>
      <c r="K142" s="288">
        <f>+((D36*2)+$K$104*((D36+E36)+(D36+E36+0.1)))*E142</f>
        <v>0</v>
      </c>
      <c r="L142" s="278">
        <f>+(E142)/H36+ IF(E142&gt;0,1,0)</f>
        <v>0</v>
      </c>
      <c r="M142" s="289">
        <f>+ROUNDUP(L142,0)</f>
        <v>0</v>
      </c>
      <c r="N142" s="280">
        <f>+(D36+E36-0.08)+(D36+E36+0.1-0.08)+(C36+E36*2-0.08)</f>
        <v>1.5599999999999998</v>
      </c>
      <c r="O142" s="278">
        <f>+N142/J36+1</f>
        <v>7.2399999999999993</v>
      </c>
      <c r="P142" s="289">
        <f>+ROUNDUP(O142,0)</f>
        <v>8</v>
      </c>
      <c r="Q142" s="279">
        <f>+E142+E142/6*50*(G36/1000)</f>
        <v>0</v>
      </c>
      <c r="R142" s="281">
        <f>+N142*M142+P142*Q142</f>
        <v>0</v>
      </c>
      <c r="S142" s="288">
        <f>((I36*I36)/162)*R142</f>
        <v>0</v>
      </c>
      <c r="T142" s="242" t="s">
        <v>354</v>
      </c>
    </row>
    <row r="143" spans="2:21" hidden="1">
      <c r="C143" s="242" t="s">
        <v>318</v>
      </c>
      <c r="D143" s="282"/>
      <c r="E143" s="275"/>
      <c r="G143" s="287">
        <f>+E143*(C37+0.5)</f>
        <v>0</v>
      </c>
      <c r="H143" s="290">
        <f>+E143*C37*E37</f>
        <v>0</v>
      </c>
      <c r="I143" s="291"/>
      <c r="J143" s="291">
        <f>+E143*C37*E37</f>
        <v>0</v>
      </c>
      <c r="K143" s="291">
        <f>+E143*E37</f>
        <v>0</v>
      </c>
      <c r="L143" s="278">
        <f>+(E143)/H37+ IF(E143&gt;0,1,0)</f>
        <v>0</v>
      </c>
      <c r="M143" s="289">
        <f>+ROUNDUP(L143,0)</f>
        <v>0</v>
      </c>
      <c r="N143" s="280">
        <f>+C37-0.04</f>
        <v>1.46</v>
      </c>
      <c r="O143" s="278">
        <f>+N143/J37+1</f>
        <v>10.733333333333334</v>
      </c>
      <c r="P143" s="289">
        <f>+ROUNDUP(O143,0)</f>
        <v>11</v>
      </c>
      <c r="Q143" s="279">
        <f>+E143+E143/6*50*(G37/1000)</f>
        <v>0</v>
      </c>
      <c r="R143" s="281">
        <f>+N143*M143+P143*Q143</f>
        <v>0</v>
      </c>
      <c r="S143" s="288">
        <f>((I37*I37)/162)*R143</f>
        <v>0</v>
      </c>
      <c r="T143" s="242" t="s">
        <v>354</v>
      </c>
    </row>
    <row r="144" spans="2:21" hidden="1">
      <c r="N144" s="280"/>
    </row>
    <row r="145" spans="2:21" hidden="1">
      <c r="B145" s="297" t="s">
        <v>352</v>
      </c>
      <c r="C145" s="298" t="s">
        <v>369</v>
      </c>
      <c r="E145" s="275"/>
      <c r="G145" s="276">
        <f>+E145*(C39+E39)</f>
        <v>0</v>
      </c>
      <c r="H145" s="276">
        <f>+E145*(C39+E39)*E39</f>
        <v>0</v>
      </c>
      <c r="I145" s="277">
        <f>+E145*(C39+E39)*F39</f>
        <v>0</v>
      </c>
      <c r="J145" s="277">
        <f>+E145*((C39+E39)*E39+(E39*D39))</f>
        <v>0</v>
      </c>
      <c r="K145" s="277">
        <f>+E145*(E39*2+D39*2)</f>
        <v>0</v>
      </c>
      <c r="L145" s="278">
        <f>+(E145)/H39+ IF(E145&gt;0,1,0)</f>
        <v>0</v>
      </c>
      <c r="M145" s="279">
        <f>+ROUNDUP(L145,0)</f>
        <v>0</v>
      </c>
      <c r="N145" s="280">
        <f>+(C39+E39-0.08)+(D39+E39-0.08)</f>
        <v>1.24</v>
      </c>
      <c r="O145" s="278">
        <f>+N145/J39+1</f>
        <v>5.96</v>
      </c>
      <c r="P145" s="279">
        <f>+ROUNDUP(O145,0)</f>
        <v>6</v>
      </c>
      <c r="Q145" s="279">
        <f>+E145+E145/6*50*(G39/1000)</f>
        <v>0</v>
      </c>
      <c r="R145" s="281">
        <f>+N145*M145+P145*Q145</f>
        <v>0</v>
      </c>
      <c r="S145" s="277">
        <f>((I39*I39)/162)*R145</f>
        <v>0</v>
      </c>
      <c r="T145" s="242" t="s">
        <v>354</v>
      </c>
    </row>
    <row r="146" spans="2:21" hidden="1">
      <c r="N146" s="280"/>
    </row>
    <row r="147" spans="2:21" hidden="1">
      <c r="B147" s="242" t="s">
        <v>352</v>
      </c>
      <c r="C147" s="266" t="s">
        <v>370</v>
      </c>
      <c r="E147" s="275"/>
      <c r="G147" s="287">
        <f>+E147*(C41+E41)</f>
        <v>0</v>
      </c>
      <c r="H147" s="287">
        <f>+E147*(C41+E41)*E41</f>
        <v>0</v>
      </c>
      <c r="I147" s="288">
        <f>+E147*(C41+E41)*F41</f>
        <v>0</v>
      </c>
      <c r="J147" s="288">
        <f>+E147*((C41+E41)*E41+(E41*D41))</f>
        <v>0</v>
      </c>
      <c r="K147" s="288">
        <f>+E147*(E41*2+D41*2)</f>
        <v>0</v>
      </c>
      <c r="L147" s="278">
        <f>+(E147)/H41+ IF(E147&gt;0,1,0)</f>
        <v>0</v>
      </c>
      <c r="M147" s="289">
        <f>+ROUNDUP(L147,0)</f>
        <v>0</v>
      </c>
      <c r="N147" s="280">
        <f>+(C41+E41-0.08)+(D41+E41-0.08)</f>
        <v>1.34</v>
      </c>
      <c r="O147" s="278">
        <f>+N147/J41+1</f>
        <v>6.36</v>
      </c>
      <c r="P147" s="289">
        <f>+ROUNDUP(O147,0)</f>
        <v>7</v>
      </c>
      <c r="Q147" s="279">
        <f>+E147+E147/6*50*(G41/1000)</f>
        <v>0</v>
      </c>
      <c r="R147" s="281">
        <f>+N147*M147+P147*Q147</f>
        <v>0</v>
      </c>
      <c r="S147" s="288">
        <f>((I41*I41)/162)*R147</f>
        <v>0</v>
      </c>
      <c r="T147" s="242" t="s">
        <v>354</v>
      </c>
    </row>
    <row r="148" spans="2:21" hidden="1">
      <c r="N148" s="280"/>
    </row>
    <row r="149" spans="2:21" hidden="1">
      <c r="B149" s="242" t="s">
        <v>352</v>
      </c>
      <c r="C149" s="266" t="s">
        <v>371</v>
      </c>
      <c r="E149" s="275"/>
      <c r="G149" s="287">
        <f>+E149*(C43+E43*2+1.5)</f>
        <v>0</v>
      </c>
      <c r="H149" s="287">
        <f>+E149*(C43+E43*2)*(((D43+E43+F43)*2+0.6)/2)</f>
        <v>0</v>
      </c>
      <c r="I149" s="288">
        <f>+(C43+E43*2)*E149*F43</f>
        <v>0</v>
      </c>
      <c r="J149" s="288">
        <f>+E149*((C43+E43*2)*E43+(D43*E43)+((D43+0.6)*E43))</f>
        <v>0</v>
      </c>
      <c r="K149" s="288">
        <f>+((D43*2)+$K$104*((D43+E43)+(D43+E43+0.6)))*E149</f>
        <v>0</v>
      </c>
      <c r="L149" s="278">
        <f>+(E149)/H43+ IF(E149&gt;0,1,0)</f>
        <v>0</v>
      </c>
      <c r="M149" s="289">
        <f>+ROUNDUP(L149,0)</f>
        <v>0</v>
      </c>
      <c r="N149" s="280">
        <f>+(E43+D43+E43+C43+2*E43+E43+D43+0.6+E43-9*0.04)+(E43+D43+2*E43-5*0.04)+(E43+0.6+D43+2*E43-5*0.04)+(C43+4*E43-6*0.04)</f>
        <v>6.2</v>
      </c>
      <c r="O149" s="278">
        <f>2*(D43/J43+1)+2*((D43+0.6)/J43+1)+((C43+2*E43)/J43+1)</f>
        <v>23</v>
      </c>
      <c r="P149" s="289">
        <f>+ROUNDUP(O149,0)</f>
        <v>23</v>
      </c>
      <c r="Q149" s="279">
        <f>+E149+E149/6*50*(G43/1000)</f>
        <v>0</v>
      </c>
      <c r="R149" s="281">
        <f>+N149*M149+P149*Q149</f>
        <v>0</v>
      </c>
      <c r="S149" s="288">
        <f>((I43*I43)/162)*R149</f>
        <v>0</v>
      </c>
      <c r="T149" s="242" t="s">
        <v>354</v>
      </c>
    </row>
    <row r="150" spans="2:21" hidden="1"/>
    <row r="151" spans="2:21" hidden="1">
      <c r="B151" s="242" t="s">
        <v>352</v>
      </c>
      <c r="C151" s="266" t="s">
        <v>372</v>
      </c>
      <c r="E151" s="275"/>
      <c r="G151" s="287">
        <f>+E151*(C45+E45*2+1.5)</f>
        <v>0</v>
      </c>
      <c r="H151" s="287">
        <f>+E151*(C45+E45*2)*(((D45+E45+F45)*2+0.6)/2)</f>
        <v>0</v>
      </c>
      <c r="I151" s="288">
        <f>+(C45+E45*2)*E151*F45</f>
        <v>0</v>
      </c>
      <c r="J151" s="288">
        <f>+E151*((C45+E45*2)*E45+(D45*E45)+((D45+0.6)*E45))</f>
        <v>0</v>
      </c>
      <c r="K151" s="288">
        <f>+((D45*2)+$K$104*((D45+E45)+(D45+E45+0.6)))*E151</f>
        <v>0</v>
      </c>
      <c r="L151" s="278">
        <f>+(E151)/H45+ IF(E151&gt;0,1,0)</f>
        <v>0</v>
      </c>
      <c r="M151" s="289">
        <f>+ROUNDUP(L151,0)</f>
        <v>0</v>
      </c>
      <c r="N151" s="280">
        <f>+(E45+D45+E45+C45+2*E45+E45+D45+0.6+E45-9*0.04)+(E45+D45+2*E45-5*0.04)+(E45+0.6+D45+2*E45-5*0.04)+(C45+4*E45-6*0.04)</f>
        <v>7.4000000000000012</v>
      </c>
      <c r="O151" s="278">
        <f>2*(D45/J45+1)+2*((D45+0.6)/J45+1)+((C45+2*E45)/J45+1)</f>
        <v>27</v>
      </c>
      <c r="P151" s="289">
        <f>+ROUNDUP(O151,0)</f>
        <v>27</v>
      </c>
      <c r="Q151" s="279">
        <f>+E151+E151/6*50*(G45/1000)</f>
        <v>0</v>
      </c>
      <c r="R151" s="281">
        <f>+N151*M151+P151*Q151</f>
        <v>0</v>
      </c>
      <c r="S151" s="288">
        <f>((I45*I45)/162)*R151</f>
        <v>0</v>
      </c>
      <c r="T151" s="242" t="s">
        <v>354</v>
      </c>
    </row>
    <row r="153" spans="2:21">
      <c r="B153" s="242" t="s">
        <v>352</v>
      </c>
      <c r="C153" s="266" t="s">
        <v>373</v>
      </c>
      <c r="E153" s="275">
        <f>'2 Sheet1'!C7</f>
        <v>129.73400000000001</v>
      </c>
      <c r="G153" s="287">
        <f>+E153*(C47+E47*2+1.5)</f>
        <v>350.28180000000003</v>
      </c>
      <c r="H153" s="287">
        <f>+E153*(C47+E47*2)*(D47+F47+F47)</f>
        <v>108.97656000000002</v>
      </c>
      <c r="I153" s="288">
        <f>+(C47+E47*2)*E153*F47</f>
        <v>7.784040000000001</v>
      </c>
      <c r="J153" s="288">
        <f>+E153*((C47+E47*2)*E47+(D47*E47*2))</f>
        <v>31.13616</v>
      </c>
      <c r="K153" s="288">
        <f>+(D47+$K$104*(D47+E47))*E153*2</f>
        <v>337.30839999999995</v>
      </c>
      <c r="L153" s="278">
        <f>+(E153)/H47+ IF(E153&gt;0,1,0)</f>
        <v>519.93600000000004</v>
      </c>
      <c r="M153" s="289">
        <f>+ROUNDUP(L153,0)</f>
        <v>520</v>
      </c>
      <c r="N153" s="280">
        <f>+(D47+E47-0.08)*2+(C47+E47*2-0.08)</f>
        <v>2.36</v>
      </c>
      <c r="O153" s="278">
        <f>+N153/J47+1</f>
        <v>10.44</v>
      </c>
      <c r="P153" s="289">
        <f>+ROUNDUP(O153,0)</f>
        <v>11</v>
      </c>
      <c r="Q153" s="279">
        <f>+E153+E153/6*50*(G47/1000)</f>
        <v>140.54516666666669</v>
      </c>
      <c r="R153" s="281">
        <f>+N153*M153+P153*Q153</f>
        <v>2773.1968333333334</v>
      </c>
      <c r="S153" s="288">
        <f>((I47*I47)/162)*R153</f>
        <v>1711.8498971193414</v>
      </c>
      <c r="T153" s="242" t="s">
        <v>354</v>
      </c>
    </row>
    <row r="154" spans="2:21">
      <c r="C154" s="242" t="s">
        <v>298</v>
      </c>
      <c r="D154" s="282">
        <f>ROUNDUP(+E153/K47,0)</f>
        <v>44</v>
      </c>
      <c r="E154" s="275"/>
      <c r="G154" s="290"/>
      <c r="H154" s="290"/>
      <c r="I154" s="291"/>
      <c r="J154" s="291">
        <f>0.5*(0.075+0.05)*0.075*C47*D154</f>
        <v>0.20624999999999999</v>
      </c>
      <c r="K154" s="291">
        <f>+(0.075+0.08)*C47*D154</f>
        <v>6.82</v>
      </c>
      <c r="L154" s="284">
        <f>+D154</f>
        <v>44</v>
      </c>
      <c r="M154" s="289">
        <f>+ROUNDUP(L154,0)</f>
        <v>44</v>
      </c>
      <c r="N154" s="285">
        <f>+(C47-0.08)+((0.075+0.05-2*0.04)*2)</f>
        <v>1.01</v>
      </c>
      <c r="O154" s="284"/>
      <c r="P154" s="292"/>
      <c r="Q154" s="286"/>
      <c r="R154" s="281">
        <f>+N154*M154+P154*Q154</f>
        <v>44.44</v>
      </c>
      <c r="S154" s="288">
        <f>((I47*I47)/162)*R154</f>
        <v>27.432098765432094</v>
      </c>
      <c r="T154" s="242" t="s">
        <v>354</v>
      </c>
      <c r="U154" s="282">
        <f>S153+S154</f>
        <v>1739.2819958847736</v>
      </c>
    </row>
    <row r="155" spans="2:21">
      <c r="E155" s="275"/>
      <c r="M155" s="299"/>
    </row>
    <row r="156" spans="2:21" hidden="1">
      <c r="B156" s="242" t="s">
        <v>352</v>
      </c>
      <c r="C156" s="266" t="s">
        <v>374</v>
      </c>
      <c r="E156" s="275"/>
      <c r="G156" s="287">
        <f>+E156*(C50+E50*2+1.5)</f>
        <v>0</v>
      </c>
      <c r="H156" s="287">
        <f>+E156*(C50+E50*2)*(D50+F50+F50)</f>
        <v>0</v>
      </c>
      <c r="I156" s="288">
        <f>+(C50+E50*2)*E156*F50</f>
        <v>0</v>
      </c>
      <c r="J156" s="288">
        <f>+E156*((C50+E50*2)*E50+(D50*E50*2))</f>
        <v>0</v>
      </c>
      <c r="K156" s="288">
        <f>+(D50+$K$104*(D50+E50))*E156*2</f>
        <v>0</v>
      </c>
      <c r="L156" s="278">
        <f>+(E156)/H50+ IF(E156&gt;0,1,0)</f>
        <v>0</v>
      </c>
      <c r="M156" s="289">
        <f>+ROUNDUP(L156,0)</f>
        <v>0</v>
      </c>
      <c r="N156" s="280">
        <f>+(D50+E50-0.08)*2+(C50+E50*2-0.08)</f>
        <v>2.8600000000000003</v>
      </c>
      <c r="O156" s="278">
        <f>+N156/J50+1</f>
        <v>12.440000000000001</v>
      </c>
      <c r="P156" s="289">
        <f>+ROUNDUP(O156,0)</f>
        <v>13</v>
      </c>
      <c r="Q156" s="279">
        <f>+E156+E156/6*50*(G50/1000)</f>
        <v>0</v>
      </c>
      <c r="R156" s="281">
        <f>+N156*M156+P156*Q156</f>
        <v>0</v>
      </c>
      <c r="S156" s="288">
        <f>((I50*I50)/162)*R156</f>
        <v>0</v>
      </c>
      <c r="T156" s="242" t="s">
        <v>354</v>
      </c>
    </row>
    <row r="157" spans="2:21" hidden="1">
      <c r="C157" s="242" t="s">
        <v>298</v>
      </c>
      <c r="D157" s="282">
        <f>ROUNDUP(+E156/K50,0)</f>
        <v>0</v>
      </c>
      <c r="E157" s="275"/>
      <c r="G157" s="290"/>
      <c r="H157" s="290"/>
      <c r="I157" s="291"/>
      <c r="J157" s="291">
        <f>0.5*(0.075+0.05)*0.075*C50*D157</f>
        <v>0</v>
      </c>
      <c r="K157" s="291">
        <f>+(0.075+0.08)*C50*D157</f>
        <v>0</v>
      </c>
      <c r="L157" s="284">
        <f>+D157</f>
        <v>0</v>
      </c>
      <c r="M157" s="289">
        <f>+ROUNDUP(L157,0)</f>
        <v>0</v>
      </c>
      <c r="N157" s="285">
        <f>+(C50-0.08)+((0.075+0.05-2*0.04)*2)</f>
        <v>1.01</v>
      </c>
      <c r="O157" s="284"/>
      <c r="P157" s="292"/>
      <c r="Q157" s="286"/>
      <c r="R157" s="281">
        <f>+N157*M157+P157*Q157</f>
        <v>0</v>
      </c>
      <c r="S157" s="288">
        <f>((I50*I50)/162)*R157</f>
        <v>0</v>
      </c>
      <c r="T157" s="242" t="s">
        <v>354</v>
      </c>
    </row>
    <row r="158" spans="2:21" hidden="1"/>
    <row r="159" spans="2:21" hidden="1">
      <c r="B159" s="242" t="s">
        <v>352</v>
      </c>
      <c r="C159" s="266" t="s">
        <v>375</v>
      </c>
      <c r="E159" s="275"/>
      <c r="G159" s="287">
        <f>+E159*(C53+E53*2+1.5)</f>
        <v>0</v>
      </c>
      <c r="H159" s="287">
        <f>+E159*(C53+E53*2)*(D53+F53+F53)</f>
        <v>0</v>
      </c>
      <c r="I159" s="288">
        <f>+(C53+E53*2)*E159*F53</f>
        <v>0</v>
      </c>
      <c r="J159" s="288">
        <f>+E159*((C53+E53*2)*E53+(D53*E53*2))</f>
        <v>0</v>
      </c>
      <c r="K159" s="288">
        <f>+(D53+$K$104*(D53+E53))*E159*2</f>
        <v>0</v>
      </c>
      <c r="L159" s="278">
        <f>+(E159)/H53+ IF(E159&gt;0,1,0)</f>
        <v>0</v>
      </c>
      <c r="M159" s="289">
        <f>+ROUNDUP(L159,0)</f>
        <v>0</v>
      </c>
      <c r="N159" s="280">
        <f>+(E53+D53+E53+C53+2*E53+D53+2*E53-0.04*10)+(E53+D53+2*E53-5*0.04)*2+(C53+4*E53-6*0.04)</f>
        <v>6.96</v>
      </c>
      <c r="O159" s="278">
        <f>(2*(D53+E53)+(C53+2*E53)-6*0.04)/J53*2</f>
        <v>26.08</v>
      </c>
      <c r="P159" s="289">
        <f>+ROUNDUP(O159,0)</f>
        <v>27</v>
      </c>
      <c r="Q159" s="279">
        <f>+E159+E159/6*50*(G53/1000)</f>
        <v>0</v>
      </c>
      <c r="R159" s="281">
        <f>+N159*M159+P159*Q159</f>
        <v>0</v>
      </c>
      <c r="S159" s="288">
        <f>((I53*I53)/162)*R159</f>
        <v>0</v>
      </c>
      <c r="T159" s="242" t="s">
        <v>354</v>
      </c>
    </row>
    <row r="160" spans="2:21" hidden="1">
      <c r="C160" s="242" t="s">
        <v>298</v>
      </c>
      <c r="D160" s="282">
        <f>ROUNDUP(+E159/K53,0)</f>
        <v>0</v>
      </c>
      <c r="E160" s="275"/>
      <c r="G160" s="290"/>
      <c r="H160" s="290"/>
      <c r="I160" s="291"/>
      <c r="J160" s="291">
        <f>0.5*(0.075+0.05)*0.075*C53*D160</f>
        <v>0</v>
      </c>
      <c r="K160" s="291">
        <f>+(0.075+0.08)*C53*D160</f>
        <v>0</v>
      </c>
      <c r="L160" s="284">
        <f>+D160</f>
        <v>0</v>
      </c>
      <c r="M160" s="289">
        <f>+ROUNDUP(L160,0)</f>
        <v>0</v>
      </c>
      <c r="N160" s="285">
        <f>+(C53-0.08)+((0.075+0.05-2*0.04)*2)</f>
        <v>1.01</v>
      </c>
      <c r="O160" s="284"/>
      <c r="P160" s="292"/>
      <c r="Q160" s="286"/>
      <c r="R160" s="281">
        <f>+N160*M160+P160*Q160</f>
        <v>0</v>
      </c>
      <c r="S160" s="288">
        <f>((I53*I53)/162)*R160</f>
        <v>0</v>
      </c>
      <c r="T160" s="242" t="s">
        <v>354</v>
      </c>
    </row>
    <row r="161" spans="2:21" hidden="1"/>
    <row r="162" spans="2:21" hidden="1">
      <c r="B162" s="242" t="s">
        <v>352</v>
      </c>
      <c r="C162" s="266" t="s">
        <v>376</v>
      </c>
      <c r="E162" s="275"/>
      <c r="G162" s="287">
        <f>+E162*(C56+E56*2+1.5)</f>
        <v>0</v>
      </c>
      <c r="H162" s="287">
        <f>+E162*(C56+E56*2)*(D56+F56+F56)</f>
        <v>0</v>
      </c>
      <c r="I162" s="288">
        <f>+(C56+E56*2)*E162*F56</f>
        <v>0</v>
      </c>
      <c r="J162" s="288">
        <f>+E162*((C56+E56*2)*E56+(D56*E56*2))</f>
        <v>0</v>
      </c>
      <c r="K162" s="288">
        <f>+(D56+$K$104*(D56+E56))*E162*2</f>
        <v>0</v>
      </c>
      <c r="L162" s="278">
        <f>+(E162)/H56+ IF(E162&gt;0,1,0)</f>
        <v>0</v>
      </c>
      <c r="M162" s="289">
        <f>+ROUNDUP(L162,0)</f>
        <v>0</v>
      </c>
      <c r="N162" s="280">
        <f>+(E56+D56+E56+C56+2*E56+D56+2*E56-0.04*10)+(E56+D56+2*E56-5*0.04)*2+(C56+4*E56-6*0.04)</f>
        <v>6.96</v>
      </c>
      <c r="O162" s="278">
        <f>(2*(D56+E56)+(C56+2*E56)-6*0.04)/J56*2</f>
        <v>26.08</v>
      </c>
      <c r="P162" s="289">
        <f>+ROUNDUP(O162,0)</f>
        <v>27</v>
      </c>
      <c r="Q162" s="279">
        <f>+E162+E162/6*50*(G56/1000)</f>
        <v>0</v>
      </c>
      <c r="R162" s="281">
        <f>+N162*M162+P162*Q162</f>
        <v>0</v>
      </c>
      <c r="S162" s="288">
        <f>((I56*I56)/162)*R162</f>
        <v>0</v>
      </c>
      <c r="T162" s="242" t="s">
        <v>354</v>
      </c>
    </row>
    <row r="163" spans="2:21" hidden="1">
      <c r="C163" s="242" t="s">
        <v>298</v>
      </c>
      <c r="D163" s="282">
        <f>ROUNDUP(+E162/K56,0)</f>
        <v>0</v>
      </c>
      <c r="E163" s="275"/>
      <c r="G163" s="290"/>
      <c r="H163" s="290"/>
      <c r="I163" s="291"/>
      <c r="J163" s="291">
        <f>0.5*(0.075+0.05)*0.075*C56*D163</f>
        <v>0</v>
      </c>
      <c r="K163" s="291">
        <f>+(0.075+0.08)*C56*D163</f>
        <v>0</v>
      </c>
      <c r="L163" s="284">
        <f>+D163</f>
        <v>0</v>
      </c>
      <c r="M163" s="289">
        <f>+ROUNDUP(L163,0)</f>
        <v>0</v>
      </c>
      <c r="N163" s="285">
        <f>+(C56-0.08)+((0.075+0.05-2*0.04)*2)</f>
        <v>1.01</v>
      </c>
      <c r="O163" s="284"/>
      <c r="P163" s="292"/>
      <c r="Q163" s="286"/>
      <c r="R163" s="281">
        <f>+N163*M163+P163*Q163</f>
        <v>0</v>
      </c>
      <c r="S163" s="288">
        <f>((I56*I56)/162)*R163</f>
        <v>0</v>
      </c>
      <c r="T163" s="242" t="s">
        <v>354</v>
      </c>
    </row>
    <row r="164" spans="2:21" hidden="1"/>
    <row r="165" spans="2:21">
      <c r="B165" s="300" t="s">
        <v>377</v>
      </c>
      <c r="C165" s="266" t="s">
        <v>378</v>
      </c>
      <c r="E165" s="275">
        <f>'2 Sheet1'!C6</f>
        <v>16.8318084</v>
      </c>
      <c r="G165" s="287">
        <f>+E165*(C59+E59*2+1)</f>
        <v>27.772483859999998</v>
      </c>
      <c r="H165" s="287">
        <f>(+E165*(C59+E59*2)*(D59+F59+F59))*50%</f>
        <v>3.0086857515000003</v>
      </c>
      <c r="I165" s="288">
        <f>+(C59+E59*2)*E165*F59</f>
        <v>0.547033773</v>
      </c>
      <c r="J165" s="288">
        <f>+E165*((C59+E59*2+0.06)*E59+(D59*E59*2))</f>
        <v>2.7099211524000002</v>
      </c>
      <c r="K165" s="288">
        <f>+(D59+(D59+E59))*E165*2</f>
        <v>33.6636168</v>
      </c>
      <c r="L165" s="278">
        <f>+(E165)/H59+ IF(E165&gt;0,1,0)</f>
        <v>68.3272336</v>
      </c>
      <c r="M165" s="289">
        <f>+ROUNDUP(L165,0)</f>
        <v>69</v>
      </c>
      <c r="N165" s="280">
        <f>+(D59+E59-0.08)*2+(C59+E59*2-0.08)</f>
        <v>1.5100000000000002</v>
      </c>
      <c r="O165" s="278">
        <f>+N165/J59+1</f>
        <v>7.0400000000000009</v>
      </c>
      <c r="P165" s="289">
        <f>+ROUNDUP(O165,0)</f>
        <v>8</v>
      </c>
      <c r="Q165" s="279">
        <f>+E165+E165/6*50*(G59/1000)</f>
        <v>18.234459099999999</v>
      </c>
      <c r="R165" s="281">
        <f>+N165*M165+P165*Q165</f>
        <v>250.06567280000002</v>
      </c>
      <c r="S165" s="288">
        <f>((I59*I59)/162)*R165</f>
        <v>154.36152641975309</v>
      </c>
      <c r="T165" s="242" t="s">
        <v>354</v>
      </c>
    </row>
    <row r="166" spans="2:21">
      <c r="C166" s="242" t="s">
        <v>379</v>
      </c>
      <c r="D166" s="282">
        <f>ROUNDUP(+(E165/SQRT(L59^2+M59^2)),0)</f>
        <v>44</v>
      </c>
      <c r="E166" s="275"/>
      <c r="G166" s="290"/>
      <c r="H166" s="290"/>
      <c r="I166" s="291"/>
      <c r="J166" s="291">
        <f>0.5*(0.075+0.05)*0.075*C59*D166</f>
        <v>9.2812500000000006E-2</v>
      </c>
      <c r="K166" s="291">
        <f>+M59*C59*D166</f>
        <v>5.4450000000000003</v>
      </c>
      <c r="L166" s="284"/>
      <c r="M166" s="289">
        <f>+ROUNDUP(L166,0)</f>
        <v>0</v>
      </c>
      <c r="N166" s="285"/>
      <c r="O166" s="284"/>
      <c r="P166" s="292"/>
      <c r="Q166" s="286"/>
      <c r="R166" s="281">
        <f>+N166*M166+P166*Q166</f>
        <v>0</v>
      </c>
      <c r="S166" s="288">
        <f>((I59*I59)/162)*R166</f>
        <v>0</v>
      </c>
      <c r="U166" s="282">
        <f>S165+S166</f>
        <v>154.36152641975309</v>
      </c>
    </row>
    <row r="167" spans="2:21">
      <c r="C167" s="242" t="s">
        <v>380</v>
      </c>
      <c r="D167" s="242">
        <f>ROUNDUP(+E165/1,0)</f>
        <v>17</v>
      </c>
    </row>
    <row r="169" spans="2:21" hidden="1">
      <c r="B169" s="301" t="s">
        <v>377</v>
      </c>
      <c r="C169" s="296" t="s">
        <v>381</v>
      </c>
      <c r="E169" s="275">
        <f>30.33*1.0785</f>
        <v>32.710904999999997</v>
      </c>
      <c r="G169" s="276">
        <f>+E169*(C63+E63*2+1)</f>
        <v>53.972993249999995</v>
      </c>
      <c r="H169" s="276">
        <f>(+E169*(C63+E63*2)*(D63+F63+F63))*50%</f>
        <v>7.4417308875000003</v>
      </c>
      <c r="I169" s="277">
        <f>+(C63+E63*2)*E169*F63</f>
        <v>1.0631044125</v>
      </c>
      <c r="J169" s="277">
        <f>+E169*((C63+E63*2+0.06)*E63+(D63*E63*2))</f>
        <v>6.2477828549999996</v>
      </c>
      <c r="K169" s="277">
        <f>+(D63+(D63+E63))*E169*2</f>
        <v>85.048352999999977</v>
      </c>
      <c r="L169" s="278">
        <f>+(E169)/H63+ IF(E169&gt;0,1,0)</f>
        <v>131.84361999999999</v>
      </c>
      <c r="M169" s="279">
        <f>+ROUNDUP(L169,0)</f>
        <v>132</v>
      </c>
      <c r="N169" s="280">
        <f>+(D63+E63-0.08)*2+(C63+E63*2-0.08)</f>
        <v>1.81</v>
      </c>
      <c r="O169" s="278">
        <f>+N169/J63+1</f>
        <v>8.24</v>
      </c>
      <c r="P169" s="279">
        <f>+ROUNDUP(O169,0)</f>
        <v>9</v>
      </c>
      <c r="Q169" s="279">
        <f>+E169+E169/6*50*(G63/1000)</f>
        <v>35.436813749999999</v>
      </c>
      <c r="R169" s="281">
        <f>+N169*M169+P169*Q169</f>
        <v>557.85132375000001</v>
      </c>
      <c r="S169" s="277">
        <f>((I63*I63)/162)*R169</f>
        <v>344.35266898148149</v>
      </c>
      <c r="T169" s="242" t="s">
        <v>354</v>
      </c>
    </row>
    <row r="170" spans="2:21" hidden="1">
      <c r="C170" s="242" t="s">
        <v>379</v>
      </c>
      <c r="D170" s="282">
        <f>ROUNDUP(+(E169/SQRT(L63^2+M63^2)),0)</f>
        <v>85</v>
      </c>
      <c r="E170" s="275"/>
      <c r="G170" s="283"/>
      <c r="H170" s="283"/>
      <c r="I170" s="282"/>
      <c r="J170" s="282">
        <f>0.5*(0.075+0.05)*0.075*C63*D170</f>
        <v>0.17929687500000002</v>
      </c>
      <c r="K170" s="282">
        <f>+M63*C63*D170</f>
        <v>10.518750000000001</v>
      </c>
      <c r="L170" s="284"/>
      <c r="M170" s="279">
        <f>+ROUNDUP(L170,0)</f>
        <v>0</v>
      </c>
      <c r="N170" s="285"/>
      <c r="O170" s="284"/>
      <c r="P170" s="286"/>
      <c r="Q170" s="286"/>
      <c r="R170" s="281">
        <f>+N170*M170+P170*Q170</f>
        <v>0</v>
      </c>
      <c r="S170" s="277">
        <f>((I63*I63)/162)*R170</f>
        <v>0</v>
      </c>
      <c r="U170" s="282">
        <f>S169+S170</f>
        <v>344.35266898148149</v>
      </c>
    </row>
    <row r="171" spans="2:21" hidden="1">
      <c r="C171" s="242" t="s">
        <v>380</v>
      </c>
      <c r="D171" s="242">
        <f>ROUNDUP(+E169/1,0)</f>
        <v>33</v>
      </c>
    </row>
    <row r="172" spans="2:21" hidden="1">
      <c r="K172" s="277"/>
    </row>
    <row r="173" spans="2:21" hidden="1">
      <c r="B173" s="301" t="s">
        <v>377</v>
      </c>
      <c r="C173" s="296" t="s">
        <v>382</v>
      </c>
      <c r="E173" s="275">
        <v>73.25</v>
      </c>
      <c r="G173" s="276">
        <f>+E173*(C67+E67*2+1)</f>
        <v>131.85</v>
      </c>
      <c r="H173" s="276">
        <f>(+E173*(C67+E67*2)*(D67+F67+F67))*50%</f>
        <v>20.51</v>
      </c>
      <c r="I173" s="277">
        <f>+(C67+E67*2)*E173*F67</f>
        <v>2.93</v>
      </c>
      <c r="J173" s="277">
        <f>+E173*((C67+E67*2+0.06)*E67+(D67*E67*2))</f>
        <v>15.089500000000001</v>
      </c>
      <c r="K173" s="277">
        <f>+(D67+(D67+E67))*E173*2</f>
        <v>190.44999999999996</v>
      </c>
      <c r="L173" s="278">
        <f>+(E173)/H67+ IF(E173&gt;0,1,0)</f>
        <v>294</v>
      </c>
      <c r="M173" s="279">
        <f>+ROUNDUP(L173,0)</f>
        <v>294</v>
      </c>
      <c r="N173" s="280">
        <f>+(D67+E67-0.08)*2+(C67+E67*2-0.08)</f>
        <v>1.96</v>
      </c>
      <c r="O173" s="278">
        <f>+N173/J67+1</f>
        <v>8.84</v>
      </c>
      <c r="P173" s="279">
        <f>+ROUNDUP(O173,0)</f>
        <v>9</v>
      </c>
      <c r="Q173" s="279">
        <f>+E173+E173/6*50*(G67/1000)</f>
        <v>79.354166666666671</v>
      </c>
      <c r="R173" s="281">
        <f>+N173*M173+P173*Q173</f>
        <v>1290.4275</v>
      </c>
      <c r="S173" s="277">
        <f>((I67*I67)/162)*R173</f>
        <v>796.56018518518511</v>
      </c>
      <c r="T173" s="242" t="s">
        <v>354</v>
      </c>
    </row>
    <row r="174" spans="2:21" hidden="1">
      <c r="C174" s="242" t="s">
        <v>379</v>
      </c>
      <c r="D174" s="282">
        <f>ROUNDUP(+(E173/SQRT(L67^2+M67^2)),0)</f>
        <v>189</v>
      </c>
      <c r="E174" s="275"/>
      <c r="G174" s="283"/>
      <c r="H174" s="283"/>
      <c r="I174" s="282"/>
      <c r="J174" s="282">
        <f>0.5*(0.075+0.05)*0.075*C67*D174</f>
        <v>0.53156249999999994</v>
      </c>
      <c r="K174" s="282">
        <f>+M67*C67*D174</f>
        <v>31.185000000000002</v>
      </c>
      <c r="L174" s="284"/>
      <c r="M174" s="279">
        <f>+ROUNDUP(L174,0)</f>
        <v>0</v>
      </c>
      <c r="N174" s="285"/>
      <c r="O174" s="284"/>
      <c r="P174" s="286"/>
      <c r="Q174" s="286"/>
      <c r="R174" s="281">
        <f>+N174*M174+P174*Q174</f>
        <v>0</v>
      </c>
      <c r="S174" s="277">
        <f>((I67*I67)/162)*R174</f>
        <v>0</v>
      </c>
    </row>
    <row r="175" spans="2:21" hidden="1">
      <c r="C175" s="242" t="s">
        <v>380</v>
      </c>
      <c r="D175" s="242">
        <f>ROUNDUP(+E173/1,0)</f>
        <v>74</v>
      </c>
    </row>
    <row r="176" spans="2:21" hidden="1"/>
    <row r="177" spans="2:20" hidden="1">
      <c r="B177" s="300" t="s">
        <v>377</v>
      </c>
      <c r="C177" s="266" t="s">
        <v>383</v>
      </c>
      <c r="E177" s="275">
        <v>8.6</v>
      </c>
      <c r="G177" s="287">
        <f>+E177*(C71+E71*2+1)</f>
        <v>17.2</v>
      </c>
      <c r="H177" s="287">
        <f>(+E177*(C71+E71*2)*(D71+F71+F71))*50%</f>
        <v>3.8700000000000006</v>
      </c>
      <c r="I177" s="288">
        <f>+(C71+E71*2)*E177*F71</f>
        <v>0.43</v>
      </c>
      <c r="J177" s="288">
        <f>+E177*((C71+E71*2+0.06)*E71+(D71*E71*2))</f>
        <v>2.2875999999999999</v>
      </c>
      <c r="K177" s="288">
        <f>+(D71+(D71+E71))*E177*2</f>
        <v>29.240000000000002</v>
      </c>
      <c r="L177" s="278">
        <f>+(E177)/H71+ IF(E177&gt;0,1,0)</f>
        <v>35.4</v>
      </c>
      <c r="M177" s="289">
        <f>+ROUNDUP(L177,0)</f>
        <v>36</v>
      </c>
      <c r="N177" s="280">
        <f>+(D71+E71-0.08)*2+(C71+E71*2-0.08)</f>
        <v>2.56</v>
      </c>
      <c r="O177" s="278">
        <f>+N177/J71+1</f>
        <v>11.24</v>
      </c>
      <c r="P177" s="289">
        <f>+ROUNDUP(O177,0)</f>
        <v>12</v>
      </c>
      <c r="Q177" s="279">
        <f>+E177+E177/6*50*(G71/1000)</f>
        <v>9.3166666666666664</v>
      </c>
      <c r="R177" s="281">
        <f>+N177*M177+P177*Q177</f>
        <v>203.95999999999998</v>
      </c>
      <c r="S177" s="288">
        <f>((I71*I71)/162)*R177</f>
        <v>125.90123456790121</v>
      </c>
      <c r="T177" s="242" t="s">
        <v>354</v>
      </c>
    </row>
    <row r="178" spans="2:20" hidden="1">
      <c r="C178" s="242" t="s">
        <v>379</v>
      </c>
      <c r="D178" s="282">
        <f>ROUNDUP(+(E177/SQRT(L71^2+M71^2)),0)</f>
        <v>23</v>
      </c>
      <c r="E178" s="275"/>
      <c r="G178" s="290"/>
      <c r="H178" s="290"/>
      <c r="I178" s="291"/>
      <c r="J178" s="291">
        <f>0.5*(0.075+0.05)*0.075*C71*D178</f>
        <v>8.6249999999999993E-2</v>
      </c>
      <c r="K178" s="291">
        <f>+M71*C71*D178</f>
        <v>5.0600000000000005</v>
      </c>
      <c r="L178" s="284"/>
      <c r="M178" s="289">
        <f>+ROUNDUP(L178,0)</f>
        <v>0</v>
      </c>
      <c r="N178" s="285"/>
      <c r="O178" s="284"/>
      <c r="P178" s="292"/>
      <c r="Q178" s="286"/>
      <c r="R178" s="281">
        <f>+N178*M178+P178*Q178</f>
        <v>0</v>
      </c>
      <c r="S178" s="288">
        <f>((I71*I71)/162)*R178</f>
        <v>0</v>
      </c>
    </row>
    <row r="179" spans="2:20" hidden="1">
      <c r="C179" s="242" t="s">
        <v>380</v>
      </c>
      <c r="D179" s="242">
        <f>ROUNDUP(+E177/1,0)</f>
        <v>9</v>
      </c>
      <c r="H179" s="282"/>
    </row>
    <row r="180" spans="2:20" hidden="1"/>
    <row r="181" spans="2:20" hidden="1">
      <c r="B181" s="302" t="s">
        <v>377</v>
      </c>
      <c r="C181" s="266" t="s">
        <v>384</v>
      </c>
      <c r="E181" s="275">
        <v>13.83</v>
      </c>
      <c r="G181" s="287">
        <f>+E181*(C75+E75*2+1)</f>
        <v>31.1175</v>
      </c>
      <c r="H181" s="287">
        <f>(+E181*(C75+E75*2)*(D75+F75+F75))*50%</f>
        <v>9.5081250000000015</v>
      </c>
      <c r="I181" s="288">
        <f>+(C75+E75*2)*E181*F75</f>
        <v>0.86437500000000012</v>
      </c>
      <c r="J181" s="288">
        <f>+E181*((C75+E75*2+0.06)*E75+(D75*E75*2))</f>
        <v>5.7221625000000005</v>
      </c>
      <c r="K181" s="288">
        <f>+(D75+(D75+E75))*E181*2</f>
        <v>58.777500000000003</v>
      </c>
      <c r="L181" s="278">
        <f>+(E181)/H75+ IF(E181&gt;0,1,0)</f>
        <v>56.32</v>
      </c>
      <c r="M181" s="289">
        <f>+ROUNDUP(L181,0)</f>
        <v>57</v>
      </c>
      <c r="N181" s="280">
        <f>+(D75+E75-0.08)*2+(C75+E75*2-0.08)</f>
        <v>3.26</v>
      </c>
      <c r="O181" s="278">
        <f>+N181/J75+1</f>
        <v>14.04</v>
      </c>
      <c r="P181" s="289">
        <f>+ROUNDUP(O181,0)</f>
        <v>15</v>
      </c>
      <c r="Q181" s="279">
        <f>+E181+E181/6*50*(G75/1000)</f>
        <v>14.9825</v>
      </c>
      <c r="R181" s="281">
        <f>+N181*M181+P181*Q181</f>
        <v>410.5575</v>
      </c>
      <c r="S181" s="288">
        <f>((I75*I75)/162)*R181</f>
        <v>253.43055555555554</v>
      </c>
      <c r="T181" s="242" t="s">
        <v>354</v>
      </c>
    </row>
    <row r="182" spans="2:20" hidden="1">
      <c r="C182" s="242" t="s">
        <v>379</v>
      </c>
      <c r="D182" s="282">
        <f>ROUNDUP(+(E181/SQRT(L75^2+M75^2)),0)</f>
        <v>36</v>
      </c>
      <c r="E182" s="275"/>
      <c r="G182" s="290"/>
      <c r="H182" s="290"/>
      <c r="I182" s="291"/>
      <c r="J182" s="291">
        <f>0.5*(0.075+0.05)*0.075*C75*D182</f>
        <v>0.16874999999999998</v>
      </c>
      <c r="K182" s="291">
        <f>+M75*C75*D182</f>
        <v>9.9</v>
      </c>
      <c r="L182" s="284"/>
      <c r="M182" s="289">
        <f>+ROUNDUP(L182,0)</f>
        <v>0</v>
      </c>
      <c r="N182" s="285"/>
      <c r="O182" s="284"/>
      <c r="P182" s="292"/>
      <c r="Q182" s="286"/>
      <c r="R182" s="281">
        <f>+N182*M182+P182*Q182</f>
        <v>0</v>
      </c>
      <c r="S182" s="288">
        <f>((I75*I75)/162)*R182</f>
        <v>0</v>
      </c>
    </row>
    <row r="183" spans="2:20" hidden="1">
      <c r="C183" s="242" t="s">
        <v>380</v>
      </c>
      <c r="D183" s="242">
        <f>ROUNDUP(+E181/1,0)</f>
        <v>14</v>
      </c>
    </row>
    <row r="184" spans="2:20" hidden="1"/>
    <row r="185" spans="2:20" hidden="1">
      <c r="B185" s="300" t="s">
        <v>385</v>
      </c>
      <c r="C185" s="266" t="s">
        <v>378</v>
      </c>
      <c r="E185" s="275">
        <v>100</v>
      </c>
      <c r="G185" s="287">
        <f>+E185*(C79+E79*2+1)</f>
        <v>165</v>
      </c>
      <c r="H185" s="287">
        <f>0.5*L79*M79*D186</f>
        <v>20.25</v>
      </c>
      <c r="I185" s="288">
        <f>+(L79*(C79+2*E79)*D186*E79)</f>
        <v>5.8500000000000014</v>
      </c>
      <c r="J185" s="288">
        <f>+D186*(L79+M79)*E79*(C79+2*E79)+D186*((L79+M79)*E79*D79)*2</f>
        <v>20.925000000000001</v>
      </c>
      <c r="K185" s="288">
        <f>+(D79+(D79+E79))*E185*2</f>
        <v>200</v>
      </c>
      <c r="L185" s="278">
        <f>+(D186*(L79+M79))/H79+ IF(E185&gt;0,1,0)</f>
        <v>541</v>
      </c>
      <c r="M185" s="289">
        <f>+ROUNDUP(L185,0)</f>
        <v>541</v>
      </c>
      <c r="N185" s="280">
        <f>+(D79+E79-0.08)*2+(C79+E79*2-0.08)</f>
        <v>1.5100000000000002</v>
      </c>
      <c r="O185" s="278">
        <f>+N185/J79+1</f>
        <v>7.0400000000000009</v>
      </c>
      <c r="P185" s="289">
        <f>+ROUNDUP(O185,0)</f>
        <v>8</v>
      </c>
      <c r="Q185" s="279">
        <f>+(L79+M79-2*0.04)*D186+(((L79+M79-2*0.04)*D186)/6*50*(I79/1000))</f>
        <v>137.58333333333334</v>
      </c>
      <c r="R185" s="281">
        <f>+N185*M185+P185*Q185</f>
        <v>1917.5766666666668</v>
      </c>
      <c r="S185" s="288">
        <f>((I79*I79)/162)*R185</f>
        <v>1183.6893004115227</v>
      </c>
      <c r="T185" s="242" t="s">
        <v>354</v>
      </c>
    </row>
    <row r="186" spans="2:20" hidden="1">
      <c r="C186" s="242" t="s">
        <v>379</v>
      </c>
      <c r="D186" s="282">
        <f>ROUNDUP(+(E185/SQRT(L79^2+M79^2)),0)</f>
        <v>100</v>
      </c>
      <c r="E186" s="275"/>
      <c r="G186" s="290"/>
      <c r="H186" s="290"/>
      <c r="I186" s="291"/>
      <c r="J186" s="291"/>
      <c r="K186" s="291"/>
      <c r="L186" s="284"/>
      <c r="M186" s="289"/>
      <c r="N186" s="285"/>
      <c r="O186" s="284"/>
      <c r="P186" s="292"/>
      <c r="Q186" s="286"/>
      <c r="R186" s="281"/>
      <c r="S186" s="288"/>
    </row>
    <row r="187" spans="2:20" hidden="1">
      <c r="C187" s="242" t="s">
        <v>380</v>
      </c>
      <c r="D187" s="242">
        <f>ROUNDUP(+E185/1,0)</f>
        <v>100</v>
      </c>
    </row>
    <row r="188" spans="2:20" hidden="1"/>
    <row r="189" spans="2:20" hidden="1">
      <c r="B189" s="300" t="s">
        <v>385</v>
      </c>
      <c r="C189" s="266" t="s">
        <v>381</v>
      </c>
      <c r="E189" s="275">
        <v>28.19</v>
      </c>
      <c r="G189" s="287">
        <f>+E189*(C83+E83*2+1)</f>
        <v>46.513500000000001</v>
      </c>
      <c r="H189" s="287">
        <f>0.5*L83*M83*D190</f>
        <v>5.8725000000000005</v>
      </c>
      <c r="I189" s="288">
        <f>+(L83*(C83+2*E83)*D190*E83)</f>
        <v>1.6965000000000003</v>
      </c>
      <c r="J189" s="288">
        <f>+D190*(L83+M83)*E83*(C83+2*E83)+D190*((L83+M83)*E83*D83)*2</f>
        <v>7.2427500000000009</v>
      </c>
      <c r="K189" s="288">
        <f>+(D83+(D83+E83))*E189*2</f>
        <v>73.293999999999997</v>
      </c>
      <c r="L189" s="278">
        <f>+(D190*(L83+M83))/H83+ IF(E189&gt;0,1,0)</f>
        <v>157.60000000000002</v>
      </c>
      <c r="M189" s="289">
        <f>+ROUNDUP(L189,0)</f>
        <v>158</v>
      </c>
      <c r="N189" s="280">
        <f>+(D83+E83-0.08)*2+(C83+E83*2-0.08)</f>
        <v>1.81</v>
      </c>
      <c r="O189" s="278">
        <f>+N189/J83+1</f>
        <v>8.24</v>
      </c>
      <c r="P189" s="289">
        <f>+ROUNDUP(O189,0)</f>
        <v>9</v>
      </c>
      <c r="Q189" s="279">
        <f>+(L83+M83-2*0.04)*D190+(((L83+M83-2*0.04)*D190)/6*50*(I83/1000))</f>
        <v>39.899166666666666</v>
      </c>
      <c r="R189" s="281">
        <f>+N189*M189+P189*Q189</f>
        <v>645.07249999999999</v>
      </c>
      <c r="S189" s="288">
        <f>((I83*I83)/162)*R189</f>
        <v>398.1929012345679</v>
      </c>
      <c r="T189" s="242" t="s">
        <v>354</v>
      </c>
    </row>
    <row r="190" spans="2:20" hidden="1">
      <c r="C190" s="242" t="s">
        <v>379</v>
      </c>
      <c r="D190" s="282">
        <f>ROUNDUP(+(E189/SQRT(L83^2+M83^2)),0)</f>
        <v>29</v>
      </c>
      <c r="E190" s="275"/>
      <c r="G190" s="290"/>
      <c r="H190" s="290"/>
      <c r="I190" s="291"/>
      <c r="J190" s="291"/>
      <c r="K190" s="291"/>
      <c r="L190" s="284"/>
      <c r="M190" s="289"/>
      <c r="N190" s="285"/>
      <c r="O190" s="284"/>
      <c r="P190" s="292"/>
      <c r="Q190" s="286"/>
      <c r="R190" s="281"/>
      <c r="S190" s="288"/>
    </row>
    <row r="191" spans="2:20" hidden="1">
      <c r="C191" s="242" t="s">
        <v>380</v>
      </c>
      <c r="D191" s="242">
        <f>ROUNDUP(+E189/1,0)</f>
        <v>29</v>
      </c>
    </row>
    <row r="192" spans="2:20" hidden="1"/>
    <row r="193" spans="2:20" hidden="1">
      <c r="B193" s="300" t="s">
        <v>385</v>
      </c>
      <c r="C193" s="266" t="s">
        <v>382</v>
      </c>
      <c r="E193" s="275">
        <v>100</v>
      </c>
      <c r="G193" s="287">
        <f>+E193*(C87+E87*2+1)</f>
        <v>180</v>
      </c>
      <c r="H193" s="287">
        <f>0.5*L87*M87*D194</f>
        <v>20.25</v>
      </c>
      <c r="I193" s="288">
        <f>+(L87*(C87+2*E87)*D194*E87)</f>
        <v>7.200000000000002</v>
      </c>
      <c r="J193" s="288">
        <f>+D194*(L87+M87)*E87*(C87+2*E87)+D194*((L87+M87)*E87*D87)*2</f>
        <v>27</v>
      </c>
      <c r="K193" s="288">
        <f>+(D87+(D87+E87))*E193*2</f>
        <v>259.99999999999994</v>
      </c>
      <c r="L193" s="278">
        <f>+(D194*(L87+M87))/H87+ IF(E193&gt;0,1,0)</f>
        <v>541</v>
      </c>
      <c r="M193" s="289">
        <f>+ROUNDUP(L193,0)</f>
        <v>541</v>
      </c>
      <c r="N193" s="280">
        <f>+(D87+E87-0.08)*2+(C87+E87*2-0.08)</f>
        <v>1.96</v>
      </c>
      <c r="O193" s="278">
        <f>+N193/J87+1</f>
        <v>8.84</v>
      </c>
      <c r="P193" s="289">
        <f>+ROUNDUP(O193,0)</f>
        <v>9</v>
      </c>
      <c r="Q193" s="279">
        <f>+(L87+M87-2*0.04)*D194+(((L87+M87-2*0.04)*D194)/6*50*(I87/1000))</f>
        <v>137.58333333333334</v>
      </c>
      <c r="R193" s="281">
        <f>+N193*M193+P193*Q193</f>
        <v>2298.6099999999997</v>
      </c>
      <c r="S193" s="288">
        <f>((I87*I87)/162)*R193</f>
        <v>1418.8950617283947</v>
      </c>
      <c r="T193" s="242" t="s">
        <v>354</v>
      </c>
    </row>
    <row r="194" spans="2:20" hidden="1">
      <c r="C194" s="242" t="s">
        <v>379</v>
      </c>
      <c r="D194" s="282">
        <f>ROUNDUP(+(E193/SQRT(L87^2+M87^2)),0)</f>
        <v>100</v>
      </c>
      <c r="E194" s="275"/>
      <c r="G194" s="290"/>
      <c r="H194" s="290"/>
      <c r="I194" s="291"/>
      <c r="J194" s="291"/>
      <c r="K194" s="291"/>
      <c r="L194" s="284"/>
      <c r="M194" s="289"/>
      <c r="N194" s="285"/>
      <c r="O194" s="284"/>
      <c r="P194" s="292"/>
      <c r="Q194" s="286"/>
      <c r="R194" s="281"/>
      <c r="S194" s="288"/>
    </row>
    <row r="195" spans="2:20" hidden="1">
      <c r="C195" s="242" t="s">
        <v>380</v>
      </c>
      <c r="D195" s="242">
        <f>ROUNDUP(+E193/1,0)</f>
        <v>100</v>
      </c>
    </row>
    <row r="196" spans="2:20" hidden="1"/>
    <row r="197" spans="2:20" hidden="1">
      <c r="B197" s="300" t="s">
        <v>385</v>
      </c>
      <c r="C197" s="266" t="s">
        <v>383</v>
      </c>
      <c r="E197" s="275">
        <v>100</v>
      </c>
      <c r="G197" s="287">
        <f>+E197*(C91+E91*2+1)</f>
        <v>200</v>
      </c>
      <c r="H197" s="287">
        <f>0.5*L91*M91*D198</f>
        <v>20.25</v>
      </c>
      <c r="I197" s="288">
        <f>+(L91*(C91+2*E91)*D198*E91)</f>
        <v>9</v>
      </c>
      <c r="J197" s="288">
        <f>+D198*(L91+M91)*E91*(C91+2*E91)+D198*((L91+M91)*E91*D91)*2</f>
        <v>35.1</v>
      </c>
      <c r="K197" s="288">
        <f>+(D91+(D91+E91))*E197*2</f>
        <v>340.00000000000006</v>
      </c>
      <c r="L197" s="278">
        <f>+(D198*(L91+M91))/H91+ IF(E197&gt;0,1,0)</f>
        <v>541</v>
      </c>
      <c r="M197" s="289">
        <f>+ROUNDUP(L197,0)</f>
        <v>541</v>
      </c>
      <c r="N197" s="280">
        <f>+(D91+E91-0.08)*2+(C91+E91*2-0.08)</f>
        <v>2.56</v>
      </c>
      <c r="O197" s="278">
        <f>+N197/J91+1</f>
        <v>11.24</v>
      </c>
      <c r="P197" s="289">
        <f>+ROUNDUP(O197,0)</f>
        <v>12</v>
      </c>
      <c r="Q197" s="279">
        <f>+(L91+M91-2*0.04)*D198+(((L91+M91-2*0.04)*D198)/6*50*(I91/1000))</f>
        <v>137.58333333333334</v>
      </c>
      <c r="R197" s="281">
        <f>+N197*M197+P197*Q197</f>
        <v>3035.96</v>
      </c>
      <c r="S197" s="288">
        <f>((I91*I91)/162)*R197</f>
        <v>1874.0493827160492</v>
      </c>
      <c r="T197" s="242" t="s">
        <v>354</v>
      </c>
    </row>
    <row r="198" spans="2:20" hidden="1">
      <c r="C198" s="242" t="s">
        <v>379</v>
      </c>
      <c r="D198" s="282">
        <f>ROUNDUP(+(E197/SQRT(L91^2+M91^2)),0)</f>
        <v>100</v>
      </c>
      <c r="E198" s="275"/>
      <c r="G198" s="290"/>
      <c r="H198" s="290"/>
      <c r="I198" s="291"/>
      <c r="J198" s="291"/>
      <c r="K198" s="291"/>
      <c r="L198" s="284"/>
      <c r="M198" s="289"/>
      <c r="N198" s="285"/>
      <c r="O198" s="284"/>
      <c r="P198" s="292"/>
      <c r="Q198" s="286"/>
      <c r="R198" s="281"/>
      <c r="S198" s="288"/>
    </row>
    <row r="199" spans="2:20" hidden="1">
      <c r="C199" s="242" t="s">
        <v>380</v>
      </c>
      <c r="D199" s="242">
        <f>ROUNDUP(+E197/1,0)</f>
        <v>100</v>
      </c>
    </row>
    <row r="200" spans="2:20" hidden="1"/>
    <row r="201" spans="2:20" hidden="1">
      <c r="B201" s="300" t="s">
        <v>385</v>
      </c>
      <c r="C201" s="266" t="s">
        <v>386</v>
      </c>
      <c r="E201" s="275">
        <f>(22.38+21.09+22.47+16.84)*1.06418</f>
        <v>88.092820399999994</v>
      </c>
      <c r="G201" s="287">
        <f>+E201*(C95+E95*2+1)</f>
        <v>198.20884589999997</v>
      </c>
      <c r="H201" s="287">
        <f>0.5*L95*M95*D202</f>
        <v>17.82</v>
      </c>
      <c r="I201" s="288">
        <f>+(L95*(C95+2*E95)*D202*E95)</f>
        <v>12.375</v>
      </c>
      <c r="J201" s="288">
        <f>+D202*(L95+M95)*E95*(C95+2*E95)+D202*((L95+M95)*E95*D95)*2</f>
        <v>40.837500000000006</v>
      </c>
      <c r="K201" s="288">
        <f>+(D95+(D95+E95))*E201*2</f>
        <v>286.30166629999997</v>
      </c>
      <c r="L201" s="278">
        <f>+(D202*(L95+M95))/H95+ IF(E201&gt;0,1,0)</f>
        <v>476.20000000000005</v>
      </c>
      <c r="M201" s="289">
        <f>+ROUNDUP(L201,0)</f>
        <v>477</v>
      </c>
      <c r="N201" s="280">
        <f>+(D95+E95-0.08)*2+(C95+E95*2-0.08)</f>
        <v>2.76</v>
      </c>
      <c r="O201" s="278">
        <f>+N201/J95+1</f>
        <v>12.04</v>
      </c>
      <c r="P201" s="289">
        <f>+ROUNDUP(O201,0)</f>
        <v>13</v>
      </c>
      <c r="Q201" s="279">
        <f>+(L95+M95-2*0.04)*D202+(((L95+M95-2*0.04)*D202)/6*50*(I95/1000))</f>
        <v>121.07333333333334</v>
      </c>
      <c r="R201" s="281">
        <f>+N201*M201+P201*Q201</f>
        <v>2890.4733333333334</v>
      </c>
      <c r="S201" s="288">
        <f>((I95*I95)/162)*R201</f>
        <v>1784.2427983539094</v>
      </c>
      <c r="T201" s="242" t="s">
        <v>354</v>
      </c>
    </row>
    <row r="202" spans="2:20" hidden="1">
      <c r="C202" s="242" t="s">
        <v>379</v>
      </c>
      <c r="D202" s="282">
        <f>ROUNDUP(+(E201/SQRT(L95^2+M95^2)),0)</f>
        <v>88</v>
      </c>
      <c r="E202" s="275"/>
      <c r="G202" s="290"/>
      <c r="H202" s="290"/>
      <c r="I202" s="291"/>
      <c r="J202" s="291">
        <f>0.5*(0.075+0.05)*0.075*C95*D202</f>
        <v>0.41249999999999998</v>
      </c>
      <c r="K202" s="291">
        <f>D202*C95*M95</f>
        <v>39.6</v>
      </c>
      <c r="L202" s="284"/>
      <c r="M202" s="289"/>
      <c r="N202" s="285"/>
      <c r="O202" s="284"/>
      <c r="P202" s="292"/>
      <c r="Q202" s="286"/>
      <c r="R202" s="281"/>
      <c r="S202" s="288"/>
    </row>
    <row r="203" spans="2:20" hidden="1">
      <c r="C203" s="242" t="s">
        <v>380</v>
      </c>
      <c r="D203" s="242">
        <f>ROUNDUP(+E201/1,0)</f>
        <v>89</v>
      </c>
    </row>
    <row r="204" spans="2:20" hidden="1">
      <c r="G204" s="303" t="s">
        <v>387</v>
      </c>
      <c r="H204" s="303" t="s">
        <v>388</v>
      </c>
      <c r="I204" s="303" t="s">
        <v>389</v>
      </c>
    </row>
    <row r="205" spans="2:20" hidden="1"/>
    <row r="206" spans="2:20" hidden="1">
      <c r="B206" s="293"/>
      <c r="E206" s="293"/>
    </row>
    <row r="207" spans="2:20" hidden="1"/>
    <row r="208" spans="2:20" hidden="1">
      <c r="E208" s="293"/>
    </row>
    <row r="209" spans="5:5" hidden="1"/>
    <row r="210" spans="5:5" hidden="1">
      <c r="E210" s="293"/>
    </row>
    <row r="212" spans="5:5">
      <c r="E212" s="293"/>
    </row>
    <row r="217" spans="5:5" hidden="1"/>
    <row r="218" spans="5:5" hidden="1"/>
    <row r="219" spans="5:5" hidden="1"/>
    <row r="220" spans="5:5" hidden="1"/>
    <row r="221" spans="5:5" hidden="1"/>
    <row r="222" spans="5:5" hidden="1"/>
    <row r="223" spans="5:5" hidden="1"/>
    <row r="224" spans="5:5" hidden="1"/>
    <row r="225" spans="2:7" hidden="1"/>
    <row r="226" spans="2:7" hidden="1"/>
    <row r="227" spans="2:7" hidden="1">
      <c r="B227" s="293" t="s">
        <v>356</v>
      </c>
    </row>
    <row r="228" spans="2:7" ht="28.8" hidden="1">
      <c r="B228" s="302" t="s">
        <v>390</v>
      </c>
      <c r="C228" s="304">
        <v>10</v>
      </c>
    </row>
    <row r="229" spans="2:7" hidden="1"/>
    <row r="230" spans="2:7" hidden="1">
      <c r="B230" s="242" t="s">
        <v>391</v>
      </c>
      <c r="C230" s="282"/>
    </row>
    <row r="231" spans="2:7" hidden="1">
      <c r="B231" s="242" t="s">
        <v>392</v>
      </c>
      <c r="C231" s="242">
        <v>0.5</v>
      </c>
    </row>
    <row r="232" spans="2:7" hidden="1">
      <c r="C232" s="282"/>
    </row>
    <row r="233" spans="2:7" hidden="1">
      <c r="B233" s="242" t="s">
        <v>393</v>
      </c>
      <c r="C233" s="242">
        <f>ROUNDUP(C228/C231,0)</f>
        <v>20</v>
      </c>
    </row>
    <row r="234" spans="2:7" hidden="1"/>
    <row r="235" spans="2:7" hidden="1"/>
    <row r="236" spans="2:7" hidden="1">
      <c r="B236" s="242" t="s">
        <v>394</v>
      </c>
      <c r="C236" s="242">
        <f>C233*0.16*0.5</f>
        <v>1.6</v>
      </c>
      <c r="E236" s="293" t="s">
        <v>395</v>
      </c>
    </row>
    <row r="237" spans="2:7" hidden="1">
      <c r="B237" s="242" t="s">
        <v>266</v>
      </c>
      <c r="C237" s="242">
        <f>((0.16*2)+(0.15*0.5*2))*C233</f>
        <v>9.3999999999999986</v>
      </c>
    </row>
    <row r="238" spans="2:7" hidden="1"/>
    <row r="239" spans="2:7" hidden="1">
      <c r="B239" s="242" t="s">
        <v>396</v>
      </c>
      <c r="C239" s="284">
        <v>2.12</v>
      </c>
      <c r="D239" s="305">
        <f>ROUNDUP(0.5/0.125,0)+1</f>
        <v>5</v>
      </c>
      <c r="E239" s="242">
        <f>C233</f>
        <v>20</v>
      </c>
      <c r="F239" s="242">
        <v>1.1000000000000001</v>
      </c>
      <c r="G239" s="242">
        <f>PRODUCT(C239:F239)</f>
        <v>233.20000000000005</v>
      </c>
    </row>
    <row r="240" spans="2:7" hidden="1">
      <c r="C240" s="242">
        <v>0.5</v>
      </c>
      <c r="D240" s="305">
        <f>ROUNDUP(C239/0.2+1,0)</f>
        <v>12</v>
      </c>
      <c r="E240" s="242">
        <f>C233</f>
        <v>20</v>
      </c>
      <c r="F240" s="242">
        <v>1.1000000000000001</v>
      </c>
      <c r="G240" s="242">
        <f>PRODUCT(C240:F240)</f>
        <v>132</v>
      </c>
    </row>
    <row r="241" spans="2:10" hidden="1"/>
    <row r="242" spans="2:10" hidden="1">
      <c r="G242" s="242">
        <f>SUM(G239:G241)</f>
        <v>365.20000000000005</v>
      </c>
      <c r="H242" s="242">
        <f>ROUND(100/162,3)</f>
        <v>0.61699999999999999</v>
      </c>
      <c r="J242" s="284">
        <f>ROUNDUP(PRODUCT(G242:H242),0)</f>
        <v>226</v>
      </c>
    </row>
    <row r="243" spans="2:10" hidden="1"/>
    <row r="244" spans="2:10" hidden="1"/>
    <row r="245" spans="2:10" hidden="1"/>
    <row r="246" spans="2:10" hidden="1"/>
    <row r="247" spans="2:10" hidden="1"/>
    <row r="248" spans="2:10" hidden="1"/>
    <row r="249" spans="2:10" hidden="1">
      <c r="B249" s="293" t="s">
        <v>397</v>
      </c>
    </row>
    <row r="250" spans="2:10" hidden="1">
      <c r="C250" s="293" t="s">
        <v>387</v>
      </c>
      <c r="D250" s="293" t="s">
        <v>398</v>
      </c>
      <c r="F250" s="293" t="s">
        <v>241</v>
      </c>
    </row>
    <row r="251" spans="2:10" hidden="1">
      <c r="B251" s="293" t="s">
        <v>399</v>
      </c>
      <c r="C251" s="282">
        <f>E107</f>
        <v>53.625000000000007</v>
      </c>
      <c r="D251" s="282">
        <f>(C6+E6+E6)</f>
        <v>0.5</v>
      </c>
      <c r="F251" s="242">
        <f>C251*D251</f>
        <v>26.812500000000004</v>
      </c>
      <c r="G251" s="242">
        <v>1.1000000000000001</v>
      </c>
      <c r="H251" s="242">
        <f>F251*G251</f>
        <v>29.493750000000006</v>
      </c>
    </row>
    <row r="252" spans="2:10" hidden="1"/>
    <row r="253" spans="2:10" hidden="1"/>
    <row r="254" spans="2:10" hidden="1"/>
    <row r="255" spans="2:10" hidden="1"/>
    <row r="256" spans="2:10" hidden="1"/>
    <row r="257" spans="3:21" hidden="1"/>
    <row r="258" spans="3:21" hidden="1"/>
    <row r="259" spans="3:21" hidden="1"/>
    <row r="260" spans="3:21" hidden="1"/>
    <row r="261" spans="3:21" hidden="1"/>
    <row r="262" spans="3:21" hidden="1">
      <c r="C262" s="266" t="s">
        <v>400</v>
      </c>
      <c r="E262" s="282">
        <f>'2 Sheet1'!C6</f>
        <v>16.8318084</v>
      </c>
      <c r="G262" s="282">
        <f>E262*5.87</f>
        <v>98.802715308000003</v>
      </c>
      <c r="H262" s="282">
        <f>E262*5.88</f>
        <v>98.971033391999995</v>
      </c>
      <c r="I262" s="282">
        <f>E262*0.05*2</f>
        <v>1.6831808400000001</v>
      </c>
      <c r="J262" s="282">
        <f>E262*0.96</f>
        <v>16.158536064</v>
      </c>
      <c r="K262" s="282">
        <f>E262*8.54</f>
        <v>143.743643736</v>
      </c>
      <c r="L262" s="282">
        <f>E262*33*0.617</f>
        <v>342.71245083240001</v>
      </c>
      <c r="M262" s="282">
        <f>6.22*(E262/0.2)*0.617</f>
        <v>322.98052184507998</v>
      </c>
      <c r="U262" s="282">
        <f>L262+M262</f>
        <v>665.69297267747993</v>
      </c>
    </row>
    <row r="263" spans="3:21" hidden="1"/>
    <row r="264" spans="3:21" hidden="1"/>
    <row r="265" spans="3:21" hidden="1"/>
    <row r="266" spans="3:21" hidden="1"/>
    <row r="267" spans="3:21" hidden="1"/>
    <row r="268" spans="3:21" hidden="1"/>
    <row r="269" spans="3:21" hidden="1"/>
    <row r="270" spans="3:21" hidden="1"/>
    <row r="271" spans="3:21" hidden="1"/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51A1-9DA0-4FCA-9415-A0FFC0D8F57E}">
  <dimension ref="A1:T41"/>
  <sheetViews>
    <sheetView workbookViewId="0">
      <selection activeCell="F23" sqref="F23"/>
    </sheetView>
  </sheetViews>
  <sheetFormatPr defaultColWidth="9.109375" defaultRowHeight="14.4"/>
  <cols>
    <col min="1" max="1" width="19.5546875" style="177" bestFit="1" customWidth="1"/>
    <col min="2" max="2" width="9.109375" style="177"/>
    <col min="3" max="3" width="9.5546875" style="177" bestFit="1" customWidth="1"/>
    <col min="4" max="5" width="9.109375" style="177"/>
    <col min="6" max="6" width="13.44140625" style="177" bestFit="1" customWidth="1"/>
    <col min="7" max="8" width="9.109375" style="177"/>
    <col min="9" max="9" width="11.6640625" style="177" bestFit="1" customWidth="1"/>
    <col min="10" max="10" width="12.33203125" style="177" customWidth="1"/>
    <col min="11" max="11" width="12.33203125" style="177" bestFit="1" customWidth="1"/>
    <col min="12" max="12" width="11.33203125" style="177" customWidth="1"/>
    <col min="13" max="13" width="11.5546875" style="177" bestFit="1" customWidth="1"/>
    <col min="14" max="14" width="9.109375" style="177"/>
    <col min="15" max="15" width="11.5546875" style="177" bestFit="1" customWidth="1"/>
    <col min="16" max="16384" width="9.109375" style="177"/>
  </cols>
  <sheetData>
    <row r="1" spans="1:20">
      <c r="A1" s="177" t="s">
        <v>401</v>
      </c>
      <c r="F1" s="617" t="s">
        <v>402</v>
      </c>
      <c r="G1" s="617"/>
      <c r="H1" s="306" t="s">
        <v>269</v>
      </c>
      <c r="I1" s="177" t="s">
        <v>403</v>
      </c>
      <c r="J1" s="307" t="s">
        <v>404</v>
      </c>
      <c r="K1" s="177" t="s">
        <v>405</v>
      </c>
      <c r="L1" s="177" t="s">
        <v>406</v>
      </c>
      <c r="M1" s="306" t="s">
        <v>407</v>
      </c>
      <c r="R1" s="307" t="s">
        <v>269</v>
      </c>
      <c r="S1" s="307" t="s">
        <v>408</v>
      </c>
    </row>
    <row r="2" spans="1:20">
      <c r="J2" s="307"/>
      <c r="P2" s="177" t="s">
        <v>409</v>
      </c>
      <c r="T2" s="308"/>
    </row>
    <row r="3" spans="1:20">
      <c r="A3" s="306" t="s">
        <v>99</v>
      </c>
      <c r="B3" s="306"/>
      <c r="C3" s="306" t="s">
        <v>269</v>
      </c>
      <c r="D3" s="306"/>
      <c r="E3" s="306"/>
      <c r="F3" s="177" t="s">
        <v>410</v>
      </c>
      <c r="N3" s="306"/>
      <c r="O3" s="306"/>
    </row>
    <row r="4" spans="1:20">
      <c r="F4" s="177" t="s">
        <v>411</v>
      </c>
    </row>
    <row r="5" spans="1:20">
      <c r="A5" s="177" t="s">
        <v>412</v>
      </c>
      <c r="C5" s="177">
        <f>48.75*1.1</f>
        <v>53.625000000000007</v>
      </c>
      <c r="F5" s="177" t="s">
        <v>413</v>
      </c>
      <c r="J5" s="307"/>
    </row>
    <row r="6" spans="1:20">
      <c r="A6" s="177" t="s">
        <v>414</v>
      </c>
      <c r="C6" s="177">
        <f>10.82*1.1*1.4142</f>
        <v>16.8318084</v>
      </c>
      <c r="F6" s="177" t="s">
        <v>415</v>
      </c>
      <c r="J6" s="307"/>
      <c r="P6" s="177" t="s">
        <v>416</v>
      </c>
      <c r="R6" s="177">
        <v>15</v>
      </c>
      <c r="S6" s="177">
        <v>6</v>
      </c>
    </row>
    <row r="7" spans="1:20">
      <c r="A7" s="177" t="s">
        <v>417</v>
      </c>
      <c r="C7" s="177">
        <f>117.94*1.1</f>
        <v>129.73400000000001</v>
      </c>
      <c r="F7" s="177" t="s">
        <v>418</v>
      </c>
      <c r="J7" s="307"/>
    </row>
    <row r="8" spans="1:20">
      <c r="J8" s="307"/>
    </row>
    <row r="9" spans="1:20">
      <c r="A9" s="177" t="s">
        <v>242</v>
      </c>
      <c r="C9" s="177">
        <v>8.5</v>
      </c>
      <c r="F9" s="308" t="s">
        <v>419</v>
      </c>
      <c r="G9" s="308"/>
      <c r="J9" s="307"/>
    </row>
    <row r="10" spans="1:20">
      <c r="J10" s="307"/>
      <c r="P10" s="177" t="s">
        <v>420</v>
      </c>
    </row>
    <row r="11" spans="1:20">
      <c r="F11" s="306" t="s">
        <v>421</v>
      </c>
      <c r="G11" s="306"/>
      <c r="H11" s="306" t="s">
        <v>269</v>
      </c>
      <c r="I11" s="177" t="s">
        <v>403</v>
      </c>
      <c r="J11" s="307" t="s">
        <v>404</v>
      </c>
      <c r="K11" s="177" t="s">
        <v>405</v>
      </c>
      <c r="L11" s="177" t="s">
        <v>406</v>
      </c>
      <c r="M11" s="306" t="s">
        <v>407</v>
      </c>
      <c r="N11" s="177" t="s">
        <v>278</v>
      </c>
    </row>
    <row r="12" spans="1:20">
      <c r="A12" s="177" t="s">
        <v>422</v>
      </c>
      <c r="B12" s="177">
        <v>41.85</v>
      </c>
    </row>
    <row r="13" spans="1:20">
      <c r="F13" s="177" t="s">
        <v>410</v>
      </c>
    </row>
    <row r="14" spans="1:20">
      <c r="A14" s="179" t="s">
        <v>257</v>
      </c>
      <c r="B14" s="177">
        <v>4.5</v>
      </c>
      <c r="F14" s="177" t="s">
        <v>411</v>
      </c>
      <c r="P14" s="177" t="s">
        <v>423</v>
      </c>
    </row>
    <row r="15" spans="1:20">
      <c r="A15" s="179" t="s">
        <v>258</v>
      </c>
      <c r="B15" s="177">
        <v>1</v>
      </c>
      <c r="F15" s="177" t="s">
        <v>413</v>
      </c>
    </row>
    <row r="16" spans="1:20">
      <c r="A16" s="179" t="s">
        <v>259</v>
      </c>
      <c r="B16" s="177">
        <v>7.5</v>
      </c>
      <c r="F16" s="177" t="s">
        <v>424</v>
      </c>
    </row>
    <row r="18" spans="1:14">
      <c r="A18" s="177" t="s">
        <v>425</v>
      </c>
      <c r="F18" s="177" t="str">
        <f>A12</f>
        <v>Gabion Wall Type 2</v>
      </c>
    </row>
    <row r="20" spans="1:14">
      <c r="A20" s="179" t="s">
        <v>257</v>
      </c>
      <c r="F20" s="177" t="s">
        <v>426</v>
      </c>
      <c r="H20" s="177">
        <f>B12</f>
        <v>41.85</v>
      </c>
      <c r="I20" s="177">
        <v>12.92</v>
      </c>
      <c r="K20" s="177">
        <v>4.87</v>
      </c>
      <c r="L20" s="177">
        <v>5.66</v>
      </c>
      <c r="M20" s="177">
        <v>4.8899999999999997</v>
      </c>
      <c r="N20" s="177">
        <v>3.17</v>
      </c>
    </row>
    <row r="21" spans="1:14">
      <c r="A21" s="179" t="s">
        <v>258</v>
      </c>
      <c r="F21" s="177" t="s">
        <v>411</v>
      </c>
    </row>
    <row r="22" spans="1:14">
      <c r="A22" s="179" t="s">
        <v>259</v>
      </c>
      <c r="F22" s="177" t="s">
        <v>413</v>
      </c>
    </row>
    <row r="23" spans="1:14">
      <c r="F23" s="177" t="s">
        <v>424</v>
      </c>
    </row>
    <row r="24" spans="1:14">
      <c r="A24" s="177" t="s">
        <v>427</v>
      </c>
    </row>
    <row r="25" spans="1:14">
      <c r="F25" s="177" t="s">
        <v>428</v>
      </c>
    </row>
    <row r="26" spans="1:14">
      <c r="A26" s="179" t="s">
        <v>257</v>
      </c>
    </row>
    <row r="27" spans="1:14">
      <c r="A27" s="179" t="s">
        <v>258</v>
      </c>
      <c r="F27" s="177" t="str">
        <f>A18</f>
        <v>Gabion Wall Type 3</v>
      </c>
    </row>
    <row r="28" spans="1:14">
      <c r="A28" s="179" t="s">
        <v>259</v>
      </c>
    </row>
    <row r="29" spans="1:14">
      <c r="F29" s="177" t="s">
        <v>429</v>
      </c>
    </row>
    <row r="30" spans="1:14">
      <c r="F30" s="177" t="s">
        <v>430</v>
      </c>
    </row>
    <row r="31" spans="1:14">
      <c r="F31" s="177" t="s">
        <v>431</v>
      </c>
    </row>
    <row r="35" spans="6:6">
      <c r="F35" s="177" t="str">
        <f>A24</f>
        <v>Gabion Wall Type 5</v>
      </c>
    </row>
    <row r="37" spans="6:6">
      <c r="F37" s="177" t="s">
        <v>429</v>
      </c>
    </row>
    <row r="38" spans="6:6">
      <c r="F38" s="177" t="s">
        <v>430</v>
      </c>
    </row>
    <row r="39" spans="6:6">
      <c r="F39" s="177" t="s">
        <v>432</v>
      </c>
    </row>
    <row r="40" spans="6:6">
      <c r="F40" s="177" t="s">
        <v>433</v>
      </c>
    </row>
    <row r="41" spans="6:6">
      <c r="F41" s="177" t="s">
        <v>434</v>
      </c>
    </row>
  </sheetData>
  <mergeCells count="1">
    <mergeCell ref="F1:G1"/>
  </mergeCells>
  <pageMargins left="0.7" right="0.7" top="0.75" bottom="0.75" header="0.3" footer="0.3"/>
  <pageSetup paperSize="0" orientation="portrait" horizontalDpi="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27811-07B4-4547-BEB8-00604F51AB3E}">
  <sheetPr>
    <tabColor rgb="FF002060"/>
    <pageSetUpPr fitToPage="1"/>
  </sheetPr>
  <dimension ref="A1:M36"/>
  <sheetViews>
    <sheetView showGridLines="0" view="pageBreakPreview" zoomScaleSheetLayoutView="100" workbookViewId="0">
      <selection activeCell="F19" sqref="F19"/>
    </sheetView>
  </sheetViews>
  <sheetFormatPr defaultColWidth="9.109375" defaultRowHeight="13.2"/>
  <cols>
    <col min="1" max="1" width="5.6640625" style="73" customWidth="1"/>
    <col min="2" max="2" width="40.6640625" style="74" customWidth="1"/>
    <col min="3" max="3" width="6.6640625" style="73" customWidth="1"/>
    <col min="4" max="4" width="8.6640625" style="75" customWidth="1"/>
    <col min="5" max="5" width="13.33203125" style="76" customWidth="1"/>
    <col min="6" max="6" width="33" style="76" customWidth="1"/>
    <col min="7" max="7" width="1.6640625" style="74" customWidth="1"/>
    <col min="8" max="8" width="17.5546875" style="77" customWidth="1"/>
    <col min="9" max="9" width="13.44140625" style="78" bestFit="1" customWidth="1"/>
    <col min="10" max="10" width="11.6640625" style="77" bestFit="1" customWidth="1"/>
    <col min="11" max="11" width="12.44140625" style="74" bestFit="1" customWidth="1"/>
    <col min="12" max="12" width="13.5546875" style="74" customWidth="1"/>
    <col min="13" max="13" width="14.109375" style="74" customWidth="1"/>
    <col min="14" max="16384" width="9.109375" style="74"/>
  </cols>
  <sheetData>
    <row r="1" spans="1:13" customFormat="1" ht="15.6">
      <c r="A1" s="538"/>
      <c r="B1" s="539"/>
      <c r="C1" s="539"/>
      <c r="D1" s="539"/>
      <c r="E1" s="539"/>
      <c r="F1" s="540"/>
    </row>
    <row r="2" spans="1:13" customFormat="1" ht="43.8" customHeight="1">
      <c r="A2" s="541" t="s">
        <v>628</v>
      </c>
      <c r="B2" s="542"/>
      <c r="C2" s="542"/>
      <c r="D2" s="542"/>
      <c r="E2" s="542"/>
      <c r="F2" s="543"/>
    </row>
    <row r="3" spans="1:13" customFormat="1" ht="4.5" customHeight="1" thickBot="1">
      <c r="A3" s="51"/>
      <c r="B3" s="52"/>
      <c r="C3" s="52"/>
      <c r="D3" s="52"/>
      <c r="E3" s="53"/>
      <c r="F3" s="54"/>
    </row>
    <row r="4" spans="1:13" customFormat="1" ht="15" thickBot="1">
      <c r="A4" s="55"/>
      <c r="B4" s="56" t="s">
        <v>3</v>
      </c>
      <c r="C4" s="56"/>
      <c r="D4" s="57"/>
      <c r="E4" s="58"/>
      <c r="F4" s="59" t="s">
        <v>91</v>
      </c>
    </row>
    <row r="5" spans="1:13" s="62" customFormat="1" ht="33" customHeight="1">
      <c r="A5" s="60"/>
      <c r="B5" s="544" t="s">
        <v>92</v>
      </c>
      <c r="C5" s="544"/>
      <c r="D5" s="544"/>
      <c r="E5" s="545"/>
      <c r="F5" s="61">
        <f>'Bill 3.1'!G14</f>
        <v>0</v>
      </c>
      <c r="H5" s="63"/>
      <c r="I5" s="64"/>
      <c r="J5" s="63"/>
      <c r="L5" s="65"/>
    </row>
    <row r="6" spans="1:13" s="62" customFormat="1" ht="33" customHeight="1">
      <c r="A6" s="60"/>
      <c r="B6" s="559" t="s">
        <v>93</v>
      </c>
      <c r="C6" s="559"/>
      <c r="D6" s="559"/>
      <c r="E6" s="560"/>
      <c r="F6" s="61">
        <f>'Bill 3.2'!G15</f>
        <v>0</v>
      </c>
      <c r="H6" s="63"/>
      <c r="I6" s="64"/>
      <c r="J6" s="63"/>
      <c r="L6" s="65"/>
    </row>
    <row r="7" spans="1:13" s="62" customFormat="1" ht="33" customHeight="1">
      <c r="A7" s="60"/>
      <c r="B7" s="559" t="s">
        <v>94</v>
      </c>
      <c r="C7" s="559"/>
      <c r="D7" s="559"/>
      <c r="E7" s="560"/>
      <c r="F7" s="61">
        <f>'Bill 3.3'!G19</f>
        <v>0</v>
      </c>
      <c r="H7" s="63"/>
      <c r="I7" s="64"/>
      <c r="J7" s="63"/>
      <c r="L7" s="65"/>
    </row>
    <row r="8" spans="1:13" s="62" customFormat="1" ht="33" customHeight="1" thickBot="1">
      <c r="A8" s="60"/>
      <c r="B8" s="66" t="str">
        <f>'Bill 3.4'!$A$1</f>
        <v>BILL No. 3.4 - HORIZONTAL DRAINS &amp; VEGETATION</v>
      </c>
      <c r="C8" s="66"/>
      <c r="D8" s="66"/>
      <c r="E8" s="66"/>
      <c r="F8" s="61">
        <f>'Bill 3.4'!G7</f>
        <v>0</v>
      </c>
      <c r="H8" s="63"/>
      <c r="I8" s="64"/>
      <c r="J8" s="63"/>
      <c r="L8" s="65"/>
    </row>
    <row r="9" spans="1:13" s="62" customFormat="1" ht="24.9" customHeight="1" thickBot="1">
      <c r="A9" s="67"/>
      <c r="B9" s="546" t="s">
        <v>95</v>
      </c>
      <c r="C9" s="546"/>
      <c r="D9" s="546"/>
      <c r="E9" s="547"/>
      <c r="F9" s="68">
        <f>SUM(F5:F8)</f>
        <v>0</v>
      </c>
      <c r="H9" s="63"/>
      <c r="I9" s="69"/>
      <c r="J9" s="63"/>
      <c r="K9" s="65"/>
      <c r="M9" s="63"/>
    </row>
    <row r="10" spans="1:13" s="62" customFormat="1">
      <c r="A10" s="70"/>
      <c r="C10" s="70"/>
      <c r="D10" s="71"/>
      <c r="E10" s="72"/>
      <c r="F10" s="72"/>
      <c r="H10" s="63"/>
      <c r="I10" s="64"/>
      <c r="J10" s="63"/>
    </row>
    <row r="11" spans="1:13" s="62" customFormat="1">
      <c r="A11" s="70"/>
      <c r="C11" s="70"/>
      <c r="D11" s="71"/>
      <c r="E11" s="72"/>
      <c r="F11" s="72"/>
      <c r="H11" s="63"/>
      <c r="I11" s="64"/>
      <c r="J11" s="63"/>
    </row>
    <row r="12" spans="1:13" s="62" customFormat="1">
      <c r="A12" s="70"/>
      <c r="C12" s="70"/>
      <c r="D12" s="71"/>
      <c r="E12" s="72"/>
      <c r="F12" s="72"/>
      <c r="H12" s="63"/>
      <c r="I12" s="64"/>
      <c r="J12" s="63"/>
    </row>
    <row r="13" spans="1:13" s="62" customFormat="1">
      <c r="A13" s="70"/>
      <c r="C13" s="70"/>
      <c r="D13" s="71"/>
      <c r="E13" s="72"/>
      <c r="F13" s="72"/>
      <c r="H13" s="63"/>
      <c r="I13" s="64"/>
      <c r="J13" s="63"/>
    </row>
    <row r="14" spans="1:13" s="62" customFormat="1">
      <c r="A14" s="70"/>
      <c r="C14" s="70"/>
      <c r="D14" s="71"/>
      <c r="E14" s="72"/>
      <c r="F14" s="72"/>
      <c r="H14" s="63"/>
      <c r="I14" s="64"/>
      <c r="J14" s="63"/>
    </row>
    <row r="15" spans="1:13" s="62" customFormat="1">
      <c r="A15" s="70"/>
      <c r="C15" s="70"/>
      <c r="D15" s="71"/>
      <c r="E15" s="72"/>
      <c r="F15" s="72"/>
      <c r="H15" s="63"/>
      <c r="I15" s="64"/>
      <c r="J15" s="63"/>
    </row>
    <row r="16" spans="1:13" s="62" customFormat="1">
      <c r="A16" s="70"/>
      <c r="C16" s="70"/>
      <c r="D16" s="71"/>
      <c r="E16" s="72"/>
      <c r="F16" s="72"/>
      <c r="H16" s="63"/>
      <c r="I16" s="64"/>
      <c r="J16" s="63"/>
    </row>
    <row r="17" spans="1:10" s="62" customFormat="1">
      <c r="A17" s="70"/>
      <c r="C17" s="70"/>
      <c r="D17" s="71"/>
      <c r="E17" s="72"/>
      <c r="F17" s="72"/>
      <c r="H17" s="63"/>
      <c r="I17" s="64"/>
      <c r="J17" s="63"/>
    </row>
    <row r="18" spans="1:10" s="62" customFormat="1">
      <c r="A18" s="70"/>
      <c r="C18" s="70"/>
      <c r="D18" s="71"/>
      <c r="E18" s="72"/>
      <c r="F18" s="72">
        <f>F17+F16</f>
        <v>0</v>
      </c>
      <c r="H18" s="63"/>
      <c r="I18" s="64"/>
      <c r="J18" s="63"/>
    </row>
    <row r="19" spans="1:10" s="62" customFormat="1">
      <c r="A19" s="70"/>
      <c r="C19" s="70"/>
      <c r="D19" s="71"/>
      <c r="E19" s="72"/>
      <c r="F19" s="72"/>
      <c r="H19" s="63"/>
      <c r="I19" s="64"/>
      <c r="J19" s="63"/>
    </row>
    <row r="20" spans="1:10" s="62" customFormat="1">
      <c r="A20" s="70"/>
      <c r="C20" s="70"/>
      <c r="D20" s="71"/>
      <c r="E20" s="72"/>
      <c r="F20" s="72"/>
      <c r="H20" s="63"/>
      <c r="I20" s="64"/>
      <c r="J20" s="63"/>
    </row>
    <row r="21" spans="1:10" s="62" customFormat="1">
      <c r="A21" s="70"/>
      <c r="C21" s="70"/>
      <c r="D21" s="71"/>
      <c r="E21" s="72"/>
      <c r="F21" s="72"/>
      <c r="H21" s="63"/>
      <c r="I21" s="64"/>
      <c r="J21" s="63">
        <f>253</f>
        <v>253</v>
      </c>
    </row>
    <row r="22" spans="1:10" s="62" customFormat="1">
      <c r="A22" s="70"/>
      <c r="C22" s="70"/>
      <c r="D22" s="71"/>
      <c r="E22" s="72"/>
      <c r="F22" s="72"/>
      <c r="H22" s="63"/>
      <c r="I22" s="64"/>
      <c r="J22" s="63">
        <f>J21*0.18</f>
        <v>45.54</v>
      </c>
    </row>
    <row r="23" spans="1:10" s="62" customFormat="1">
      <c r="A23" s="70"/>
      <c r="C23" s="70"/>
      <c r="D23" s="71"/>
      <c r="E23" s="72"/>
      <c r="F23" s="72"/>
      <c r="H23" s="63"/>
      <c r="I23" s="64"/>
      <c r="J23" s="63"/>
    </row>
    <row r="24" spans="1:10" s="62" customFormat="1">
      <c r="A24" s="70"/>
      <c r="C24" s="70"/>
      <c r="D24" s="71"/>
      <c r="E24" s="72"/>
      <c r="F24" s="72"/>
      <c r="H24" s="63"/>
      <c r="I24" s="64"/>
      <c r="J24" s="63"/>
    </row>
    <row r="25" spans="1:10" s="62" customFormat="1">
      <c r="A25" s="70"/>
      <c r="C25" s="70"/>
      <c r="D25" s="71"/>
      <c r="E25" s="72"/>
      <c r="F25" s="72"/>
      <c r="H25" s="63"/>
      <c r="I25" s="64"/>
      <c r="J25" s="63"/>
    </row>
    <row r="26" spans="1:10" s="62" customFormat="1">
      <c r="A26" s="70"/>
      <c r="C26" s="70"/>
      <c r="D26" s="71"/>
      <c r="E26" s="72"/>
      <c r="F26" s="72"/>
      <c r="H26" s="63"/>
      <c r="I26" s="64"/>
      <c r="J26" s="63"/>
    </row>
    <row r="27" spans="1:10" s="62" customFormat="1">
      <c r="A27" s="70"/>
      <c r="C27" s="70"/>
      <c r="D27" s="71"/>
      <c r="E27" s="72"/>
      <c r="F27" s="72"/>
      <c r="H27" s="63"/>
      <c r="I27" s="64"/>
      <c r="J27" s="63"/>
    </row>
    <row r="28" spans="1:10" s="62" customFormat="1">
      <c r="A28" s="70"/>
      <c r="C28" s="70"/>
      <c r="D28" s="71"/>
      <c r="E28" s="72"/>
      <c r="F28" s="72"/>
      <c r="H28" s="63"/>
      <c r="I28" s="64"/>
      <c r="J28" s="63"/>
    </row>
    <row r="29" spans="1:10" s="62" customFormat="1">
      <c r="A29" s="70"/>
      <c r="C29" s="70"/>
      <c r="D29" s="71"/>
      <c r="E29" s="72"/>
      <c r="F29" s="72"/>
      <c r="H29" s="63"/>
      <c r="I29" s="64"/>
      <c r="J29" s="63"/>
    </row>
    <row r="30" spans="1:10" s="62" customFormat="1">
      <c r="A30" s="70"/>
      <c r="C30" s="70"/>
      <c r="D30" s="71"/>
      <c r="E30" s="72"/>
      <c r="F30" s="72"/>
      <c r="H30" s="63"/>
      <c r="I30" s="64"/>
      <c r="J30" s="63"/>
    </row>
    <row r="31" spans="1:10" s="62" customFormat="1">
      <c r="A31" s="70"/>
      <c r="C31" s="70"/>
      <c r="D31" s="71"/>
      <c r="E31" s="72"/>
      <c r="F31" s="72"/>
      <c r="H31" s="63"/>
      <c r="I31" s="64"/>
      <c r="J31" s="63"/>
    </row>
    <row r="32" spans="1:10" s="62" customFormat="1">
      <c r="A32" s="70"/>
      <c r="C32" s="70"/>
      <c r="D32" s="71"/>
      <c r="E32" s="72"/>
      <c r="F32" s="72"/>
      <c r="H32" s="63"/>
      <c r="I32" s="64"/>
      <c r="J32" s="63"/>
    </row>
    <row r="33" spans="1:10" s="62" customFormat="1">
      <c r="A33" s="70"/>
      <c r="C33" s="70"/>
      <c r="D33" s="71"/>
      <c r="E33" s="72"/>
      <c r="F33" s="72"/>
      <c r="H33" s="63"/>
      <c r="I33" s="64"/>
      <c r="J33" s="63"/>
    </row>
    <row r="34" spans="1:10" s="62" customFormat="1">
      <c r="A34" s="70"/>
      <c r="C34" s="70"/>
      <c r="D34" s="71"/>
      <c r="E34" s="72"/>
      <c r="F34" s="72"/>
      <c r="H34" s="63"/>
      <c r="I34" s="64"/>
      <c r="J34" s="63"/>
    </row>
    <row r="35" spans="1:10" s="62" customFormat="1">
      <c r="A35" s="70"/>
      <c r="C35" s="70"/>
      <c r="D35" s="71"/>
      <c r="E35" s="72"/>
      <c r="F35" s="72"/>
      <c r="H35" s="63"/>
      <c r="I35" s="64"/>
      <c r="J35" s="63"/>
    </row>
    <row r="36" spans="1:10" s="62" customFormat="1">
      <c r="A36" s="70"/>
      <c r="C36" s="70"/>
      <c r="D36" s="71"/>
      <c r="E36" s="72"/>
      <c r="F36" s="72"/>
      <c r="H36" s="63"/>
      <c r="I36" s="64"/>
      <c r="J36" s="63"/>
    </row>
  </sheetData>
  <mergeCells count="6">
    <mergeCell ref="B9:E9"/>
    <mergeCell ref="A1:F1"/>
    <mergeCell ref="A2:F2"/>
    <mergeCell ref="B5:E5"/>
    <mergeCell ref="B6:E6"/>
    <mergeCell ref="B7:E7"/>
  </mergeCells>
  <printOptions horizontalCentered="1"/>
  <pageMargins left="0.75" right="0.5" top="0.5" bottom="0.5" header="0" footer="0"/>
  <pageSetup paperSize="9" scale="8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9FEE-1945-466B-8B24-73711C9DF698}">
  <sheetPr>
    <tabColor rgb="FFFF9933"/>
    <pageSetUpPr fitToPage="1"/>
  </sheetPr>
  <dimension ref="A1:M22"/>
  <sheetViews>
    <sheetView view="pageBreakPreview" topLeftCell="A4" zoomScaleNormal="100" zoomScaleSheetLayoutView="100" workbookViewId="0">
      <selection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2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16384" width="9.109375" style="82"/>
  </cols>
  <sheetData>
    <row r="1" spans="1:13" s="3" customFormat="1" ht="60" customHeight="1" thickBot="1">
      <c r="A1" s="561" t="s">
        <v>92</v>
      </c>
      <c r="B1" s="562"/>
      <c r="C1" s="562"/>
      <c r="D1" s="563" t="str">
        <f>'Bill No. 3'!$A$2</f>
        <v>BILL NO. 03- REDUCTION OF LANDSLIDE VULNERABILITY  BY MITIGATION MEASURES MIYANAWITA - WIRUGAMMANAYA DERANIYAGALA (SITE NO 50)</v>
      </c>
      <c r="E1" s="563"/>
      <c r="F1" s="563"/>
      <c r="G1" s="564"/>
    </row>
    <row r="2" spans="1:13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  <c r="J2" s="565" t="s">
        <v>96</v>
      </c>
    </row>
    <row r="3" spans="1:13" ht="30" customHeight="1">
      <c r="A3" s="495" t="s">
        <v>97</v>
      </c>
      <c r="B3" s="83"/>
      <c r="C3" s="84" t="s">
        <v>98</v>
      </c>
      <c r="D3" s="83"/>
      <c r="E3" s="83"/>
      <c r="F3" s="469"/>
      <c r="G3" s="506"/>
      <c r="I3" s="85" t="s">
        <v>99</v>
      </c>
      <c r="J3" s="565"/>
      <c r="K3" s="86"/>
    </row>
    <row r="4" spans="1:13" ht="42" customHeight="1" thickBot="1">
      <c r="A4" s="398" t="s">
        <v>100</v>
      </c>
      <c r="B4" s="87" t="s">
        <v>101</v>
      </c>
      <c r="C4" s="88" t="s">
        <v>585</v>
      </c>
      <c r="D4" s="87" t="s">
        <v>102</v>
      </c>
      <c r="E4" s="388">
        <v>2000</v>
      </c>
      <c r="F4" s="89">
        <f>'Bill 2.1'!F4</f>
        <v>0</v>
      </c>
      <c r="G4" s="399">
        <f>+E4*F4</f>
        <v>0</v>
      </c>
      <c r="I4" s="90">
        <f>'3 Drains'!G107+'3 Drains'!G110+'3 Drains'!G113</f>
        <v>2009.6266300000002</v>
      </c>
      <c r="J4" s="90">
        <f>'3 QTY'!J38</f>
        <v>0</v>
      </c>
      <c r="K4" s="91"/>
      <c r="L4" s="90">
        <f>SUM(I4:K4)</f>
        <v>2009.6266300000002</v>
      </c>
    </row>
    <row r="5" spans="1:13" s="3" customFormat="1" ht="30" customHeight="1">
      <c r="A5" s="398" t="s">
        <v>103</v>
      </c>
      <c r="B5" s="92" t="s">
        <v>104</v>
      </c>
      <c r="C5" s="93" t="s">
        <v>105</v>
      </c>
      <c r="D5" s="92" t="s">
        <v>106</v>
      </c>
      <c r="E5" s="325">
        <v>10</v>
      </c>
      <c r="F5" s="470">
        <f>'Bill 2.1'!F5</f>
        <v>0</v>
      </c>
      <c r="G5" s="468">
        <f t="shared" ref="G5:G10" si="0">F5*E5</f>
        <v>0</v>
      </c>
      <c r="H5" s="95"/>
      <c r="I5" s="566" t="s">
        <v>107</v>
      </c>
      <c r="J5" s="567"/>
      <c r="K5" s="567"/>
      <c r="L5" s="567"/>
      <c r="M5" s="568"/>
    </row>
    <row r="6" spans="1:13" s="3" customFormat="1" ht="30" customHeight="1">
      <c r="A6" s="398" t="s">
        <v>108</v>
      </c>
      <c r="B6" s="92" t="s">
        <v>109</v>
      </c>
      <c r="C6" s="93" t="s">
        <v>110</v>
      </c>
      <c r="D6" s="92" t="s">
        <v>106</v>
      </c>
      <c r="E6" s="325">
        <v>4</v>
      </c>
      <c r="F6" s="470">
        <f>'Bill 2.1'!F6</f>
        <v>0</v>
      </c>
      <c r="G6" s="468">
        <f t="shared" si="0"/>
        <v>0</v>
      </c>
      <c r="H6" s="95"/>
      <c r="I6" s="569"/>
      <c r="J6" s="570"/>
      <c r="K6" s="570"/>
      <c r="L6" s="570"/>
      <c r="M6" s="571"/>
    </row>
    <row r="7" spans="1:13" s="3" customFormat="1" ht="30" customHeight="1">
      <c r="A7" s="96" t="s">
        <v>111</v>
      </c>
      <c r="B7" s="97" t="s">
        <v>112</v>
      </c>
      <c r="C7" s="98" t="s">
        <v>113</v>
      </c>
      <c r="D7" s="92" t="s">
        <v>106</v>
      </c>
      <c r="E7" s="325">
        <v>2</v>
      </c>
      <c r="F7" s="471">
        <f>'Bill 2.1'!F7</f>
        <v>0</v>
      </c>
      <c r="G7" s="468">
        <f t="shared" si="0"/>
        <v>0</v>
      </c>
      <c r="H7" s="95"/>
      <c r="I7" s="569"/>
      <c r="J7" s="570"/>
      <c r="K7" s="570"/>
      <c r="L7" s="570"/>
      <c r="M7" s="571"/>
    </row>
    <row r="8" spans="1:13" s="3" customFormat="1" ht="30" customHeight="1">
      <c r="A8" s="96" t="s">
        <v>114</v>
      </c>
      <c r="B8" s="97" t="s">
        <v>115</v>
      </c>
      <c r="C8" s="98" t="s">
        <v>116</v>
      </c>
      <c r="D8" s="92" t="s">
        <v>106</v>
      </c>
      <c r="E8" s="325">
        <v>2</v>
      </c>
      <c r="F8" s="471">
        <f>'Bill 2.1'!F8</f>
        <v>0</v>
      </c>
      <c r="G8" s="468">
        <f t="shared" si="0"/>
        <v>0</v>
      </c>
      <c r="H8" s="95"/>
      <c r="I8" s="569"/>
      <c r="J8" s="570"/>
      <c r="K8" s="570"/>
      <c r="L8" s="570"/>
      <c r="M8" s="571"/>
    </row>
    <row r="9" spans="1:13" s="3" customFormat="1" ht="30" customHeight="1">
      <c r="A9" s="96" t="s">
        <v>117</v>
      </c>
      <c r="B9" s="97" t="s">
        <v>118</v>
      </c>
      <c r="C9" s="98" t="s">
        <v>119</v>
      </c>
      <c r="D9" s="92" t="s">
        <v>106</v>
      </c>
      <c r="E9" s="325">
        <v>5</v>
      </c>
      <c r="F9" s="471">
        <f>'Bill 2.1'!F9</f>
        <v>0</v>
      </c>
      <c r="G9" s="468">
        <f t="shared" si="0"/>
        <v>0</v>
      </c>
      <c r="H9" s="95"/>
      <c r="I9" s="569"/>
      <c r="J9" s="570"/>
      <c r="K9" s="570"/>
      <c r="L9" s="570"/>
      <c r="M9" s="571"/>
    </row>
    <row r="10" spans="1:13" s="3" customFormat="1" ht="30" customHeight="1">
      <c r="A10" s="96" t="s">
        <v>120</v>
      </c>
      <c r="B10" s="97" t="s">
        <v>121</v>
      </c>
      <c r="C10" s="98" t="s">
        <v>122</v>
      </c>
      <c r="D10" s="92" t="s">
        <v>106</v>
      </c>
      <c r="E10" s="325">
        <v>5</v>
      </c>
      <c r="F10" s="471">
        <f>'Bill 2.1'!F10</f>
        <v>0</v>
      </c>
      <c r="G10" s="468">
        <f t="shared" si="0"/>
        <v>0</v>
      </c>
      <c r="H10" s="95"/>
      <c r="I10" s="569"/>
      <c r="J10" s="570"/>
      <c r="K10" s="570"/>
      <c r="L10" s="570"/>
      <c r="M10" s="571"/>
    </row>
    <row r="11" spans="1:13" customFormat="1" ht="30" customHeight="1">
      <c r="A11" s="498" t="s">
        <v>123</v>
      </c>
      <c r="B11" s="42"/>
      <c r="C11" s="37" t="s">
        <v>84</v>
      </c>
      <c r="D11" s="42"/>
      <c r="E11" s="326"/>
      <c r="F11" s="471">
        <f>'Bill 2.1'!F11</f>
        <v>0</v>
      </c>
      <c r="G11" s="499"/>
      <c r="I11" s="569"/>
      <c r="J11" s="570"/>
      <c r="K11" s="570"/>
      <c r="L11" s="570"/>
      <c r="M11" s="571"/>
    </row>
    <row r="12" spans="1:13" customFormat="1" ht="30" customHeight="1">
      <c r="A12" s="96" t="s">
        <v>124</v>
      </c>
      <c r="B12" s="42" t="s">
        <v>125</v>
      </c>
      <c r="C12" s="43" t="s">
        <v>126</v>
      </c>
      <c r="D12" s="42" t="s">
        <v>127</v>
      </c>
      <c r="E12" s="326">
        <v>10</v>
      </c>
      <c r="F12" s="8">
        <f>'Bill 2.1'!F12</f>
        <v>0</v>
      </c>
      <c r="G12" s="500">
        <f>F12*E12</f>
        <v>0</v>
      </c>
      <c r="I12" s="569"/>
      <c r="J12" s="570"/>
      <c r="K12" s="570"/>
      <c r="L12" s="570"/>
      <c r="M12" s="571"/>
    </row>
    <row r="13" spans="1:13" customFormat="1" ht="30" customHeight="1" thickBot="1">
      <c r="A13" s="96" t="s">
        <v>128</v>
      </c>
      <c r="B13" s="40" t="s">
        <v>129</v>
      </c>
      <c r="C13" s="99" t="s">
        <v>130</v>
      </c>
      <c r="D13" s="40" t="s">
        <v>127</v>
      </c>
      <c r="E13" s="327">
        <v>10</v>
      </c>
      <c r="F13" s="31">
        <f>'Bill 2.1'!F13</f>
        <v>0</v>
      </c>
      <c r="G13" s="500">
        <f>F13*E13</f>
        <v>0</v>
      </c>
      <c r="I13" s="572"/>
      <c r="J13" s="573"/>
      <c r="K13" s="573"/>
      <c r="L13" s="573"/>
      <c r="M13" s="574"/>
    </row>
    <row r="14" spans="1:13" ht="22.5" customHeight="1" thickBot="1">
      <c r="A14" s="405"/>
      <c r="B14" s="575" t="s">
        <v>131</v>
      </c>
      <c r="C14" s="576"/>
      <c r="D14" s="576"/>
      <c r="E14" s="576"/>
      <c r="F14" s="577"/>
      <c r="G14" s="406">
        <f>SUM(G4:G13)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5">
    <mergeCell ref="A1:C1"/>
    <mergeCell ref="D1:G1"/>
    <mergeCell ref="J2:J3"/>
    <mergeCell ref="I5:M13"/>
    <mergeCell ref="B14:F14"/>
  </mergeCells>
  <printOptions horizontalCentered="1"/>
  <pageMargins left="0.75" right="0.5" top="0.5" bottom="0.5" header="0" footer="0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ECD9-09A1-4157-B212-914D8F2FC129}">
  <sheetPr>
    <tabColor rgb="FFFF9933"/>
    <pageSetUpPr fitToPage="1"/>
  </sheetPr>
  <dimension ref="A1:L22"/>
  <sheetViews>
    <sheetView view="pageBreakPreview" topLeftCell="A4" zoomScaleNormal="100" zoomScaleSheetLayoutView="100" workbookViewId="0">
      <selection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9.44140625" style="82" bestFit="1" customWidth="1"/>
    <col min="9" max="16384" width="9.109375" style="82"/>
  </cols>
  <sheetData>
    <row r="1" spans="1:12" s="3" customFormat="1" ht="60" customHeight="1" thickBot="1">
      <c r="A1" s="561" t="s">
        <v>132</v>
      </c>
      <c r="B1" s="562"/>
      <c r="C1" s="562"/>
      <c r="D1" s="563" t="str">
        <f>+'Bill 3.1'!D1:G1</f>
        <v>BILL NO. 03- REDUCTION OF LANDSLIDE VULNERABILITY  BY MITIGATION MEASURES MIYANAWITA - WIRUGAMMANAYA DERANIYAGALA (SITE NO 50)</v>
      </c>
      <c r="E1" s="563"/>
      <c r="F1" s="563"/>
      <c r="G1" s="564"/>
    </row>
    <row r="2" spans="1:12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2" ht="24.75" customHeight="1">
      <c r="A3" s="501" t="s">
        <v>133</v>
      </c>
      <c r="B3" s="100"/>
      <c r="C3" s="101" t="s">
        <v>134</v>
      </c>
      <c r="D3" s="100"/>
      <c r="E3" s="102"/>
      <c r="F3" s="100"/>
      <c r="G3" s="400"/>
    </row>
    <row r="4" spans="1:12" ht="36" customHeight="1" thickBot="1">
      <c r="A4" s="398" t="s">
        <v>135</v>
      </c>
      <c r="B4" s="87" t="s">
        <v>136</v>
      </c>
      <c r="C4" s="106" t="s">
        <v>677</v>
      </c>
      <c r="D4" s="87" t="s">
        <v>137</v>
      </c>
      <c r="E4" s="105">
        <v>50</v>
      </c>
      <c r="F4" s="89">
        <f>'Bill 2.2'!F4</f>
        <v>0</v>
      </c>
      <c r="G4" s="497">
        <f>+E4*F4</f>
        <v>0</v>
      </c>
      <c r="H4" s="90">
        <f>'3 QTY'!J65</f>
        <v>0</v>
      </c>
    </row>
    <row r="5" spans="1:12" ht="38.4" customHeight="1">
      <c r="A5" s="398" t="s">
        <v>138</v>
      </c>
      <c r="B5" s="87" t="s">
        <v>139</v>
      </c>
      <c r="C5" s="106" t="s">
        <v>675</v>
      </c>
      <c r="D5" s="87" t="s">
        <v>137</v>
      </c>
      <c r="E5" s="105">
        <v>30</v>
      </c>
      <c r="F5" s="89">
        <f>'Bill 2.2'!F5</f>
        <v>0</v>
      </c>
      <c r="G5" s="497">
        <f>+E5*F5</f>
        <v>0</v>
      </c>
      <c r="H5" s="90"/>
      <c r="I5" s="578" t="s">
        <v>107</v>
      </c>
    </row>
    <row r="6" spans="1:12" ht="32.25" customHeight="1">
      <c r="A6" s="398" t="s">
        <v>140</v>
      </c>
      <c r="B6" s="6" t="s">
        <v>141</v>
      </c>
      <c r="C6" s="106" t="s">
        <v>676</v>
      </c>
      <c r="D6" s="6" t="s">
        <v>127</v>
      </c>
      <c r="E6" s="24">
        <v>20</v>
      </c>
      <c r="F6" s="89">
        <f>'Bill 2.2'!F6</f>
        <v>0</v>
      </c>
      <c r="G6" s="497">
        <f>+E6*F6</f>
        <v>0</v>
      </c>
      <c r="H6" s="90"/>
      <c r="I6" s="579"/>
    </row>
    <row r="7" spans="1:12" ht="32.25" customHeight="1" thickBot="1">
      <c r="A7" s="398" t="s">
        <v>143</v>
      </c>
      <c r="B7" s="6" t="s">
        <v>141</v>
      </c>
      <c r="C7" s="106" t="s">
        <v>144</v>
      </c>
      <c r="D7" s="6" t="s">
        <v>127</v>
      </c>
      <c r="E7" s="24">
        <v>15</v>
      </c>
      <c r="F7" s="89">
        <f>'Bill 2.2'!F7</f>
        <v>0</v>
      </c>
      <c r="G7" s="497">
        <f>+E7*F7</f>
        <v>0</v>
      </c>
      <c r="H7" s="107"/>
      <c r="I7" s="580"/>
    </row>
    <row r="8" spans="1:12" ht="32.25" customHeight="1">
      <c r="A8" s="398" t="s">
        <v>145</v>
      </c>
      <c r="B8" s="108" t="s">
        <v>146</v>
      </c>
      <c r="C8" s="109" t="s">
        <v>147</v>
      </c>
      <c r="D8" s="110" t="s">
        <v>137</v>
      </c>
      <c r="E8" s="24">
        <v>30</v>
      </c>
      <c r="F8" s="89">
        <f>'Bill 2.2'!F8</f>
        <v>0</v>
      </c>
      <c r="G8" s="497">
        <f>+E8*F8</f>
        <v>0</v>
      </c>
      <c r="H8" s="90">
        <f>E4</f>
        <v>50</v>
      </c>
      <c r="I8" s="111"/>
    </row>
    <row r="9" spans="1:12" ht="26.25" customHeight="1">
      <c r="A9" s="501" t="s">
        <v>148</v>
      </c>
      <c r="B9" s="100"/>
      <c r="C9" s="101" t="s">
        <v>149</v>
      </c>
      <c r="D9" s="112"/>
      <c r="E9" s="102"/>
      <c r="F9" s="100"/>
      <c r="G9" s="400"/>
    </row>
    <row r="10" spans="1:12" ht="48" customHeight="1" thickBot="1">
      <c r="A10" s="398" t="s">
        <v>150</v>
      </c>
      <c r="B10" s="22" t="s">
        <v>151</v>
      </c>
      <c r="C10" s="113" t="s">
        <v>152</v>
      </c>
      <c r="D10" s="22" t="s">
        <v>127</v>
      </c>
      <c r="E10" s="388">
        <v>925</v>
      </c>
      <c r="F10" s="89">
        <f>'Bill 2.2'!$F$10</f>
        <v>0</v>
      </c>
      <c r="G10" s="497">
        <f>E10*F10</f>
        <v>0</v>
      </c>
      <c r="H10" s="90">
        <f>'3 Drains'!H107+'3 Drains'!H165+'3 Drains'!H205</f>
        <v>920.56415068750005</v>
      </c>
    </row>
    <row r="11" spans="1:12" ht="35.25" customHeight="1">
      <c r="A11" s="398" t="s">
        <v>153</v>
      </c>
      <c r="B11" s="6" t="s">
        <v>158</v>
      </c>
      <c r="C11" s="106" t="s">
        <v>675</v>
      </c>
      <c r="D11" s="6" t="s">
        <v>127</v>
      </c>
      <c r="E11" s="24">
        <v>25</v>
      </c>
      <c r="F11" s="89">
        <f>'Bill 2.2'!F13</f>
        <v>0</v>
      </c>
      <c r="G11" s="497">
        <f>E11*F11</f>
        <v>0</v>
      </c>
      <c r="J11" s="578" t="s">
        <v>107</v>
      </c>
      <c r="L11" s="114"/>
    </row>
    <row r="12" spans="1:12" ht="35.25" customHeight="1">
      <c r="A12" s="398" t="s">
        <v>155</v>
      </c>
      <c r="B12" s="6" t="s">
        <v>161</v>
      </c>
      <c r="C12" s="106" t="s">
        <v>676</v>
      </c>
      <c r="D12" s="6" t="s">
        <v>127</v>
      </c>
      <c r="E12" s="24">
        <v>20</v>
      </c>
      <c r="F12" s="89">
        <f>'Bill 2.2'!F14</f>
        <v>0</v>
      </c>
      <c r="G12" s="497">
        <f>E12*F12</f>
        <v>0</v>
      </c>
      <c r="J12" s="579"/>
      <c r="L12" s="114"/>
    </row>
    <row r="13" spans="1:12" ht="35.25" customHeight="1">
      <c r="A13" s="398" t="s">
        <v>160</v>
      </c>
      <c r="B13" s="6" t="s">
        <v>141</v>
      </c>
      <c r="C13" s="106" t="s">
        <v>144</v>
      </c>
      <c r="D13" s="6" t="s">
        <v>127</v>
      </c>
      <c r="E13" s="24">
        <v>10</v>
      </c>
      <c r="F13" s="89">
        <f>'Bill 2.2'!F15</f>
        <v>0</v>
      </c>
      <c r="G13" s="497">
        <f>E13*F13</f>
        <v>0</v>
      </c>
      <c r="H13" s="115"/>
      <c r="J13" s="579"/>
    </row>
    <row r="14" spans="1:12" ht="35.25" customHeight="1" thickBot="1">
      <c r="A14" s="398" t="s">
        <v>162</v>
      </c>
      <c r="B14" s="108" t="s">
        <v>165</v>
      </c>
      <c r="C14" s="109" t="s">
        <v>166</v>
      </c>
      <c r="D14" s="110" t="s">
        <v>137</v>
      </c>
      <c r="E14" s="24">
        <v>850</v>
      </c>
      <c r="F14" s="89">
        <f>'Bill 2.2'!F16</f>
        <v>0</v>
      </c>
      <c r="G14" s="497">
        <f>E14*F14</f>
        <v>0</v>
      </c>
      <c r="H14" s="90">
        <f>E10</f>
        <v>925</v>
      </c>
      <c r="J14" s="580"/>
      <c r="L14" s="114"/>
    </row>
    <row r="15" spans="1:12" ht="28.5" customHeight="1" thickBot="1">
      <c r="A15" s="405"/>
      <c r="B15" s="575" t="s">
        <v>167</v>
      </c>
      <c r="C15" s="576"/>
      <c r="D15" s="576"/>
      <c r="E15" s="576"/>
      <c r="F15" s="577"/>
      <c r="G15" s="406">
        <f>SUM(G4:G14)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5">
    <mergeCell ref="A1:C1"/>
    <mergeCell ref="D1:G1"/>
    <mergeCell ref="I5:I7"/>
    <mergeCell ref="J11:J14"/>
    <mergeCell ref="B15:F15"/>
  </mergeCells>
  <printOptions horizontalCentered="1"/>
  <pageMargins left="0.75" right="0.5" top="0.5" bottom="0.5" header="0" footer="0"/>
  <pageSetup paperSize="9" scale="7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26E8-B129-4C5E-8608-A6A230EA66AA}">
  <sheetPr>
    <tabColor rgb="FFFF9933"/>
    <pageSetUpPr fitToPage="1"/>
  </sheetPr>
  <dimension ref="A1:J22"/>
  <sheetViews>
    <sheetView view="pageBreakPreview" zoomScale="85" zoomScaleNormal="110" zoomScaleSheetLayoutView="85" workbookViewId="0">
      <pane ySplit="2" topLeftCell="A12" activePane="bottomLeft" state="frozen"/>
      <selection activeCell="F19" sqref="F19"/>
      <selection pane="bottomLeft" activeCell="B19" sqref="B19: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11.44140625" style="116" customWidth="1"/>
    <col min="9" max="16384" width="9.109375" style="82"/>
  </cols>
  <sheetData>
    <row r="1" spans="1:8" s="3" customFormat="1" ht="60" customHeight="1" thickBot="1">
      <c r="A1" s="561" t="s">
        <v>94</v>
      </c>
      <c r="B1" s="562"/>
      <c r="C1" s="562"/>
      <c r="D1" s="563" t="str">
        <f>+'Bill 3.1'!D1:G1</f>
        <v>BILL NO. 03- REDUCTION OF LANDSLIDE VULNERABILITY  BY MITIGATION MEASURES MIYANAWITA - WIRUGAMMANAYA DERANIYAGALA (SITE NO 50)</v>
      </c>
      <c r="E1" s="563"/>
      <c r="F1" s="563"/>
      <c r="G1" s="564"/>
    </row>
    <row r="2" spans="1:8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8" ht="29.4" customHeight="1">
      <c r="A3" s="396" t="s">
        <v>169</v>
      </c>
      <c r="B3" s="117"/>
      <c r="C3" s="101" t="s">
        <v>435</v>
      </c>
      <c r="D3" s="118"/>
      <c r="E3" s="118"/>
      <c r="F3" s="118"/>
      <c r="G3" s="397"/>
    </row>
    <row r="4" spans="1:8" ht="29.4" customHeight="1">
      <c r="A4" s="398" t="s">
        <v>171</v>
      </c>
      <c r="B4" s="119" t="s">
        <v>172</v>
      </c>
      <c r="C4" s="104" t="s">
        <v>173</v>
      </c>
      <c r="D4" s="87" t="s">
        <v>137</v>
      </c>
      <c r="E4" s="388">
        <v>12</v>
      </c>
      <c r="F4" s="89">
        <f>'Bill 2.3'!F4</f>
        <v>0</v>
      </c>
      <c r="G4" s="399">
        <f>+E4*F4</f>
        <v>0</v>
      </c>
      <c r="H4" s="116">
        <f>'3 Drains'!I107</f>
        <v>11.480700000000002</v>
      </c>
    </row>
    <row r="5" spans="1:8" ht="29.4" customHeight="1">
      <c r="A5" s="398" t="s">
        <v>174</v>
      </c>
      <c r="B5" s="119" t="s">
        <v>175</v>
      </c>
      <c r="C5" s="104" t="s">
        <v>176</v>
      </c>
      <c r="D5" s="87" t="s">
        <v>137</v>
      </c>
      <c r="E5" s="388">
        <v>51</v>
      </c>
      <c r="F5" s="89">
        <f>'Bill 2.3'!F5</f>
        <v>0</v>
      </c>
      <c r="G5" s="399">
        <f>+E5*F5</f>
        <v>0</v>
      </c>
      <c r="H5" s="116">
        <f>'3 Drains'!J107+'3 Drains'!J108</f>
        <v>50.731642500000007</v>
      </c>
    </row>
    <row r="6" spans="1:8" ht="29.4" customHeight="1">
      <c r="A6" s="398" t="s">
        <v>177</v>
      </c>
      <c r="B6" s="119" t="s">
        <v>178</v>
      </c>
      <c r="C6" s="104" t="s">
        <v>179</v>
      </c>
      <c r="D6" s="87" t="s">
        <v>180</v>
      </c>
      <c r="E6" s="388">
        <v>3390</v>
      </c>
      <c r="F6" s="89">
        <f>'Bill 2.3'!F6</f>
        <v>0</v>
      </c>
      <c r="G6" s="399">
        <f>+E6*F6</f>
        <v>0</v>
      </c>
      <c r="H6" s="116">
        <f>'3 Drains'!U108</f>
        <v>3383.2851851851856</v>
      </c>
    </row>
    <row r="7" spans="1:8" ht="29.4" customHeight="1">
      <c r="A7" s="398" t="s">
        <v>181</v>
      </c>
      <c r="B7" s="119" t="s">
        <v>182</v>
      </c>
      <c r="C7" s="104" t="s">
        <v>183</v>
      </c>
      <c r="D7" s="87" t="s">
        <v>102</v>
      </c>
      <c r="E7" s="388">
        <v>651</v>
      </c>
      <c r="F7" s="89">
        <f>'Bill 2.3'!F7</f>
        <v>0</v>
      </c>
      <c r="G7" s="399">
        <f>+E7*F7</f>
        <v>0</v>
      </c>
      <c r="H7" s="116">
        <f>'3 Drains'!K107+'3 Drains'!K108</f>
        <v>650.08019999999999</v>
      </c>
    </row>
    <row r="8" spans="1:8" ht="29.4" customHeight="1">
      <c r="A8" s="396" t="s">
        <v>184</v>
      </c>
      <c r="B8" s="117"/>
      <c r="C8" s="101" t="s">
        <v>436</v>
      </c>
      <c r="D8" s="118"/>
      <c r="E8" s="118"/>
      <c r="F8" s="118"/>
      <c r="G8" s="397"/>
    </row>
    <row r="9" spans="1:8" ht="29.4" customHeight="1">
      <c r="A9" s="398" t="s">
        <v>186</v>
      </c>
      <c r="B9" s="119" t="s">
        <v>172</v>
      </c>
      <c r="C9" s="104" t="s">
        <v>173</v>
      </c>
      <c r="D9" s="87" t="s">
        <v>137</v>
      </c>
      <c r="E9" s="388">
        <v>25</v>
      </c>
      <c r="F9" s="89">
        <f>F4</f>
        <v>0</v>
      </c>
      <c r="G9" s="399">
        <f>+E9*F9</f>
        <v>0</v>
      </c>
      <c r="H9" s="116">
        <f>'3 Drains'!I205</f>
        <v>24.162600000000001</v>
      </c>
    </row>
    <row r="10" spans="1:8" ht="29.4" customHeight="1">
      <c r="A10" s="398" t="s">
        <v>187</v>
      </c>
      <c r="B10" s="119" t="s">
        <v>175</v>
      </c>
      <c r="C10" s="104" t="s">
        <v>176</v>
      </c>
      <c r="D10" s="87" t="s">
        <v>137</v>
      </c>
      <c r="E10" s="388">
        <v>214</v>
      </c>
      <c r="F10" s="89">
        <f>F5</f>
        <v>0</v>
      </c>
      <c r="G10" s="399">
        <f>+E10*F10</f>
        <v>0</v>
      </c>
      <c r="H10" s="116">
        <f>'3 Drains'!J205</f>
        <v>213.09111999999999</v>
      </c>
    </row>
    <row r="11" spans="1:8" ht="29.4" customHeight="1">
      <c r="A11" s="398" t="s">
        <v>188</v>
      </c>
      <c r="B11" s="119" t="s">
        <v>178</v>
      </c>
      <c r="C11" s="104" t="s">
        <v>179</v>
      </c>
      <c r="D11" s="87" t="s">
        <v>180</v>
      </c>
      <c r="E11" s="388">
        <v>9700</v>
      </c>
      <c r="F11" s="89">
        <f>F6</f>
        <v>0</v>
      </c>
      <c r="G11" s="399">
        <f>+E11*F11</f>
        <v>0</v>
      </c>
      <c r="H11" s="116">
        <f>'3 Drains'!S205</f>
        <v>9696.1550000000007</v>
      </c>
    </row>
    <row r="12" spans="1:8" ht="29.4" customHeight="1">
      <c r="A12" s="398" t="s">
        <v>189</v>
      </c>
      <c r="B12" s="119" t="s">
        <v>182</v>
      </c>
      <c r="C12" s="104" t="s">
        <v>183</v>
      </c>
      <c r="D12" s="87" t="s">
        <v>102</v>
      </c>
      <c r="E12" s="388">
        <v>2072</v>
      </c>
      <c r="F12" s="89">
        <f>F7</f>
        <v>0</v>
      </c>
      <c r="G12" s="399">
        <f>+E12*F12</f>
        <v>0</v>
      </c>
      <c r="H12" s="116">
        <f>'3 Drains'!K205</f>
        <v>2071.08</v>
      </c>
    </row>
    <row r="13" spans="1:8" ht="29.4" customHeight="1">
      <c r="A13" s="396" t="s">
        <v>190</v>
      </c>
      <c r="B13" s="112"/>
      <c r="C13" s="101" t="s">
        <v>191</v>
      </c>
      <c r="D13" s="100"/>
      <c r="E13" s="100"/>
      <c r="F13" s="100"/>
      <c r="G13" s="400"/>
    </row>
    <row r="14" spans="1:8" ht="29.4" customHeight="1">
      <c r="A14" s="398" t="s">
        <v>192</v>
      </c>
      <c r="B14" s="119" t="s">
        <v>172</v>
      </c>
      <c r="C14" s="104" t="s">
        <v>173</v>
      </c>
      <c r="D14" s="87" t="s">
        <v>137</v>
      </c>
      <c r="E14" s="388">
        <v>3</v>
      </c>
      <c r="F14" s="89">
        <f>F9</f>
        <v>0</v>
      </c>
      <c r="G14" s="399">
        <f>+E14*F14</f>
        <v>0</v>
      </c>
      <c r="H14" s="116">
        <f>'3 Drains'!I165</f>
        <v>2.1487001250000004</v>
      </c>
    </row>
    <row r="15" spans="1:8" ht="29.4" customHeight="1">
      <c r="A15" s="398" t="s">
        <v>193</v>
      </c>
      <c r="B15" s="119" t="s">
        <v>175</v>
      </c>
      <c r="C15" s="104" t="s">
        <v>176</v>
      </c>
      <c r="D15" s="87" t="s">
        <v>137</v>
      </c>
      <c r="E15" s="388">
        <v>11</v>
      </c>
      <c r="F15" s="89">
        <f>F10</f>
        <v>0</v>
      </c>
      <c r="G15" s="399">
        <f>+E15*F15</f>
        <v>0</v>
      </c>
      <c r="H15" s="116">
        <f>'3 Drains'!J165+'3 Drains'!J166</f>
        <v>11.002923600000001</v>
      </c>
    </row>
    <row r="16" spans="1:8" ht="29.4" customHeight="1">
      <c r="A16" s="398" t="s">
        <v>194</v>
      </c>
      <c r="B16" s="119" t="s">
        <v>178</v>
      </c>
      <c r="C16" s="104" t="s">
        <v>179</v>
      </c>
      <c r="D16" s="87" t="s">
        <v>180</v>
      </c>
      <c r="E16" s="388">
        <v>610</v>
      </c>
      <c r="F16" s="89"/>
      <c r="G16" s="399">
        <f>+E16*F16</f>
        <v>0</v>
      </c>
      <c r="H16" s="116">
        <f>'3 Drains'!S165</f>
        <v>601.63376543209881</v>
      </c>
    </row>
    <row r="17" spans="1:10" ht="29.4" customHeight="1">
      <c r="A17" s="398" t="s">
        <v>195</v>
      </c>
      <c r="B17" s="119" t="s">
        <v>182</v>
      </c>
      <c r="C17" s="104" t="s">
        <v>183</v>
      </c>
      <c r="D17" s="87" t="s">
        <v>102</v>
      </c>
      <c r="E17" s="388">
        <v>154</v>
      </c>
      <c r="F17" s="89">
        <f>F12</f>
        <v>0</v>
      </c>
      <c r="G17" s="399">
        <f>+E17*F17</f>
        <v>0</v>
      </c>
      <c r="H17" s="116">
        <f>'3 Drains'!K165+'3 Drains'!K166</f>
        <v>153.26519999999999</v>
      </c>
    </row>
    <row r="18" spans="1:10" s="122" customFormat="1" ht="31.95" customHeight="1">
      <c r="A18" s="398" t="s">
        <v>196</v>
      </c>
      <c r="B18" s="6" t="s">
        <v>197</v>
      </c>
      <c r="C18" s="123" t="s">
        <v>198</v>
      </c>
      <c r="D18" s="6" t="s">
        <v>199</v>
      </c>
      <c r="E18" s="24">
        <v>67</v>
      </c>
      <c r="F18" s="8">
        <f>F17+F16</f>
        <v>0</v>
      </c>
      <c r="G18" s="131">
        <f>F18*E18</f>
        <v>0</v>
      </c>
      <c r="H18" s="120">
        <f>'3 Drains'!D167</f>
        <v>67</v>
      </c>
      <c r="I18" s="121"/>
    </row>
    <row r="19" spans="1:10" ht="30" customHeight="1" thickBot="1">
      <c r="A19" s="405"/>
      <c r="B19" s="575" t="s">
        <v>218</v>
      </c>
      <c r="C19" s="576"/>
      <c r="D19" s="576"/>
      <c r="E19" s="576"/>
      <c r="F19" s="577"/>
      <c r="G19" s="406">
        <f>SUM(G3:G18)</f>
        <v>0</v>
      </c>
    </row>
    <row r="21" spans="1:10">
      <c r="J21" s="82">
        <f>253</f>
        <v>253</v>
      </c>
    </row>
    <row r="22" spans="1:10">
      <c r="J22" s="82">
        <f>J21*0.18</f>
        <v>45.54</v>
      </c>
    </row>
  </sheetData>
  <mergeCells count="3">
    <mergeCell ref="A1:C1"/>
    <mergeCell ref="D1:G1"/>
    <mergeCell ref="B19:F19"/>
  </mergeCells>
  <printOptions horizontalCentered="1"/>
  <pageMargins left="0.75" right="0.5" top="0.5" bottom="0.5" header="0" footer="0"/>
  <pageSetup paperSize="9" scale="7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10E4-CC20-467E-96E2-B729CB4DA764}">
  <sheetPr>
    <tabColor rgb="FFFF9933"/>
    <pageSetUpPr fitToPage="1"/>
  </sheetPr>
  <dimension ref="A1:J22"/>
  <sheetViews>
    <sheetView view="pageBreakPreview" zoomScale="110" zoomScaleNormal="110" zoomScaleSheetLayoutView="110" workbookViewId="0">
      <selection activeCell="D5" sqref="D5"/>
    </sheetView>
  </sheetViews>
  <sheetFormatPr defaultColWidth="9.109375" defaultRowHeight="13.2"/>
  <cols>
    <col min="1" max="1" width="7.6640625" style="82" customWidth="1"/>
    <col min="2" max="2" width="9.6640625" style="134" customWidth="1"/>
    <col min="3" max="3" width="54" style="82" customWidth="1"/>
    <col min="4" max="4" width="7.6640625" style="135" customWidth="1"/>
    <col min="5" max="5" width="8.6640625" style="82" customWidth="1"/>
    <col min="6" max="6" width="13.44140625" style="82" customWidth="1"/>
    <col min="7" max="7" width="17.6640625" style="82" customWidth="1"/>
    <col min="8" max="8" width="8.5546875" style="82" bestFit="1" customWidth="1"/>
    <col min="9" max="9" width="9.109375" style="82"/>
    <col min="10" max="10" width="10.44140625" style="82" bestFit="1" customWidth="1"/>
    <col min="11" max="16384" width="9.109375" style="82"/>
  </cols>
  <sheetData>
    <row r="1" spans="1:10" s="3" customFormat="1" ht="60" customHeight="1" thickBot="1">
      <c r="A1" s="561" t="s">
        <v>660</v>
      </c>
      <c r="B1" s="562"/>
      <c r="C1" s="562"/>
      <c r="D1" s="563" t="str">
        <f>+'Bill 3.1'!D1:G1</f>
        <v>BILL NO. 03- REDUCTION OF LANDSLIDE VULNERABILITY  BY MITIGATION MEASURES MIYANAWITA - WIRUGAMMANAYA DERANIYAGALA (SITE NO 50)</v>
      </c>
      <c r="E1" s="563"/>
      <c r="F1" s="563"/>
      <c r="G1" s="564"/>
    </row>
    <row r="2" spans="1:10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0" ht="30" customHeight="1">
      <c r="A3" s="498" t="s">
        <v>219</v>
      </c>
      <c r="B3" s="42"/>
      <c r="C3" s="37" t="s">
        <v>220</v>
      </c>
      <c r="D3" s="42"/>
      <c r="E3" s="100"/>
      <c r="F3" s="100"/>
      <c r="G3" s="400"/>
      <c r="H3" s="91"/>
    </row>
    <row r="4" spans="1:10" ht="58.5" customHeight="1">
      <c r="A4" s="398" t="s">
        <v>437</v>
      </c>
      <c r="B4" s="126" t="s">
        <v>222</v>
      </c>
      <c r="C4" s="127" t="s">
        <v>223</v>
      </c>
      <c r="D4" s="126" t="s">
        <v>199</v>
      </c>
      <c r="E4" s="393">
        <v>170</v>
      </c>
      <c r="F4" s="128"/>
      <c r="G4" s="502">
        <f>+E4*F4</f>
        <v>0</v>
      </c>
      <c r="H4" s="91">
        <f>'3 QTY'!J200</f>
        <v>170</v>
      </c>
    </row>
    <row r="5" spans="1:10" ht="30" customHeight="1">
      <c r="A5" s="498" t="s">
        <v>224</v>
      </c>
      <c r="B5" s="309"/>
      <c r="C5" s="23" t="s">
        <v>225</v>
      </c>
      <c r="D5" s="311"/>
      <c r="E5" s="100"/>
      <c r="F5" s="100"/>
      <c r="G5" s="400"/>
    </row>
    <row r="6" spans="1:10" s="3" customFormat="1" ht="30" customHeight="1">
      <c r="A6" s="398" t="s">
        <v>221</v>
      </c>
      <c r="B6" s="70" t="s">
        <v>226</v>
      </c>
      <c r="C6" s="43" t="s">
        <v>227</v>
      </c>
      <c r="D6" s="6" t="s">
        <v>228</v>
      </c>
      <c r="E6" s="24">
        <v>50</v>
      </c>
      <c r="F6" s="8"/>
      <c r="G6" s="131">
        <f>F6*E6</f>
        <v>0</v>
      </c>
      <c r="H6" s="90">
        <v>50</v>
      </c>
      <c r="I6" s="132"/>
      <c r="J6" s="133" t="s">
        <v>107</v>
      </c>
    </row>
    <row r="7" spans="1:10" ht="24.75" customHeight="1" thickBot="1">
      <c r="A7" s="405"/>
      <c r="B7" s="575" t="s">
        <v>229</v>
      </c>
      <c r="C7" s="576"/>
      <c r="D7" s="576"/>
      <c r="E7" s="576"/>
      <c r="F7" s="577"/>
      <c r="G7" s="406">
        <f>SUM(G3:G6)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3">
    <mergeCell ref="A1:C1"/>
    <mergeCell ref="D1:G1"/>
    <mergeCell ref="B7:F7"/>
  </mergeCells>
  <printOptions horizontalCentered="1"/>
  <pageMargins left="0.75" right="0.5" top="0.5" bottom="0.5" header="0" footer="0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D278-5581-446D-B3C5-ABCC1F1AE42F}">
  <sheetPr>
    <tabColor rgb="FF00B050"/>
  </sheetPr>
  <dimension ref="A1:R215"/>
  <sheetViews>
    <sheetView view="pageBreakPreview" zoomScale="90" zoomScaleNormal="100" zoomScaleSheetLayoutView="90" workbookViewId="0">
      <pane ySplit="2" topLeftCell="A162" activePane="bottomLeft" state="frozen"/>
      <selection activeCell="M34" sqref="M34"/>
      <selection pane="bottomLeft" activeCell="M34" sqref="M34"/>
    </sheetView>
  </sheetViews>
  <sheetFormatPr defaultColWidth="9.109375" defaultRowHeight="13.2"/>
  <cols>
    <col min="1" max="1" width="26.5546875" style="136" customWidth="1"/>
    <col min="2" max="5" width="10.6640625" style="136" customWidth="1"/>
    <col min="6" max="7" width="12.6640625" style="136" customWidth="1"/>
    <col min="8" max="8" width="5.5546875" style="136" customWidth="1"/>
    <col min="9" max="10" width="12.6640625" style="136" customWidth="1"/>
    <col min="11" max="11" width="10.33203125" style="136" bestFit="1" customWidth="1"/>
    <col min="12" max="12" width="10" style="136" bestFit="1" customWidth="1"/>
    <col min="13" max="15" width="9.109375" style="136"/>
    <col min="16" max="16" width="11.109375" style="136" bestFit="1" customWidth="1"/>
    <col min="17" max="16384" width="9.109375" style="136"/>
  </cols>
  <sheetData>
    <row r="1" spans="1:12" ht="20.100000000000001" customHeight="1">
      <c r="A1" s="599" t="s">
        <v>439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2" s="139" customFormat="1" ht="30" customHeight="1">
      <c r="A2" s="137"/>
      <c r="B2" s="138" t="s">
        <v>231</v>
      </c>
      <c r="C2" s="138" t="s">
        <v>232</v>
      </c>
      <c r="D2" s="138" t="s">
        <v>233</v>
      </c>
      <c r="E2" s="138" t="s">
        <v>29</v>
      </c>
      <c r="F2" s="138" t="s">
        <v>234</v>
      </c>
      <c r="G2" s="138" t="s">
        <v>235</v>
      </c>
      <c r="H2" s="138" t="s">
        <v>236</v>
      </c>
      <c r="I2" s="138" t="s">
        <v>237</v>
      </c>
      <c r="J2" s="138" t="s">
        <v>238</v>
      </c>
      <c r="L2" s="140"/>
    </row>
    <row r="3" spans="1:12" ht="24.9" customHeight="1">
      <c r="A3" s="602" t="s">
        <v>239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2" ht="15">
      <c r="A4" s="605" t="s">
        <v>240</v>
      </c>
      <c r="B4" s="606"/>
      <c r="C4" s="606"/>
      <c r="D4" s="606"/>
      <c r="E4" s="606"/>
      <c r="F4" s="607"/>
      <c r="G4" s="141"/>
      <c r="H4" s="142"/>
      <c r="I4" s="141"/>
      <c r="J4" s="141"/>
    </row>
    <row r="5" spans="1:12" ht="15">
      <c r="A5" s="143" t="str">
        <f>'3 Sheet1'!F1</f>
        <v>Nailing Area 01</v>
      </c>
      <c r="B5" s="144"/>
      <c r="C5" s="145"/>
      <c r="D5" s="146"/>
      <c r="E5" s="145"/>
      <c r="F5" s="144"/>
      <c r="G5" s="145"/>
      <c r="H5" s="145"/>
      <c r="I5" s="145"/>
      <c r="J5" s="147"/>
      <c r="L5" s="148"/>
    </row>
    <row r="6" spans="1:12" ht="15">
      <c r="A6" s="149" t="str">
        <f>'3 Sheet1'!F3</f>
        <v>~CS01</v>
      </c>
      <c r="B6" s="150">
        <f>'3 Sheet1'!H3</f>
        <v>0</v>
      </c>
      <c r="C6" s="150">
        <f>'3 Sheet1'!I3</f>
        <v>0</v>
      </c>
      <c r="D6" s="146"/>
      <c r="E6" s="145"/>
      <c r="F6" s="144">
        <f>B6*C6</f>
        <v>0</v>
      </c>
      <c r="G6" s="145"/>
      <c r="H6" s="151" t="s">
        <v>241</v>
      </c>
      <c r="I6" s="147">
        <f>F6*1.1</f>
        <v>0</v>
      </c>
      <c r="J6" s="152">
        <f>ROUNDUP(I6,2)</f>
        <v>0</v>
      </c>
      <c r="L6" s="148"/>
    </row>
    <row r="7" spans="1:12" ht="15">
      <c r="A7" s="149" t="str">
        <f>'3 Sheet1'!F4</f>
        <v>CS01-CS02</v>
      </c>
      <c r="B7" s="150">
        <f>'3 Sheet1'!H4</f>
        <v>0</v>
      </c>
      <c r="C7" s="150">
        <f>'3 Sheet1'!I4</f>
        <v>0</v>
      </c>
      <c r="D7" s="146"/>
      <c r="E7" s="145"/>
      <c r="F7" s="144">
        <f t="shared" ref="F7:F36" si="0">B7*C7</f>
        <v>0</v>
      </c>
      <c r="G7" s="145"/>
      <c r="H7" s="151" t="s">
        <v>241</v>
      </c>
      <c r="I7" s="147">
        <f t="shared" ref="I7:I36" si="1">F7*1.1</f>
        <v>0</v>
      </c>
      <c r="J7" s="152">
        <f t="shared" ref="J7:J36" si="2">ROUNDUP(I7,2)</f>
        <v>0</v>
      </c>
      <c r="L7" s="148"/>
    </row>
    <row r="8" spans="1:12" ht="15">
      <c r="A8" s="149" t="str">
        <f>'3 Sheet1'!F5</f>
        <v>CS02-CS03</v>
      </c>
      <c r="B8" s="150">
        <f>'3 Sheet1'!H5</f>
        <v>0</v>
      </c>
      <c r="C8" s="150">
        <f>'3 Sheet1'!I5</f>
        <v>0</v>
      </c>
      <c r="D8" s="146"/>
      <c r="E8" s="145"/>
      <c r="F8" s="144">
        <f t="shared" si="0"/>
        <v>0</v>
      </c>
      <c r="G8" s="145"/>
      <c r="H8" s="151" t="s">
        <v>241</v>
      </c>
      <c r="I8" s="147">
        <f t="shared" si="1"/>
        <v>0</v>
      </c>
      <c r="J8" s="152">
        <f t="shared" si="2"/>
        <v>0</v>
      </c>
      <c r="L8" s="148"/>
    </row>
    <row r="9" spans="1:12" ht="15">
      <c r="A9" s="149" t="str">
        <f>'3 Sheet1'!F6</f>
        <v>CS02-CS04</v>
      </c>
      <c r="B9" s="150">
        <f>'3 Sheet1'!H6</f>
        <v>0</v>
      </c>
      <c r="C9" s="150">
        <f>'3 Sheet1'!I6</f>
        <v>0</v>
      </c>
      <c r="D9" s="146"/>
      <c r="E9" s="145"/>
      <c r="F9" s="144">
        <f t="shared" si="0"/>
        <v>0</v>
      </c>
      <c r="G9" s="145"/>
      <c r="H9" s="151" t="s">
        <v>241</v>
      </c>
      <c r="I9" s="147">
        <f t="shared" si="1"/>
        <v>0</v>
      </c>
      <c r="J9" s="152">
        <f t="shared" si="2"/>
        <v>0</v>
      </c>
      <c r="L9" s="148"/>
    </row>
    <row r="10" spans="1:12" ht="15">
      <c r="A10" s="149" t="str">
        <f>'3 Sheet1'!F7</f>
        <v>CS04~</v>
      </c>
      <c r="B10" s="150">
        <f>'3 Sheet1'!H7</f>
        <v>0</v>
      </c>
      <c r="C10" s="150">
        <f>'3 Sheet1'!I7</f>
        <v>0</v>
      </c>
      <c r="D10" s="146"/>
      <c r="E10" s="145"/>
      <c r="F10" s="144">
        <f t="shared" si="0"/>
        <v>0</v>
      </c>
      <c r="G10" s="145"/>
      <c r="H10" s="151" t="s">
        <v>241</v>
      </c>
      <c r="I10" s="147">
        <f t="shared" si="1"/>
        <v>0</v>
      </c>
      <c r="J10" s="152">
        <f t="shared" si="2"/>
        <v>0</v>
      </c>
      <c r="L10" s="148"/>
    </row>
    <row r="11" spans="1:12" ht="15">
      <c r="A11" s="153"/>
      <c r="B11" s="154"/>
      <c r="C11" s="144"/>
      <c r="D11" s="146"/>
      <c r="E11" s="145"/>
      <c r="F11" s="144"/>
      <c r="G11" s="145"/>
      <c r="H11" s="151"/>
      <c r="I11" s="147"/>
      <c r="J11" s="147"/>
      <c r="L11" s="148"/>
    </row>
    <row r="12" spans="1:12" ht="15">
      <c r="A12" s="149" t="str">
        <f>'3 Sheet1'!F9</f>
        <v>Nailing Area 02</v>
      </c>
      <c r="B12" s="154"/>
      <c r="C12" s="144"/>
      <c r="D12" s="146"/>
      <c r="E12" s="145"/>
      <c r="F12" s="144"/>
      <c r="G12" s="145"/>
      <c r="H12" s="151"/>
      <c r="I12" s="147"/>
      <c r="J12" s="147"/>
      <c r="L12" s="148"/>
    </row>
    <row r="13" spans="1:12" ht="15">
      <c r="A13" s="149" t="str">
        <f>'3 Sheet1'!F13</f>
        <v>~CS01</v>
      </c>
      <c r="B13" s="154">
        <f>'3 Sheet1'!H13</f>
        <v>0</v>
      </c>
      <c r="C13" s="144">
        <f>'3 Sheet1'!I13</f>
        <v>0</v>
      </c>
      <c r="D13" s="146"/>
      <c r="E13" s="145"/>
      <c r="F13" s="144">
        <f t="shared" si="0"/>
        <v>0</v>
      </c>
      <c r="G13" s="145"/>
      <c r="H13" s="151" t="s">
        <v>241</v>
      </c>
      <c r="I13" s="147">
        <f t="shared" si="1"/>
        <v>0</v>
      </c>
      <c r="J13" s="152">
        <f t="shared" si="2"/>
        <v>0</v>
      </c>
      <c r="L13" s="148"/>
    </row>
    <row r="14" spans="1:12" ht="15">
      <c r="A14" s="149" t="str">
        <f>'3 Sheet1'!F14</f>
        <v>CS01-CS02</v>
      </c>
      <c r="B14" s="154">
        <f>'3 Sheet1'!H14</f>
        <v>0</v>
      </c>
      <c r="C14" s="144">
        <f>'3 Sheet1'!I14</f>
        <v>0</v>
      </c>
      <c r="D14" s="146"/>
      <c r="E14" s="145"/>
      <c r="F14" s="144">
        <f t="shared" si="0"/>
        <v>0</v>
      </c>
      <c r="G14" s="145"/>
      <c r="H14" s="151" t="s">
        <v>241</v>
      </c>
      <c r="I14" s="147">
        <f t="shared" si="1"/>
        <v>0</v>
      </c>
      <c r="J14" s="152">
        <f t="shared" si="2"/>
        <v>0</v>
      </c>
      <c r="L14" s="148"/>
    </row>
    <row r="15" spans="1:12" ht="15">
      <c r="A15" s="149" t="str">
        <f>'3 Sheet1'!F15</f>
        <v>CS02-CS03</v>
      </c>
      <c r="B15" s="154">
        <f>'3 Sheet1'!H15</f>
        <v>0</v>
      </c>
      <c r="C15" s="144">
        <f>'3 Sheet1'!I15</f>
        <v>0</v>
      </c>
      <c r="D15" s="146"/>
      <c r="E15" s="145"/>
      <c r="F15" s="144">
        <f t="shared" si="0"/>
        <v>0</v>
      </c>
      <c r="G15" s="145"/>
      <c r="H15" s="151" t="s">
        <v>241</v>
      </c>
      <c r="I15" s="147">
        <f t="shared" si="1"/>
        <v>0</v>
      </c>
      <c r="J15" s="152">
        <f t="shared" si="2"/>
        <v>0</v>
      </c>
      <c r="L15" s="148"/>
    </row>
    <row r="16" spans="1:12" ht="15">
      <c r="A16" s="149" t="str">
        <f>'3 Sheet1'!F16</f>
        <v>CS03~</v>
      </c>
      <c r="B16" s="154">
        <f>'3 Sheet1'!H16</f>
        <v>0</v>
      </c>
      <c r="C16" s="144">
        <f>'3 Sheet1'!I16</f>
        <v>0</v>
      </c>
      <c r="D16" s="146"/>
      <c r="E16" s="145"/>
      <c r="F16" s="144">
        <f t="shared" si="0"/>
        <v>0</v>
      </c>
      <c r="G16" s="145"/>
      <c r="H16" s="151" t="s">
        <v>241</v>
      </c>
      <c r="I16" s="147">
        <f t="shared" si="1"/>
        <v>0</v>
      </c>
      <c r="J16" s="152">
        <f t="shared" si="2"/>
        <v>0</v>
      </c>
      <c r="L16" s="148"/>
    </row>
    <row r="17" spans="1:12" ht="15">
      <c r="A17" s="149"/>
      <c r="B17" s="154"/>
      <c r="C17" s="144"/>
      <c r="D17" s="146"/>
      <c r="E17" s="145"/>
      <c r="F17" s="144"/>
      <c r="G17" s="145"/>
      <c r="H17" s="151"/>
      <c r="I17" s="147"/>
      <c r="J17" s="147"/>
      <c r="L17" s="148"/>
    </row>
    <row r="18" spans="1:12" ht="15">
      <c r="A18" s="149" t="str">
        <f>'3 Sheet1'!F18</f>
        <v>Gabion Wall Type 2</v>
      </c>
      <c r="B18" s="154"/>
      <c r="C18" s="144"/>
      <c r="D18" s="146"/>
      <c r="E18" s="145"/>
      <c r="F18" s="144"/>
      <c r="G18" s="145"/>
      <c r="H18" s="151"/>
      <c r="I18" s="147"/>
      <c r="J18" s="147"/>
      <c r="L18" s="148"/>
    </row>
    <row r="19" spans="1:12" ht="15">
      <c r="A19" s="149" t="str">
        <f>'3 Sheet1'!F20</f>
        <v>~CS01</v>
      </c>
      <c r="B19" s="154">
        <f>'3 Sheet1'!H20</f>
        <v>0</v>
      </c>
      <c r="C19" s="144">
        <f>'3 Sheet1'!I20</f>
        <v>0</v>
      </c>
      <c r="D19" s="146"/>
      <c r="E19" s="145"/>
      <c r="F19" s="144">
        <f t="shared" si="0"/>
        <v>0</v>
      </c>
      <c r="G19" s="145"/>
      <c r="H19" s="151" t="s">
        <v>241</v>
      </c>
      <c r="I19" s="147">
        <f t="shared" si="1"/>
        <v>0</v>
      </c>
      <c r="J19" s="152">
        <f t="shared" si="2"/>
        <v>0</v>
      </c>
      <c r="L19" s="148"/>
    </row>
    <row r="20" spans="1:12" ht="15">
      <c r="A20" s="149" t="str">
        <f>'3 Sheet1'!F21</f>
        <v>CS01-CS02</v>
      </c>
      <c r="B20" s="154">
        <f>'3 Sheet1'!H21</f>
        <v>0</v>
      </c>
      <c r="C20" s="144">
        <f>'3 Sheet1'!I21</f>
        <v>0</v>
      </c>
      <c r="D20" s="146"/>
      <c r="E20" s="145"/>
      <c r="F20" s="144">
        <f t="shared" si="0"/>
        <v>0</v>
      </c>
      <c r="G20" s="145"/>
      <c r="H20" s="151" t="s">
        <v>241</v>
      </c>
      <c r="I20" s="147">
        <f t="shared" si="1"/>
        <v>0</v>
      </c>
      <c r="J20" s="152">
        <f t="shared" si="2"/>
        <v>0</v>
      </c>
      <c r="L20" s="148"/>
    </row>
    <row r="21" spans="1:12" ht="15">
      <c r="A21" s="149" t="str">
        <f>'3 Sheet1'!F22</f>
        <v>CS02-CS03</v>
      </c>
      <c r="B21" s="154">
        <f>'3 Sheet1'!H22</f>
        <v>0</v>
      </c>
      <c r="C21" s="144">
        <f>'3 Sheet1'!I22</f>
        <v>0</v>
      </c>
      <c r="D21" s="146"/>
      <c r="E21" s="145"/>
      <c r="F21" s="144">
        <f t="shared" si="0"/>
        <v>0</v>
      </c>
      <c r="G21" s="145"/>
      <c r="H21" s="151" t="s">
        <v>241</v>
      </c>
      <c r="I21" s="147">
        <f t="shared" si="1"/>
        <v>0</v>
      </c>
      <c r="J21" s="152">
        <f t="shared" si="2"/>
        <v>0</v>
      </c>
      <c r="L21" s="148"/>
    </row>
    <row r="22" spans="1:12" ht="15">
      <c r="A22" s="149" t="str">
        <f>'3 Sheet1'!F23</f>
        <v>CS03~</v>
      </c>
      <c r="B22" s="154">
        <f>'3 Sheet1'!H23</f>
        <v>0</v>
      </c>
      <c r="C22" s="144">
        <f>'3 Sheet1'!I23</f>
        <v>0</v>
      </c>
      <c r="D22" s="146"/>
      <c r="E22" s="145"/>
      <c r="F22" s="144">
        <f t="shared" si="0"/>
        <v>0</v>
      </c>
      <c r="G22" s="145"/>
      <c r="H22" s="151" t="s">
        <v>241</v>
      </c>
      <c r="I22" s="147">
        <f t="shared" si="1"/>
        <v>0</v>
      </c>
      <c r="J22" s="152">
        <f t="shared" si="2"/>
        <v>0</v>
      </c>
      <c r="L22" s="148"/>
    </row>
    <row r="23" spans="1:12" ht="15">
      <c r="A23" s="149"/>
      <c r="B23" s="154"/>
      <c r="C23" s="144"/>
      <c r="D23" s="146"/>
      <c r="E23" s="145"/>
      <c r="F23" s="144"/>
      <c r="G23" s="145"/>
      <c r="H23" s="151"/>
      <c r="I23" s="147"/>
      <c r="J23" s="147"/>
      <c r="L23" s="148"/>
    </row>
    <row r="24" spans="1:12" ht="15">
      <c r="A24" s="149" t="str">
        <f>'3 Sheet1'!F25</f>
        <v>CS07</v>
      </c>
      <c r="B24" s="154">
        <f>'3 Sheet1'!H25</f>
        <v>0</v>
      </c>
      <c r="C24" s="144">
        <f>'3 Sheet1'!I25</f>
        <v>0</v>
      </c>
      <c r="D24" s="146"/>
      <c r="E24" s="145"/>
      <c r="F24" s="144">
        <f t="shared" si="0"/>
        <v>0</v>
      </c>
      <c r="G24" s="145"/>
      <c r="H24" s="151" t="s">
        <v>241</v>
      </c>
      <c r="I24" s="147">
        <f t="shared" si="1"/>
        <v>0</v>
      </c>
      <c r="J24" s="152">
        <f t="shared" si="2"/>
        <v>0</v>
      </c>
      <c r="L24" s="148"/>
    </row>
    <row r="25" spans="1:12" ht="15">
      <c r="A25" s="149"/>
      <c r="B25" s="154"/>
      <c r="C25" s="144"/>
      <c r="D25" s="146"/>
      <c r="E25" s="145"/>
      <c r="F25" s="144"/>
      <c r="G25" s="145"/>
      <c r="H25" s="151"/>
      <c r="I25" s="147"/>
      <c r="J25" s="147"/>
      <c r="L25" s="148"/>
    </row>
    <row r="26" spans="1:12" ht="15">
      <c r="A26" s="149" t="str">
        <f>'3 Sheet1'!F27</f>
        <v>Gabion Wall Type 3</v>
      </c>
      <c r="B26" s="154"/>
      <c r="C26" s="144"/>
      <c r="D26" s="146"/>
      <c r="E26" s="145"/>
      <c r="F26" s="144"/>
      <c r="G26" s="145"/>
      <c r="H26" s="151"/>
      <c r="I26" s="147"/>
      <c r="J26" s="147"/>
      <c r="L26" s="148"/>
    </row>
    <row r="27" spans="1:12" ht="15">
      <c r="A27" s="149" t="str">
        <f>'3 Sheet1'!F29</f>
        <v>~CS05</v>
      </c>
      <c r="B27" s="154">
        <f>'3 Sheet1'!H29</f>
        <v>0</v>
      </c>
      <c r="C27" s="144">
        <f>'3 Sheet1'!I29</f>
        <v>0</v>
      </c>
      <c r="D27" s="146"/>
      <c r="E27" s="145"/>
      <c r="F27" s="144">
        <f t="shared" si="0"/>
        <v>0</v>
      </c>
      <c r="G27" s="145"/>
      <c r="H27" s="151" t="s">
        <v>241</v>
      </c>
      <c r="I27" s="147">
        <f t="shared" si="1"/>
        <v>0</v>
      </c>
      <c r="J27" s="152">
        <f t="shared" si="2"/>
        <v>0</v>
      </c>
      <c r="L27" s="148"/>
    </row>
    <row r="28" spans="1:12" ht="15">
      <c r="A28" s="149" t="str">
        <f>'3 Sheet1'!F30</f>
        <v>CS05-CS06</v>
      </c>
      <c r="B28" s="154">
        <f>'3 Sheet1'!H30</f>
        <v>0</v>
      </c>
      <c r="C28" s="144">
        <f>'3 Sheet1'!I30</f>
        <v>0</v>
      </c>
      <c r="D28" s="146"/>
      <c r="E28" s="145"/>
      <c r="F28" s="144">
        <f t="shared" si="0"/>
        <v>0</v>
      </c>
      <c r="G28" s="145"/>
      <c r="H28" s="151" t="s">
        <v>241</v>
      </c>
      <c r="I28" s="147">
        <f t="shared" si="1"/>
        <v>0</v>
      </c>
      <c r="J28" s="152">
        <f t="shared" si="2"/>
        <v>0</v>
      </c>
      <c r="L28" s="148"/>
    </row>
    <row r="29" spans="1:12" ht="15">
      <c r="A29" s="149" t="str">
        <f>'3 Sheet1'!F31</f>
        <v>CS06~</v>
      </c>
      <c r="B29" s="154">
        <f>'3 Sheet1'!H31</f>
        <v>0</v>
      </c>
      <c r="C29" s="144">
        <f>'3 Sheet1'!I31</f>
        <v>0</v>
      </c>
      <c r="D29" s="146"/>
      <c r="E29" s="145"/>
      <c r="F29" s="144">
        <f t="shared" si="0"/>
        <v>0</v>
      </c>
      <c r="G29" s="145"/>
      <c r="H29" s="151" t="s">
        <v>241</v>
      </c>
      <c r="I29" s="147">
        <f t="shared" si="1"/>
        <v>0</v>
      </c>
      <c r="J29" s="152">
        <f t="shared" si="2"/>
        <v>0</v>
      </c>
      <c r="L29" s="148"/>
    </row>
    <row r="30" spans="1:12" ht="15">
      <c r="A30" s="149"/>
      <c r="B30" s="154"/>
      <c r="C30" s="144"/>
      <c r="D30" s="146"/>
      <c r="E30" s="145"/>
      <c r="F30" s="144"/>
      <c r="G30" s="145"/>
      <c r="H30" s="151"/>
      <c r="I30" s="147"/>
      <c r="J30" s="147"/>
      <c r="L30" s="148"/>
    </row>
    <row r="31" spans="1:12" ht="15">
      <c r="A31" s="149" t="str">
        <f>'3 Sheet1'!F35</f>
        <v>Gabion Wall Type 5</v>
      </c>
      <c r="B31" s="154"/>
      <c r="C31" s="144"/>
      <c r="D31" s="146"/>
      <c r="E31" s="145"/>
      <c r="F31" s="144"/>
      <c r="G31" s="145"/>
      <c r="H31" s="151"/>
      <c r="I31" s="147"/>
      <c r="J31" s="147"/>
      <c r="L31" s="148"/>
    </row>
    <row r="32" spans="1:12" ht="15">
      <c r="A32" s="149" t="str">
        <f>'3 Sheet1'!F37</f>
        <v>~CS05</v>
      </c>
      <c r="B32" s="154">
        <f>'3 Sheet1'!H37</f>
        <v>0</v>
      </c>
      <c r="C32" s="144">
        <f>'3 Sheet1'!I37</f>
        <v>0</v>
      </c>
      <c r="D32" s="146"/>
      <c r="E32" s="145"/>
      <c r="F32" s="144">
        <f t="shared" si="0"/>
        <v>0</v>
      </c>
      <c r="G32" s="145"/>
      <c r="H32" s="151" t="s">
        <v>241</v>
      </c>
      <c r="I32" s="147">
        <f t="shared" si="1"/>
        <v>0</v>
      </c>
      <c r="J32" s="152">
        <f t="shared" si="2"/>
        <v>0</v>
      </c>
      <c r="L32" s="148"/>
    </row>
    <row r="33" spans="1:12" ht="15">
      <c r="A33" s="149" t="str">
        <f>'3 Sheet1'!F38</f>
        <v>CS05-CS06</v>
      </c>
      <c r="B33" s="154">
        <f>'3 Sheet1'!H38</f>
        <v>0</v>
      </c>
      <c r="C33" s="144">
        <f>'3 Sheet1'!I38</f>
        <v>0</v>
      </c>
      <c r="D33" s="146"/>
      <c r="E33" s="145"/>
      <c r="F33" s="144">
        <f t="shared" si="0"/>
        <v>0</v>
      </c>
      <c r="G33" s="145"/>
      <c r="H33" s="151" t="s">
        <v>241</v>
      </c>
      <c r="I33" s="147">
        <f t="shared" si="1"/>
        <v>0</v>
      </c>
      <c r="J33" s="152">
        <f t="shared" si="2"/>
        <v>0</v>
      </c>
      <c r="L33" s="148"/>
    </row>
    <row r="34" spans="1:12" ht="15">
      <c r="A34" s="149" t="str">
        <f>'3 Sheet1'!F39</f>
        <v>CS06-CS07</v>
      </c>
      <c r="B34" s="154">
        <f>'3 Sheet1'!H39</f>
        <v>0</v>
      </c>
      <c r="C34" s="144">
        <f>'3 Sheet1'!I39</f>
        <v>0</v>
      </c>
      <c r="D34" s="146"/>
      <c r="E34" s="145"/>
      <c r="F34" s="144">
        <f t="shared" si="0"/>
        <v>0</v>
      </c>
      <c r="G34" s="145"/>
      <c r="H34" s="151" t="s">
        <v>241</v>
      </c>
      <c r="I34" s="147">
        <f t="shared" si="1"/>
        <v>0</v>
      </c>
      <c r="J34" s="152">
        <f t="shared" si="2"/>
        <v>0</v>
      </c>
      <c r="L34" s="148"/>
    </row>
    <row r="35" spans="1:12" ht="15">
      <c r="A35" s="149" t="str">
        <f>'3 Sheet1'!F40</f>
        <v>CS07-CS08</v>
      </c>
      <c r="B35" s="154">
        <f>'3 Sheet1'!H40</f>
        <v>0</v>
      </c>
      <c r="C35" s="144">
        <f>'3 Sheet1'!I40</f>
        <v>0</v>
      </c>
      <c r="D35" s="146"/>
      <c r="E35" s="145"/>
      <c r="F35" s="144">
        <f t="shared" si="0"/>
        <v>0</v>
      </c>
      <c r="G35" s="145"/>
      <c r="H35" s="151" t="s">
        <v>241</v>
      </c>
      <c r="I35" s="147">
        <f t="shared" si="1"/>
        <v>0</v>
      </c>
      <c r="J35" s="152">
        <f t="shared" si="2"/>
        <v>0</v>
      </c>
      <c r="L35" s="148"/>
    </row>
    <row r="36" spans="1:12" ht="15">
      <c r="A36" s="149" t="str">
        <f>'3 Sheet1'!F41</f>
        <v>CS08~</v>
      </c>
      <c r="B36" s="154">
        <f>'3 Sheet1'!H41</f>
        <v>0</v>
      </c>
      <c r="C36" s="144">
        <f>'3 Sheet1'!I41</f>
        <v>0</v>
      </c>
      <c r="D36" s="146"/>
      <c r="E36" s="145"/>
      <c r="F36" s="144">
        <f t="shared" si="0"/>
        <v>0</v>
      </c>
      <c r="G36" s="145"/>
      <c r="H36" s="151" t="s">
        <v>241</v>
      </c>
      <c r="I36" s="147">
        <f t="shared" si="1"/>
        <v>0</v>
      </c>
      <c r="J36" s="152">
        <f t="shared" si="2"/>
        <v>0</v>
      </c>
      <c r="L36" s="148"/>
    </row>
    <row r="37" spans="1:12" ht="15">
      <c r="A37" s="149"/>
      <c r="B37" s="154"/>
      <c r="C37" s="144"/>
      <c r="D37" s="146"/>
      <c r="E37" s="145"/>
      <c r="F37" s="144"/>
      <c r="G37" s="145"/>
      <c r="H37" s="145"/>
      <c r="I37" s="147"/>
      <c r="J37" s="147"/>
      <c r="L37" s="148"/>
    </row>
    <row r="38" spans="1:12" ht="15">
      <c r="A38" s="157"/>
      <c r="B38" s="144"/>
      <c r="C38" s="144"/>
      <c r="D38" s="146"/>
      <c r="E38" s="145"/>
      <c r="F38" s="144"/>
      <c r="G38" s="145"/>
      <c r="H38" s="145"/>
      <c r="I38" s="147"/>
      <c r="J38" s="158">
        <f>SUM(J6:J37)</f>
        <v>0</v>
      </c>
      <c r="L38" s="148"/>
    </row>
    <row r="39" spans="1:12" ht="15">
      <c r="A39" s="153"/>
      <c r="B39" s="154"/>
      <c r="C39" s="159"/>
      <c r="D39" s="160"/>
      <c r="E39" s="161"/>
      <c r="F39" s="154"/>
      <c r="G39" s="161"/>
      <c r="H39" s="161"/>
      <c r="I39" s="162"/>
      <c r="J39" s="163"/>
    </row>
    <row r="40" spans="1:12" ht="15">
      <c r="A40" s="602" t="s">
        <v>243</v>
      </c>
      <c r="B40" s="603"/>
      <c r="C40" s="603"/>
      <c r="D40" s="603"/>
      <c r="E40" s="603"/>
      <c r="F40" s="603"/>
      <c r="G40" s="603"/>
      <c r="H40" s="603"/>
      <c r="I40" s="603"/>
      <c r="J40" s="604"/>
    </row>
    <row r="41" spans="1:12" ht="15">
      <c r="A41" s="586" t="s">
        <v>244</v>
      </c>
      <c r="B41" s="587"/>
      <c r="C41" s="587"/>
      <c r="D41" s="587"/>
      <c r="E41" s="587"/>
      <c r="F41" s="588"/>
      <c r="G41" s="141"/>
      <c r="H41" s="142"/>
      <c r="I41" s="142"/>
      <c r="J41" s="141"/>
      <c r="K41" s="164"/>
    </row>
    <row r="42" spans="1:12" ht="15">
      <c r="A42" s="586" t="s">
        <v>245</v>
      </c>
      <c r="B42" s="587"/>
      <c r="C42" s="587"/>
      <c r="D42" s="587"/>
      <c r="E42" s="587"/>
      <c r="F42" s="588"/>
      <c r="G42" s="141"/>
      <c r="H42" s="142"/>
      <c r="I42" s="141"/>
      <c r="J42" s="141"/>
      <c r="L42" s="148"/>
    </row>
    <row r="43" spans="1:12" ht="15">
      <c r="A43" s="586" t="s">
        <v>246</v>
      </c>
      <c r="B43" s="587"/>
      <c r="C43" s="587"/>
      <c r="D43" s="587"/>
      <c r="E43" s="587"/>
      <c r="F43" s="588"/>
      <c r="G43" s="165"/>
      <c r="H43" s="166"/>
      <c r="I43" s="165"/>
      <c r="J43" s="165"/>
      <c r="L43" s="148"/>
    </row>
    <row r="44" spans="1:12" ht="15">
      <c r="A44" s="157" t="s">
        <v>247</v>
      </c>
      <c r="B44" s="144"/>
      <c r="C44" s="144"/>
      <c r="D44" s="146"/>
      <c r="E44" s="145"/>
      <c r="F44" s="144"/>
      <c r="G44" s="145"/>
      <c r="H44" s="145"/>
      <c r="I44" s="147"/>
      <c r="J44" s="147"/>
      <c r="L44" s="148"/>
    </row>
    <row r="45" spans="1:12" ht="15">
      <c r="A45" s="149" t="str">
        <f t="shared" ref="A45:B60" si="3">A18</f>
        <v>Gabion Wall Type 2</v>
      </c>
      <c r="B45" s="154"/>
      <c r="C45" s="144"/>
      <c r="D45" s="146"/>
      <c r="E45" s="145"/>
      <c r="F45" s="144"/>
      <c r="G45" s="145"/>
      <c r="H45" s="145"/>
      <c r="I45" s="147"/>
      <c r="J45" s="147"/>
      <c r="L45" s="148"/>
    </row>
    <row r="46" spans="1:12" ht="15">
      <c r="A46" s="149" t="str">
        <f t="shared" si="3"/>
        <v>~CS01</v>
      </c>
      <c r="B46" s="154">
        <f t="shared" si="3"/>
        <v>0</v>
      </c>
      <c r="C46" s="144">
        <f>'3 Sheet1'!M20</f>
        <v>0</v>
      </c>
      <c r="D46" s="146"/>
      <c r="E46" s="145"/>
      <c r="F46" s="144">
        <f>B46*C46</f>
        <v>0</v>
      </c>
      <c r="G46" s="145"/>
      <c r="H46" s="145" t="s">
        <v>248</v>
      </c>
      <c r="I46" s="147">
        <f>F46*1.1</f>
        <v>0</v>
      </c>
      <c r="J46" s="152">
        <f>ROUNDUP(I46,2)</f>
        <v>0</v>
      </c>
      <c r="L46" s="148"/>
    </row>
    <row r="47" spans="1:12" ht="15">
      <c r="A47" s="149" t="str">
        <f t="shared" si="3"/>
        <v>CS01-CS02</v>
      </c>
      <c r="B47" s="154">
        <f t="shared" si="3"/>
        <v>0</v>
      </c>
      <c r="C47" s="144">
        <f>'3 Sheet1'!M21</f>
        <v>0</v>
      </c>
      <c r="D47" s="146"/>
      <c r="E47" s="145"/>
      <c r="F47" s="144">
        <f>B47*C47</f>
        <v>0</v>
      </c>
      <c r="G47" s="145"/>
      <c r="H47" s="145" t="s">
        <v>248</v>
      </c>
      <c r="I47" s="147">
        <f>F47*1.1</f>
        <v>0</v>
      </c>
      <c r="J47" s="152">
        <f t="shared" ref="J47:J63" si="4">ROUNDUP(I47,2)</f>
        <v>0</v>
      </c>
      <c r="L47" s="148"/>
    </row>
    <row r="48" spans="1:12" ht="15">
      <c r="A48" s="149" t="str">
        <f t="shared" si="3"/>
        <v>CS02-CS03</v>
      </c>
      <c r="B48" s="154">
        <f t="shared" si="3"/>
        <v>0</v>
      </c>
      <c r="C48" s="144">
        <f>'3 Sheet1'!M22</f>
        <v>0</v>
      </c>
      <c r="D48" s="146"/>
      <c r="E48" s="145"/>
      <c r="F48" s="144">
        <f>B48*C48</f>
        <v>0</v>
      </c>
      <c r="G48" s="145"/>
      <c r="H48" s="145" t="s">
        <v>248</v>
      </c>
      <c r="I48" s="147">
        <f>F48*1.1</f>
        <v>0</v>
      </c>
      <c r="J48" s="152">
        <f t="shared" si="4"/>
        <v>0</v>
      </c>
      <c r="L48" s="148"/>
    </row>
    <row r="49" spans="1:12" ht="15">
      <c r="A49" s="149" t="str">
        <f t="shared" si="3"/>
        <v>CS03~</v>
      </c>
      <c r="B49" s="154">
        <f t="shared" si="3"/>
        <v>0</v>
      </c>
      <c r="C49" s="144">
        <f>'3 Sheet1'!M23</f>
        <v>0</v>
      </c>
      <c r="D49" s="146"/>
      <c r="E49" s="145"/>
      <c r="F49" s="144">
        <f>B49*C49</f>
        <v>0</v>
      </c>
      <c r="G49" s="145"/>
      <c r="H49" s="145" t="s">
        <v>248</v>
      </c>
      <c r="I49" s="147">
        <f>F49*1.1</f>
        <v>0</v>
      </c>
      <c r="J49" s="152">
        <f t="shared" si="4"/>
        <v>0</v>
      </c>
      <c r="L49" s="148"/>
    </row>
    <row r="50" spans="1:12" ht="15">
      <c r="A50" s="149"/>
      <c r="B50" s="154"/>
      <c r="C50" s="144"/>
      <c r="D50" s="146"/>
      <c r="E50" s="145"/>
      <c r="F50" s="144"/>
      <c r="G50" s="145"/>
      <c r="H50" s="145"/>
      <c r="I50" s="147"/>
      <c r="J50" s="152"/>
      <c r="L50" s="148"/>
    </row>
    <row r="51" spans="1:12" ht="15">
      <c r="A51" s="149" t="str">
        <f t="shared" si="3"/>
        <v>CS07</v>
      </c>
      <c r="B51" s="154">
        <f t="shared" si="3"/>
        <v>0</v>
      </c>
      <c r="C51" s="144">
        <f>'3 Sheet1'!M25</f>
        <v>0</v>
      </c>
      <c r="D51" s="146"/>
      <c r="E51" s="145"/>
      <c r="F51" s="144">
        <f t="shared" ref="F51:F63" si="5">B51*C51</f>
        <v>0</v>
      </c>
      <c r="G51" s="145"/>
      <c r="H51" s="145" t="s">
        <v>248</v>
      </c>
      <c r="I51" s="147">
        <f t="shared" ref="I51:I63" si="6">F51*1.1</f>
        <v>0</v>
      </c>
      <c r="J51" s="152">
        <f t="shared" si="4"/>
        <v>0</v>
      </c>
      <c r="L51" s="148"/>
    </row>
    <row r="52" spans="1:12" ht="15">
      <c r="A52" s="149"/>
      <c r="B52" s="154"/>
      <c r="C52" s="144"/>
      <c r="D52" s="146"/>
      <c r="E52" s="145"/>
      <c r="F52" s="144"/>
      <c r="G52" s="145"/>
      <c r="H52" s="145"/>
      <c r="I52" s="147"/>
      <c r="J52" s="152"/>
      <c r="L52" s="148"/>
    </row>
    <row r="53" spans="1:12" ht="15">
      <c r="A53" s="149" t="str">
        <f t="shared" si="3"/>
        <v>Gabion Wall Type 3</v>
      </c>
      <c r="B53" s="154"/>
      <c r="C53" s="144"/>
      <c r="D53" s="146"/>
      <c r="E53" s="145"/>
      <c r="F53" s="144"/>
      <c r="G53" s="145"/>
      <c r="H53" s="145"/>
      <c r="I53" s="147"/>
      <c r="J53" s="152"/>
      <c r="L53" s="148"/>
    </row>
    <row r="54" spans="1:12" ht="15">
      <c r="A54" s="149" t="str">
        <f t="shared" si="3"/>
        <v>~CS05</v>
      </c>
      <c r="B54" s="154">
        <f t="shared" si="3"/>
        <v>0</v>
      </c>
      <c r="C54" s="144">
        <f>'3 Sheet1'!M29</f>
        <v>0</v>
      </c>
      <c r="D54" s="146"/>
      <c r="E54" s="145"/>
      <c r="F54" s="144">
        <f t="shared" si="5"/>
        <v>0</v>
      </c>
      <c r="G54" s="145"/>
      <c r="H54" s="145" t="s">
        <v>248</v>
      </c>
      <c r="I54" s="147">
        <f t="shared" si="6"/>
        <v>0</v>
      </c>
      <c r="J54" s="152">
        <f t="shared" si="4"/>
        <v>0</v>
      </c>
      <c r="L54" s="148"/>
    </row>
    <row r="55" spans="1:12" ht="15">
      <c r="A55" s="149" t="str">
        <f t="shared" si="3"/>
        <v>CS05-CS06</v>
      </c>
      <c r="B55" s="154">
        <f t="shared" si="3"/>
        <v>0</v>
      </c>
      <c r="C55" s="144">
        <f>'3 Sheet1'!M30</f>
        <v>0</v>
      </c>
      <c r="D55" s="146"/>
      <c r="E55" s="145"/>
      <c r="F55" s="144">
        <f t="shared" si="5"/>
        <v>0</v>
      </c>
      <c r="G55" s="145"/>
      <c r="H55" s="145" t="s">
        <v>248</v>
      </c>
      <c r="I55" s="147">
        <f t="shared" si="6"/>
        <v>0</v>
      </c>
      <c r="J55" s="152">
        <f t="shared" si="4"/>
        <v>0</v>
      </c>
      <c r="L55" s="148"/>
    </row>
    <row r="56" spans="1:12" ht="15">
      <c r="A56" s="149" t="str">
        <f t="shared" si="3"/>
        <v>CS06~</v>
      </c>
      <c r="B56" s="154">
        <f t="shared" si="3"/>
        <v>0</v>
      </c>
      <c r="C56" s="144">
        <f>'3 Sheet1'!M31</f>
        <v>0</v>
      </c>
      <c r="D56" s="146"/>
      <c r="E56" s="145"/>
      <c r="F56" s="144">
        <f t="shared" si="5"/>
        <v>0</v>
      </c>
      <c r="G56" s="145"/>
      <c r="H56" s="145" t="s">
        <v>248</v>
      </c>
      <c r="I56" s="147">
        <f t="shared" si="6"/>
        <v>0</v>
      </c>
      <c r="J56" s="152">
        <f t="shared" si="4"/>
        <v>0</v>
      </c>
      <c r="L56" s="148"/>
    </row>
    <row r="57" spans="1:12" ht="15">
      <c r="A57" s="149"/>
      <c r="B57" s="154"/>
      <c r="C57" s="144"/>
      <c r="D57" s="146"/>
      <c r="E57" s="145"/>
      <c r="F57" s="144"/>
      <c r="G57" s="145"/>
      <c r="H57" s="145"/>
      <c r="I57" s="147"/>
      <c r="J57" s="152"/>
      <c r="L57" s="148"/>
    </row>
    <row r="58" spans="1:12" ht="15">
      <c r="A58" s="149" t="str">
        <f t="shared" si="3"/>
        <v>Gabion Wall Type 5</v>
      </c>
      <c r="B58" s="154"/>
      <c r="C58" s="144"/>
      <c r="D58" s="146"/>
      <c r="E58" s="145"/>
      <c r="F58" s="144"/>
      <c r="G58" s="145"/>
      <c r="H58" s="145"/>
      <c r="I58" s="147"/>
      <c r="J58" s="152"/>
      <c r="L58" s="148"/>
    </row>
    <row r="59" spans="1:12" ht="15">
      <c r="A59" s="149" t="str">
        <f t="shared" si="3"/>
        <v>~CS05</v>
      </c>
      <c r="B59" s="154">
        <f t="shared" si="3"/>
        <v>0</v>
      </c>
      <c r="C59" s="144">
        <f>'3 Sheet1'!M37</f>
        <v>0</v>
      </c>
      <c r="D59" s="146"/>
      <c r="E59" s="145"/>
      <c r="F59" s="144">
        <f t="shared" si="5"/>
        <v>0</v>
      </c>
      <c r="G59" s="145"/>
      <c r="H59" s="145" t="s">
        <v>248</v>
      </c>
      <c r="I59" s="147">
        <f t="shared" si="6"/>
        <v>0</v>
      </c>
      <c r="J59" s="152">
        <f t="shared" si="4"/>
        <v>0</v>
      </c>
      <c r="L59" s="148"/>
    </row>
    <row r="60" spans="1:12" ht="15">
      <c r="A60" s="149" t="str">
        <f t="shared" si="3"/>
        <v>CS05-CS06</v>
      </c>
      <c r="B60" s="154">
        <f t="shared" si="3"/>
        <v>0</v>
      </c>
      <c r="C60" s="144">
        <f>'3 Sheet1'!M38</f>
        <v>0</v>
      </c>
      <c r="D60" s="146"/>
      <c r="E60" s="145"/>
      <c r="F60" s="144">
        <f t="shared" si="5"/>
        <v>0</v>
      </c>
      <c r="G60" s="145"/>
      <c r="H60" s="145" t="s">
        <v>248</v>
      </c>
      <c r="I60" s="147">
        <f t="shared" si="6"/>
        <v>0</v>
      </c>
      <c r="J60" s="152">
        <f t="shared" si="4"/>
        <v>0</v>
      </c>
      <c r="L60" s="148"/>
    </row>
    <row r="61" spans="1:12" ht="15">
      <c r="A61" s="149" t="str">
        <f t="shared" ref="A61:B63" si="7">A34</f>
        <v>CS06-CS07</v>
      </c>
      <c r="B61" s="154">
        <f t="shared" si="7"/>
        <v>0</v>
      </c>
      <c r="C61" s="144">
        <f>'3 Sheet1'!M39</f>
        <v>0</v>
      </c>
      <c r="D61" s="146"/>
      <c r="E61" s="145"/>
      <c r="F61" s="144">
        <f t="shared" si="5"/>
        <v>0</v>
      </c>
      <c r="G61" s="145"/>
      <c r="H61" s="145" t="s">
        <v>248</v>
      </c>
      <c r="I61" s="147">
        <f t="shared" si="6"/>
        <v>0</v>
      </c>
      <c r="J61" s="152">
        <f t="shared" si="4"/>
        <v>0</v>
      </c>
      <c r="L61" s="148"/>
    </row>
    <row r="62" spans="1:12" ht="15">
      <c r="A62" s="149" t="str">
        <f t="shared" si="7"/>
        <v>CS07-CS08</v>
      </c>
      <c r="B62" s="154">
        <f t="shared" si="7"/>
        <v>0</v>
      </c>
      <c r="C62" s="144">
        <f>'3 Sheet1'!M40</f>
        <v>0</v>
      </c>
      <c r="D62" s="146"/>
      <c r="E62" s="145"/>
      <c r="F62" s="144">
        <f t="shared" si="5"/>
        <v>0</v>
      </c>
      <c r="G62" s="145"/>
      <c r="H62" s="145" t="s">
        <v>248</v>
      </c>
      <c r="I62" s="147">
        <f t="shared" si="6"/>
        <v>0</v>
      </c>
      <c r="J62" s="152">
        <f t="shared" si="4"/>
        <v>0</v>
      </c>
      <c r="L62" s="148"/>
    </row>
    <row r="63" spans="1:12" ht="15">
      <c r="A63" s="149" t="str">
        <f t="shared" si="7"/>
        <v>CS08~</v>
      </c>
      <c r="B63" s="154">
        <f t="shared" si="7"/>
        <v>0</v>
      </c>
      <c r="C63" s="144">
        <f>'3 Sheet1'!M41</f>
        <v>0</v>
      </c>
      <c r="D63" s="146"/>
      <c r="E63" s="145"/>
      <c r="F63" s="144">
        <f t="shared" si="5"/>
        <v>0</v>
      </c>
      <c r="G63" s="145"/>
      <c r="H63" s="145" t="s">
        <v>248</v>
      </c>
      <c r="I63" s="147">
        <f t="shared" si="6"/>
        <v>0</v>
      </c>
      <c r="J63" s="152">
        <f t="shared" si="4"/>
        <v>0</v>
      </c>
      <c r="L63" s="148"/>
    </row>
    <row r="64" spans="1:12" ht="15">
      <c r="A64" s="157"/>
      <c r="B64" s="144"/>
      <c r="C64" s="144"/>
      <c r="D64" s="146"/>
      <c r="E64" s="145"/>
      <c r="F64" s="144"/>
      <c r="G64" s="145"/>
      <c r="H64" s="145"/>
      <c r="I64" s="147"/>
      <c r="J64" s="152"/>
      <c r="L64" s="148"/>
    </row>
    <row r="65" spans="1:12" ht="15">
      <c r="A65" s="157"/>
      <c r="B65" s="144"/>
      <c r="C65" s="144"/>
      <c r="D65" s="146"/>
      <c r="E65" s="145"/>
      <c r="F65" s="144"/>
      <c r="G65" s="145"/>
      <c r="H65" s="145"/>
      <c r="I65" s="147"/>
      <c r="J65" s="158">
        <f>SUM(J44:J64)</f>
        <v>0</v>
      </c>
    </row>
    <row r="66" spans="1:12" ht="15">
      <c r="A66" s="157"/>
      <c r="B66" s="144"/>
      <c r="C66" s="144"/>
      <c r="D66" s="146"/>
      <c r="E66" s="145"/>
      <c r="F66" s="144"/>
      <c r="G66" s="145"/>
      <c r="H66" s="145"/>
      <c r="I66" s="147"/>
      <c r="J66" s="158"/>
    </row>
    <row r="67" spans="1:12" ht="15">
      <c r="A67" s="157"/>
      <c r="B67" s="144"/>
      <c r="C67" s="144"/>
      <c r="D67" s="146"/>
      <c r="E67" s="145"/>
      <c r="F67" s="144"/>
      <c r="G67" s="145"/>
      <c r="H67" s="145"/>
      <c r="I67" s="147"/>
      <c r="J67" s="147"/>
    </row>
    <row r="68" spans="1:12" ht="15">
      <c r="A68" s="586" t="s">
        <v>249</v>
      </c>
      <c r="B68" s="587"/>
      <c r="C68" s="587"/>
      <c r="D68" s="587"/>
      <c r="E68" s="587"/>
      <c r="F68" s="588"/>
      <c r="G68" s="167"/>
      <c r="H68" s="142"/>
      <c r="I68" s="141"/>
      <c r="J68" s="141"/>
      <c r="K68" s="148"/>
      <c r="L68" s="148"/>
    </row>
    <row r="69" spans="1:12" ht="15">
      <c r="A69" s="586" t="s">
        <v>250</v>
      </c>
      <c r="B69" s="587"/>
      <c r="C69" s="587"/>
      <c r="D69" s="587"/>
      <c r="E69" s="587"/>
      <c r="F69" s="588"/>
      <c r="G69" s="167"/>
      <c r="H69" s="142"/>
      <c r="I69" s="141"/>
      <c r="J69" s="141"/>
      <c r="K69" s="148"/>
      <c r="L69" s="148"/>
    </row>
    <row r="70" spans="1:12" ht="15">
      <c r="A70" s="586" t="s">
        <v>251</v>
      </c>
      <c r="B70" s="587"/>
      <c r="C70" s="587"/>
      <c r="D70" s="587"/>
      <c r="E70" s="587"/>
      <c r="F70" s="588"/>
      <c r="G70" s="165"/>
      <c r="H70" s="166"/>
      <c r="I70" s="165"/>
      <c r="J70" s="165"/>
      <c r="K70" s="148"/>
      <c r="L70" s="148"/>
    </row>
    <row r="71" spans="1:12" ht="15">
      <c r="A71" s="168" t="s">
        <v>252</v>
      </c>
      <c r="B71" s="150"/>
      <c r="C71" s="169"/>
      <c r="D71" s="169"/>
      <c r="E71" s="170"/>
      <c r="F71" s="150"/>
      <c r="G71" s="170"/>
      <c r="H71" s="170"/>
      <c r="I71" s="147"/>
      <c r="J71" s="171"/>
      <c r="K71" s="148"/>
      <c r="L71" s="148"/>
    </row>
    <row r="72" spans="1:12" ht="15">
      <c r="A72" s="172" t="str">
        <f>A45</f>
        <v>Gabion Wall Type 2</v>
      </c>
      <c r="B72" s="154"/>
      <c r="C72" s="159"/>
      <c r="D72" s="160"/>
      <c r="E72" s="161"/>
      <c r="F72" s="154"/>
      <c r="G72" s="173"/>
      <c r="H72" s="145"/>
      <c r="I72" s="147"/>
      <c r="J72" s="147"/>
      <c r="K72" s="148"/>
      <c r="L72" s="148"/>
    </row>
    <row r="73" spans="1:12" ht="15">
      <c r="A73" s="172" t="str">
        <f t="shared" ref="A73:B88" si="8">A46</f>
        <v>~CS01</v>
      </c>
      <c r="B73" s="154">
        <f>B46</f>
        <v>0</v>
      </c>
      <c r="C73" s="159">
        <f>'3 Sheet1'!K20</f>
        <v>0</v>
      </c>
      <c r="D73" s="160"/>
      <c r="E73" s="161"/>
      <c r="F73" s="154">
        <f>PRODUCT(B73:E73)</f>
        <v>0</v>
      </c>
      <c r="G73" s="173">
        <f>F73</f>
        <v>0</v>
      </c>
      <c r="H73" s="145" t="s">
        <v>248</v>
      </c>
      <c r="I73" s="147">
        <f>G73*1.1</f>
        <v>0</v>
      </c>
      <c r="J73" s="152">
        <f>I73</f>
        <v>0</v>
      </c>
      <c r="K73" s="148"/>
      <c r="L73" s="148"/>
    </row>
    <row r="74" spans="1:12" ht="15">
      <c r="A74" s="172" t="str">
        <f t="shared" si="8"/>
        <v>CS01-CS02</v>
      </c>
      <c r="B74" s="154">
        <f t="shared" si="8"/>
        <v>0</v>
      </c>
      <c r="C74" s="159">
        <f>'3 Sheet1'!K21</f>
        <v>0</v>
      </c>
      <c r="D74" s="160"/>
      <c r="E74" s="161"/>
      <c r="F74" s="154">
        <f t="shared" ref="F74:F90" si="9">PRODUCT(B74:E74)</f>
        <v>0</v>
      </c>
      <c r="G74" s="173">
        <f t="shared" ref="G74:G90" si="10">F74</f>
        <v>0</v>
      </c>
      <c r="H74" s="145" t="s">
        <v>248</v>
      </c>
      <c r="I74" s="147">
        <f t="shared" ref="I74:I90" si="11">G74*1.1</f>
        <v>0</v>
      </c>
      <c r="J74" s="152">
        <f t="shared" ref="J74:J90" si="12">I74</f>
        <v>0</v>
      </c>
      <c r="K74" s="148"/>
      <c r="L74" s="148"/>
    </row>
    <row r="75" spans="1:12" ht="15">
      <c r="A75" s="172" t="str">
        <f t="shared" si="8"/>
        <v>CS02-CS03</v>
      </c>
      <c r="B75" s="154">
        <f t="shared" si="8"/>
        <v>0</v>
      </c>
      <c r="C75" s="159">
        <f>'3 Sheet1'!K22</f>
        <v>0</v>
      </c>
      <c r="D75" s="160"/>
      <c r="E75" s="161"/>
      <c r="F75" s="154">
        <f t="shared" si="9"/>
        <v>0</v>
      </c>
      <c r="G75" s="173">
        <f t="shared" si="10"/>
        <v>0</v>
      </c>
      <c r="H75" s="145" t="s">
        <v>248</v>
      </c>
      <c r="I75" s="147">
        <f t="shared" si="11"/>
        <v>0</v>
      </c>
      <c r="J75" s="152">
        <f t="shared" si="12"/>
        <v>0</v>
      </c>
      <c r="K75" s="148"/>
      <c r="L75" s="148"/>
    </row>
    <row r="76" spans="1:12" ht="15">
      <c r="A76" s="172" t="str">
        <f t="shared" si="8"/>
        <v>CS03~</v>
      </c>
      <c r="B76" s="154">
        <f t="shared" si="8"/>
        <v>0</v>
      </c>
      <c r="C76" s="159">
        <f>'3 Sheet1'!K23</f>
        <v>0</v>
      </c>
      <c r="D76" s="160"/>
      <c r="E76" s="161"/>
      <c r="F76" s="154">
        <f t="shared" si="9"/>
        <v>0</v>
      </c>
      <c r="G76" s="173">
        <f t="shared" si="10"/>
        <v>0</v>
      </c>
      <c r="H76" s="145" t="s">
        <v>248</v>
      </c>
      <c r="I76" s="147">
        <f t="shared" si="11"/>
        <v>0</v>
      </c>
      <c r="J76" s="152">
        <f t="shared" si="12"/>
        <v>0</v>
      </c>
      <c r="K76" s="148"/>
      <c r="L76" s="148"/>
    </row>
    <row r="77" spans="1:12" ht="15">
      <c r="A77" s="172"/>
      <c r="B77" s="154"/>
      <c r="C77" s="159"/>
      <c r="D77" s="160"/>
      <c r="E77" s="161"/>
      <c r="F77" s="154"/>
      <c r="G77" s="173"/>
      <c r="H77" s="145"/>
      <c r="I77" s="147"/>
      <c r="J77" s="147"/>
      <c r="K77" s="148"/>
      <c r="L77" s="148"/>
    </row>
    <row r="78" spans="1:12" ht="15">
      <c r="A78" s="172" t="str">
        <f t="shared" si="8"/>
        <v>CS07</v>
      </c>
      <c r="B78" s="154">
        <f t="shared" si="8"/>
        <v>0</v>
      </c>
      <c r="C78" s="159">
        <f>'3 Sheet1'!K25</f>
        <v>0</v>
      </c>
      <c r="D78" s="160"/>
      <c r="E78" s="161"/>
      <c r="F78" s="154">
        <f t="shared" si="9"/>
        <v>0</v>
      </c>
      <c r="G78" s="173">
        <f t="shared" si="10"/>
        <v>0</v>
      </c>
      <c r="H78" s="145" t="s">
        <v>248</v>
      </c>
      <c r="I78" s="147">
        <f t="shared" si="11"/>
        <v>0</v>
      </c>
      <c r="J78" s="152">
        <f t="shared" si="12"/>
        <v>0</v>
      </c>
      <c r="K78" s="148"/>
      <c r="L78" s="148"/>
    </row>
    <row r="79" spans="1:12" ht="15">
      <c r="A79" s="172"/>
      <c r="B79" s="154"/>
      <c r="C79" s="159"/>
      <c r="D79" s="160"/>
      <c r="E79" s="161"/>
      <c r="F79" s="154"/>
      <c r="G79" s="173"/>
      <c r="H79" s="145"/>
      <c r="I79" s="147"/>
      <c r="J79" s="147"/>
      <c r="K79" s="148"/>
      <c r="L79" s="148"/>
    </row>
    <row r="80" spans="1:12" ht="15">
      <c r="A80" s="172" t="str">
        <f t="shared" si="8"/>
        <v>Gabion Wall Type 3</v>
      </c>
      <c r="B80" s="154"/>
      <c r="C80" s="159"/>
      <c r="D80" s="160"/>
      <c r="E80" s="161"/>
      <c r="F80" s="154"/>
      <c r="G80" s="173"/>
      <c r="H80" s="145"/>
      <c r="I80" s="147"/>
      <c r="J80" s="147"/>
      <c r="K80" s="148"/>
      <c r="L80" s="148"/>
    </row>
    <row r="81" spans="1:18" ht="15">
      <c r="A81" s="172" t="str">
        <f t="shared" si="8"/>
        <v>~CS05</v>
      </c>
      <c r="B81" s="154">
        <f t="shared" si="8"/>
        <v>0</v>
      </c>
      <c r="C81" s="160">
        <f>'3 Sheet1'!K29</f>
        <v>0</v>
      </c>
      <c r="D81" s="160"/>
      <c r="E81" s="161"/>
      <c r="F81" s="154">
        <f t="shared" si="9"/>
        <v>0</v>
      </c>
      <c r="G81" s="173">
        <f t="shared" si="10"/>
        <v>0</v>
      </c>
      <c r="H81" s="145" t="s">
        <v>248</v>
      </c>
      <c r="I81" s="147">
        <f t="shared" si="11"/>
        <v>0</v>
      </c>
      <c r="J81" s="152">
        <f t="shared" si="12"/>
        <v>0</v>
      </c>
      <c r="K81" s="148"/>
      <c r="L81" s="148"/>
    </row>
    <row r="82" spans="1:18" ht="15">
      <c r="A82" s="172" t="str">
        <f t="shared" si="8"/>
        <v>CS05-CS06</v>
      </c>
      <c r="B82" s="154">
        <f t="shared" si="8"/>
        <v>0</v>
      </c>
      <c r="C82" s="160">
        <f>'3 Sheet1'!K30</f>
        <v>0</v>
      </c>
      <c r="D82" s="160"/>
      <c r="E82" s="161"/>
      <c r="F82" s="154">
        <f t="shared" si="9"/>
        <v>0</v>
      </c>
      <c r="G82" s="173">
        <f t="shared" si="10"/>
        <v>0</v>
      </c>
      <c r="H82" s="145" t="s">
        <v>248</v>
      </c>
      <c r="I82" s="147">
        <f t="shared" si="11"/>
        <v>0</v>
      </c>
      <c r="J82" s="152">
        <f t="shared" si="12"/>
        <v>0</v>
      </c>
      <c r="K82" s="148"/>
      <c r="L82" s="148"/>
    </row>
    <row r="83" spans="1:18" ht="15">
      <c r="A83" s="172" t="str">
        <f t="shared" si="8"/>
        <v>CS06~</v>
      </c>
      <c r="B83" s="154">
        <f t="shared" si="8"/>
        <v>0</v>
      </c>
      <c r="C83" s="160">
        <f>'3 Sheet1'!K31</f>
        <v>0</v>
      </c>
      <c r="D83" s="160"/>
      <c r="E83" s="161"/>
      <c r="F83" s="154">
        <f t="shared" si="9"/>
        <v>0</v>
      </c>
      <c r="G83" s="173">
        <f t="shared" si="10"/>
        <v>0</v>
      </c>
      <c r="H83" s="145" t="s">
        <v>248</v>
      </c>
      <c r="I83" s="147">
        <f t="shared" si="11"/>
        <v>0</v>
      </c>
      <c r="J83" s="152">
        <f t="shared" si="12"/>
        <v>0</v>
      </c>
      <c r="K83" s="148"/>
      <c r="L83" s="148"/>
    </row>
    <row r="84" spans="1:18" ht="15">
      <c r="A84" s="172"/>
      <c r="B84" s="154"/>
      <c r="C84" s="160"/>
      <c r="D84" s="160"/>
      <c r="E84" s="161"/>
      <c r="F84" s="154"/>
      <c r="G84" s="173"/>
      <c r="H84" s="145"/>
      <c r="I84" s="147"/>
      <c r="J84" s="147"/>
      <c r="K84" s="148"/>
      <c r="L84" s="148"/>
    </row>
    <row r="85" spans="1:18" ht="15">
      <c r="A85" s="172" t="str">
        <f t="shared" si="8"/>
        <v>Gabion Wall Type 5</v>
      </c>
      <c r="B85" s="154"/>
      <c r="C85" s="160"/>
      <c r="D85" s="160"/>
      <c r="E85" s="161"/>
      <c r="F85" s="154"/>
      <c r="G85" s="173"/>
      <c r="H85" s="145"/>
      <c r="I85" s="147"/>
      <c r="J85" s="147"/>
      <c r="K85" s="148"/>
      <c r="L85" s="148"/>
    </row>
    <row r="86" spans="1:18" ht="15">
      <c r="A86" s="172" t="str">
        <f t="shared" si="8"/>
        <v>~CS05</v>
      </c>
      <c r="B86" s="154">
        <f t="shared" si="8"/>
        <v>0</v>
      </c>
      <c r="C86" s="160">
        <f>'3 Sheet1'!K37</f>
        <v>0</v>
      </c>
      <c r="D86" s="160"/>
      <c r="E86" s="161"/>
      <c r="F86" s="154">
        <f t="shared" si="9"/>
        <v>0</v>
      </c>
      <c r="G86" s="173">
        <f t="shared" si="10"/>
        <v>0</v>
      </c>
      <c r="H86" s="145" t="s">
        <v>248</v>
      </c>
      <c r="I86" s="147">
        <f t="shared" si="11"/>
        <v>0</v>
      </c>
      <c r="J86" s="152">
        <f t="shared" si="12"/>
        <v>0</v>
      </c>
      <c r="K86" s="148"/>
      <c r="L86" s="148"/>
    </row>
    <row r="87" spans="1:18" ht="15">
      <c r="A87" s="172" t="str">
        <f t="shared" si="8"/>
        <v>CS05-CS06</v>
      </c>
      <c r="B87" s="154">
        <f t="shared" si="8"/>
        <v>0</v>
      </c>
      <c r="C87" s="160">
        <f>'3 Sheet1'!K38</f>
        <v>0</v>
      </c>
      <c r="D87" s="160"/>
      <c r="E87" s="161"/>
      <c r="F87" s="154">
        <f t="shared" si="9"/>
        <v>0</v>
      </c>
      <c r="G87" s="173">
        <f t="shared" si="10"/>
        <v>0</v>
      </c>
      <c r="H87" s="145" t="s">
        <v>248</v>
      </c>
      <c r="I87" s="147">
        <f t="shared" si="11"/>
        <v>0</v>
      </c>
      <c r="J87" s="152">
        <f t="shared" si="12"/>
        <v>0</v>
      </c>
      <c r="K87" s="148"/>
      <c r="L87" s="148"/>
    </row>
    <row r="88" spans="1:18" ht="15">
      <c r="A88" s="172" t="str">
        <f t="shared" si="8"/>
        <v>CS06-CS07</v>
      </c>
      <c r="B88" s="154">
        <f t="shared" si="8"/>
        <v>0</v>
      </c>
      <c r="C88" s="160">
        <f>'3 Sheet1'!K39</f>
        <v>0</v>
      </c>
      <c r="D88" s="160"/>
      <c r="E88" s="161"/>
      <c r="F88" s="154">
        <f t="shared" si="9"/>
        <v>0</v>
      </c>
      <c r="G88" s="173">
        <f t="shared" si="10"/>
        <v>0</v>
      </c>
      <c r="H88" s="145" t="s">
        <v>248</v>
      </c>
      <c r="I88" s="147">
        <f t="shared" si="11"/>
        <v>0</v>
      </c>
      <c r="J88" s="152">
        <f t="shared" si="12"/>
        <v>0</v>
      </c>
      <c r="K88" s="148"/>
      <c r="L88" s="148"/>
    </row>
    <row r="89" spans="1:18" ht="15">
      <c r="A89" s="172" t="str">
        <f>A62</f>
        <v>CS07-CS08</v>
      </c>
      <c r="B89" s="154">
        <f>B62</f>
        <v>0</v>
      </c>
      <c r="C89" s="160">
        <f>'3 Sheet1'!K40</f>
        <v>0</v>
      </c>
      <c r="D89" s="160"/>
      <c r="E89" s="161"/>
      <c r="F89" s="154">
        <f t="shared" si="9"/>
        <v>0</v>
      </c>
      <c r="G89" s="173">
        <f t="shared" si="10"/>
        <v>0</v>
      </c>
      <c r="H89" s="145" t="s">
        <v>248</v>
      </c>
      <c r="I89" s="147">
        <f t="shared" si="11"/>
        <v>0</v>
      </c>
      <c r="J89" s="152">
        <f t="shared" si="12"/>
        <v>0</v>
      </c>
      <c r="K89" s="148"/>
      <c r="L89" s="148"/>
    </row>
    <row r="90" spans="1:18" ht="15">
      <c r="A90" s="172" t="str">
        <f>A63</f>
        <v>CS08~</v>
      </c>
      <c r="B90" s="154">
        <f>B63</f>
        <v>0</v>
      </c>
      <c r="C90" s="160">
        <f>'3 Sheet1'!K41</f>
        <v>0</v>
      </c>
      <c r="D90" s="160"/>
      <c r="E90" s="161"/>
      <c r="F90" s="154">
        <f t="shared" si="9"/>
        <v>0</v>
      </c>
      <c r="G90" s="173">
        <f t="shared" si="10"/>
        <v>0</v>
      </c>
      <c r="H90" s="145" t="s">
        <v>248</v>
      </c>
      <c r="I90" s="147">
        <f t="shared" si="11"/>
        <v>0</v>
      </c>
      <c r="J90" s="152">
        <f t="shared" si="12"/>
        <v>0</v>
      </c>
      <c r="K90" s="148"/>
      <c r="L90" s="148"/>
    </row>
    <row r="91" spans="1:18" ht="15">
      <c r="A91" s="174"/>
      <c r="B91" s="154"/>
      <c r="C91" s="160"/>
      <c r="D91" s="160"/>
      <c r="E91" s="161"/>
      <c r="F91" s="154"/>
      <c r="G91" s="161"/>
      <c r="H91" s="161"/>
      <c r="I91" s="147"/>
      <c r="J91" s="158">
        <f>SUM(J73:J90)</f>
        <v>0</v>
      </c>
      <c r="K91" s="148"/>
      <c r="L91" s="148"/>
    </row>
    <row r="92" spans="1:18" ht="15">
      <c r="A92" s="174"/>
      <c r="B92" s="154"/>
      <c r="C92" s="160"/>
      <c r="D92" s="160"/>
      <c r="E92" s="161"/>
      <c r="F92" s="154"/>
      <c r="G92" s="161"/>
      <c r="H92" s="161"/>
      <c r="I92" s="147"/>
      <c r="J92" s="171"/>
      <c r="K92" s="148"/>
      <c r="L92" s="148"/>
    </row>
    <row r="93" spans="1:18" ht="15">
      <c r="A93" s="153"/>
      <c r="B93" s="154"/>
      <c r="C93" s="160"/>
      <c r="D93" s="160"/>
      <c r="E93" s="161"/>
      <c r="F93" s="154"/>
      <c r="G93" s="161"/>
      <c r="H93" s="161"/>
      <c r="I93" s="147"/>
      <c r="J93" s="171"/>
      <c r="K93" s="148"/>
      <c r="L93" s="148"/>
    </row>
    <row r="94" spans="1:18" ht="15">
      <c r="A94" s="584" t="s">
        <v>253</v>
      </c>
      <c r="B94" s="585"/>
      <c r="C94" s="585"/>
      <c r="D94" s="585"/>
      <c r="E94" s="585"/>
      <c r="F94" s="585"/>
      <c r="G94" s="585"/>
      <c r="H94" s="585"/>
      <c r="I94" s="585"/>
      <c r="J94" s="589"/>
      <c r="K94" s="148"/>
      <c r="L94" s="148"/>
    </row>
    <row r="95" spans="1:18" ht="15">
      <c r="A95" s="168" t="s">
        <v>252</v>
      </c>
      <c r="B95" s="144"/>
      <c r="C95" s="146"/>
      <c r="D95" s="146"/>
      <c r="E95" s="145"/>
      <c r="F95" s="144"/>
      <c r="G95" s="145"/>
      <c r="H95" s="145"/>
      <c r="I95" s="147"/>
      <c r="J95" s="147"/>
      <c r="K95" s="148"/>
      <c r="L95" s="148"/>
    </row>
    <row r="96" spans="1:18" ht="15">
      <c r="A96" s="175" t="str">
        <f>A72</f>
        <v>Gabion Wall Type 2</v>
      </c>
      <c r="B96" s="150"/>
      <c r="C96" s="176"/>
      <c r="D96" s="146"/>
      <c r="E96" s="145"/>
      <c r="F96" s="154"/>
      <c r="G96" s="173"/>
      <c r="H96" s="145"/>
      <c r="I96" s="147"/>
      <c r="J96" s="147"/>
      <c r="K96" s="148"/>
      <c r="L96" s="148"/>
      <c r="P96" s="177"/>
      <c r="Q96" s="177"/>
      <c r="R96" s="177"/>
    </row>
    <row r="97" spans="1:18" ht="15">
      <c r="A97" s="175" t="str">
        <f t="shared" ref="A97:B112" si="13">A73</f>
        <v>~CS01</v>
      </c>
      <c r="B97" s="150">
        <f>B73</f>
        <v>0</v>
      </c>
      <c r="C97" s="176">
        <f>'3 Sheet1'!L20</f>
        <v>0</v>
      </c>
      <c r="D97" s="146"/>
      <c r="E97" s="145"/>
      <c r="F97" s="154">
        <f>PRODUCT(B97:E97)</f>
        <v>0</v>
      </c>
      <c r="G97" s="173">
        <f>F97</f>
        <v>0</v>
      </c>
      <c r="H97" s="145" t="s">
        <v>248</v>
      </c>
      <c r="I97" s="147">
        <f>G97*1.1</f>
        <v>0</v>
      </c>
      <c r="J97" s="152">
        <f>I97</f>
        <v>0</v>
      </c>
      <c r="K97" s="148"/>
      <c r="L97" s="148"/>
      <c r="P97" s="177"/>
      <c r="Q97" s="177"/>
      <c r="R97" s="177"/>
    </row>
    <row r="98" spans="1:18" ht="15">
      <c r="A98" s="175" t="str">
        <f t="shared" si="13"/>
        <v>CS01-CS02</v>
      </c>
      <c r="B98" s="150">
        <f t="shared" si="13"/>
        <v>0</v>
      </c>
      <c r="C98" s="176">
        <f>'3 Sheet1'!L21</f>
        <v>0</v>
      </c>
      <c r="D98" s="146"/>
      <c r="E98" s="145"/>
      <c r="F98" s="154">
        <f t="shared" ref="F98:F114" si="14">PRODUCT(B98:E98)</f>
        <v>0</v>
      </c>
      <c r="G98" s="173">
        <f t="shared" ref="G98:G114" si="15">F98</f>
        <v>0</v>
      </c>
      <c r="H98" s="178" t="s">
        <v>248</v>
      </c>
      <c r="I98" s="147">
        <f t="shared" ref="I98:I114" si="16">G98*1.1</f>
        <v>0</v>
      </c>
      <c r="J98" s="152">
        <f t="shared" ref="J98:J114" si="17">I98</f>
        <v>0</v>
      </c>
      <c r="K98" s="148"/>
      <c r="L98" s="148"/>
      <c r="P98" s="177"/>
      <c r="Q98" s="177"/>
      <c r="R98" s="177"/>
    </row>
    <row r="99" spans="1:18" ht="15">
      <c r="A99" s="175" t="str">
        <f t="shared" si="13"/>
        <v>CS02-CS03</v>
      </c>
      <c r="B99" s="150">
        <f t="shared" si="13"/>
        <v>0</v>
      </c>
      <c r="C99" s="176">
        <f>'3 Sheet1'!L22</f>
        <v>0</v>
      </c>
      <c r="D99" s="146"/>
      <c r="E99" s="145"/>
      <c r="F99" s="154">
        <f t="shared" si="14"/>
        <v>0</v>
      </c>
      <c r="G99" s="173">
        <f t="shared" si="15"/>
        <v>0</v>
      </c>
      <c r="H99" s="145" t="s">
        <v>248</v>
      </c>
      <c r="I99" s="147">
        <f t="shared" si="16"/>
        <v>0</v>
      </c>
      <c r="J99" s="152">
        <f t="shared" si="17"/>
        <v>0</v>
      </c>
      <c r="K99" s="148"/>
      <c r="L99" s="148"/>
      <c r="P99" s="177"/>
      <c r="Q99" s="177"/>
      <c r="R99" s="177"/>
    </row>
    <row r="100" spans="1:18" ht="15">
      <c r="A100" s="175" t="str">
        <f t="shared" si="13"/>
        <v>CS03~</v>
      </c>
      <c r="B100" s="150">
        <f t="shared" si="13"/>
        <v>0</v>
      </c>
      <c r="C100" s="176">
        <f>'3 Sheet1'!L23</f>
        <v>0</v>
      </c>
      <c r="D100" s="146"/>
      <c r="E100" s="145"/>
      <c r="F100" s="154">
        <f t="shared" si="14"/>
        <v>0</v>
      </c>
      <c r="G100" s="173">
        <f t="shared" si="15"/>
        <v>0</v>
      </c>
      <c r="H100" s="178" t="s">
        <v>248</v>
      </c>
      <c r="I100" s="147">
        <f t="shared" si="16"/>
        <v>0</v>
      </c>
      <c r="J100" s="152">
        <f t="shared" si="17"/>
        <v>0</v>
      </c>
      <c r="K100" s="148"/>
      <c r="L100" s="148"/>
      <c r="P100" s="177"/>
      <c r="Q100" s="177"/>
      <c r="R100" s="177"/>
    </row>
    <row r="101" spans="1:18" ht="15">
      <c r="A101" s="175"/>
      <c r="B101" s="150"/>
      <c r="C101" s="176"/>
      <c r="D101" s="146"/>
      <c r="E101" s="145"/>
      <c r="F101" s="154"/>
      <c r="G101" s="173"/>
      <c r="H101" s="145"/>
      <c r="I101" s="147"/>
      <c r="J101" s="147"/>
      <c r="K101" s="148"/>
      <c r="L101" s="148"/>
      <c r="P101" s="177"/>
      <c r="Q101" s="177"/>
      <c r="R101" s="177"/>
    </row>
    <row r="102" spans="1:18" ht="15">
      <c r="A102" s="175" t="str">
        <f t="shared" si="13"/>
        <v>CS07</v>
      </c>
      <c r="B102" s="150">
        <f t="shared" si="13"/>
        <v>0</v>
      </c>
      <c r="C102" s="176">
        <f>'3 Sheet1'!L25</f>
        <v>0</v>
      </c>
      <c r="D102" s="146"/>
      <c r="E102" s="145"/>
      <c r="F102" s="154">
        <f t="shared" si="14"/>
        <v>0</v>
      </c>
      <c r="G102" s="173">
        <f t="shared" si="15"/>
        <v>0</v>
      </c>
      <c r="H102" s="178" t="s">
        <v>248</v>
      </c>
      <c r="I102" s="147">
        <f t="shared" si="16"/>
        <v>0</v>
      </c>
      <c r="J102" s="152">
        <f t="shared" si="17"/>
        <v>0</v>
      </c>
      <c r="K102" s="148"/>
      <c r="L102" s="148"/>
      <c r="P102" s="177"/>
      <c r="Q102" s="177"/>
      <c r="R102" s="177"/>
    </row>
    <row r="103" spans="1:18" ht="15">
      <c r="A103" s="175"/>
      <c r="B103" s="150"/>
      <c r="C103" s="176"/>
      <c r="D103" s="146"/>
      <c r="E103" s="145"/>
      <c r="F103" s="154"/>
      <c r="G103" s="173"/>
      <c r="H103" s="145" t="s">
        <v>248</v>
      </c>
      <c r="I103" s="147"/>
      <c r="J103" s="147"/>
      <c r="K103" s="148"/>
      <c r="L103" s="148"/>
      <c r="P103" s="177"/>
      <c r="Q103" s="177"/>
      <c r="R103" s="177"/>
    </row>
    <row r="104" spans="1:18" ht="15">
      <c r="A104" s="175" t="str">
        <f t="shared" si="13"/>
        <v>Gabion Wall Type 3</v>
      </c>
      <c r="B104" s="150"/>
      <c r="C104" s="176"/>
      <c r="D104" s="146"/>
      <c r="E104" s="145"/>
      <c r="F104" s="154"/>
      <c r="G104" s="173"/>
      <c r="H104" s="178" t="s">
        <v>248</v>
      </c>
      <c r="I104" s="147"/>
      <c r="J104" s="147"/>
      <c r="K104" s="148"/>
      <c r="L104" s="148"/>
      <c r="P104" s="177"/>
      <c r="Q104" s="177"/>
      <c r="R104" s="177"/>
    </row>
    <row r="105" spans="1:18" ht="15">
      <c r="A105" s="175" t="str">
        <f t="shared" si="13"/>
        <v>~CS05</v>
      </c>
      <c r="B105" s="150">
        <f t="shared" si="13"/>
        <v>0</v>
      </c>
      <c r="C105" s="176">
        <f>'3 Sheet1'!L29</f>
        <v>0</v>
      </c>
      <c r="D105" s="146"/>
      <c r="E105" s="145"/>
      <c r="F105" s="154">
        <f t="shared" si="14"/>
        <v>0</v>
      </c>
      <c r="G105" s="173">
        <f t="shared" si="15"/>
        <v>0</v>
      </c>
      <c r="H105" s="145" t="s">
        <v>248</v>
      </c>
      <c r="I105" s="147">
        <f t="shared" si="16"/>
        <v>0</v>
      </c>
      <c r="J105" s="152">
        <f t="shared" si="17"/>
        <v>0</v>
      </c>
      <c r="K105" s="148"/>
      <c r="L105" s="148"/>
      <c r="P105" s="177"/>
      <c r="Q105" s="177"/>
      <c r="R105" s="177"/>
    </row>
    <row r="106" spans="1:18" ht="15">
      <c r="A106" s="175" t="str">
        <f t="shared" si="13"/>
        <v>CS05-CS06</v>
      </c>
      <c r="B106" s="150">
        <f t="shared" si="13"/>
        <v>0</v>
      </c>
      <c r="C106" s="176">
        <f>'3 Sheet1'!L30</f>
        <v>0</v>
      </c>
      <c r="D106" s="146"/>
      <c r="E106" s="145"/>
      <c r="F106" s="154">
        <f t="shared" si="14"/>
        <v>0</v>
      </c>
      <c r="G106" s="173">
        <f t="shared" si="15"/>
        <v>0</v>
      </c>
      <c r="H106" s="178" t="s">
        <v>248</v>
      </c>
      <c r="I106" s="147">
        <f t="shared" si="16"/>
        <v>0</v>
      </c>
      <c r="J106" s="152">
        <f t="shared" si="17"/>
        <v>0</v>
      </c>
      <c r="K106" s="148"/>
      <c r="L106" s="148"/>
      <c r="P106" s="177"/>
      <c r="Q106" s="177"/>
      <c r="R106" s="177"/>
    </row>
    <row r="107" spans="1:18" ht="15">
      <c r="A107" s="175" t="str">
        <f t="shared" si="13"/>
        <v>CS06~</v>
      </c>
      <c r="B107" s="150">
        <f t="shared" si="13"/>
        <v>0</v>
      </c>
      <c r="C107" s="176">
        <f>'3 Sheet1'!L31</f>
        <v>0</v>
      </c>
      <c r="D107" s="146"/>
      <c r="E107" s="145"/>
      <c r="F107" s="154">
        <f t="shared" si="14"/>
        <v>0</v>
      </c>
      <c r="G107" s="173">
        <f t="shared" si="15"/>
        <v>0</v>
      </c>
      <c r="H107" s="145" t="s">
        <v>248</v>
      </c>
      <c r="I107" s="147">
        <f t="shared" si="16"/>
        <v>0</v>
      </c>
      <c r="J107" s="152">
        <f t="shared" si="17"/>
        <v>0</v>
      </c>
      <c r="K107" s="148"/>
      <c r="L107" s="148"/>
      <c r="P107" s="177"/>
      <c r="Q107" s="177"/>
      <c r="R107" s="177"/>
    </row>
    <row r="108" spans="1:18" ht="15">
      <c r="A108" s="175"/>
      <c r="B108" s="150"/>
      <c r="C108" s="176"/>
      <c r="D108" s="146"/>
      <c r="E108" s="145"/>
      <c r="F108" s="154"/>
      <c r="G108" s="173"/>
      <c r="H108" s="178"/>
      <c r="I108" s="147"/>
      <c r="J108" s="147"/>
      <c r="K108" s="148"/>
      <c r="L108" s="148"/>
      <c r="P108" s="177"/>
      <c r="Q108" s="177"/>
      <c r="R108" s="177"/>
    </row>
    <row r="109" spans="1:18" ht="15">
      <c r="A109" s="175" t="str">
        <f t="shared" si="13"/>
        <v>Gabion Wall Type 5</v>
      </c>
      <c r="B109" s="150"/>
      <c r="C109" s="176"/>
      <c r="D109" s="146"/>
      <c r="E109" s="145"/>
      <c r="F109" s="154"/>
      <c r="G109" s="173"/>
      <c r="H109" s="145"/>
      <c r="I109" s="147"/>
      <c r="J109" s="147"/>
      <c r="K109" s="148"/>
      <c r="L109" s="148"/>
      <c r="P109" s="177"/>
      <c r="Q109" s="177"/>
      <c r="R109" s="177"/>
    </row>
    <row r="110" spans="1:18" ht="15">
      <c r="A110" s="175" t="str">
        <f t="shared" si="13"/>
        <v>~CS05</v>
      </c>
      <c r="B110" s="150">
        <f t="shared" si="13"/>
        <v>0</v>
      </c>
      <c r="C110" s="176">
        <f>'3 Sheet1'!L37</f>
        <v>0</v>
      </c>
      <c r="D110" s="146"/>
      <c r="E110" s="145"/>
      <c r="F110" s="154">
        <f t="shared" si="14"/>
        <v>0</v>
      </c>
      <c r="G110" s="173">
        <f t="shared" si="15"/>
        <v>0</v>
      </c>
      <c r="H110" s="178" t="s">
        <v>248</v>
      </c>
      <c r="I110" s="147">
        <f t="shared" si="16"/>
        <v>0</v>
      </c>
      <c r="J110" s="152">
        <f t="shared" si="17"/>
        <v>0</v>
      </c>
      <c r="K110" s="148"/>
      <c r="L110" s="148"/>
      <c r="P110" s="177"/>
      <c r="Q110" s="177"/>
      <c r="R110" s="177"/>
    </row>
    <row r="111" spans="1:18" ht="15">
      <c r="A111" s="175" t="str">
        <f t="shared" si="13"/>
        <v>CS05-CS06</v>
      </c>
      <c r="B111" s="150">
        <f t="shared" si="13"/>
        <v>0</v>
      </c>
      <c r="C111" s="176">
        <f>'3 Sheet1'!L38</f>
        <v>0</v>
      </c>
      <c r="D111" s="146"/>
      <c r="E111" s="145"/>
      <c r="F111" s="154">
        <f t="shared" si="14"/>
        <v>0</v>
      </c>
      <c r="G111" s="173">
        <f t="shared" si="15"/>
        <v>0</v>
      </c>
      <c r="H111" s="145" t="s">
        <v>248</v>
      </c>
      <c r="I111" s="147">
        <f t="shared" si="16"/>
        <v>0</v>
      </c>
      <c r="J111" s="152">
        <f t="shared" si="17"/>
        <v>0</v>
      </c>
      <c r="K111" s="148"/>
      <c r="L111" s="148"/>
      <c r="P111" s="177"/>
      <c r="Q111" s="177"/>
      <c r="R111" s="177"/>
    </row>
    <row r="112" spans="1:18" ht="15">
      <c r="A112" s="175" t="str">
        <f t="shared" si="13"/>
        <v>CS06-CS07</v>
      </c>
      <c r="B112" s="150">
        <f t="shared" si="13"/>
        <v>0</v>
      </c>
      <c r="C112" s="176">
        <f>'3 Sheet1'!L39</f>
        <v>0</v>
      </c>
      <c r="D112" s="146"/>
      <c r="E112" s="145"/>
      <c r="F112" s="154">
        <f t="shared" si="14"/>
        <v>0</v>
      </c>
      <c r="G112" s="173">
        <f t="shared" si="15"/>
        <v>0</v>
      </c>
      <c r="H112" s="178" t="s">
        <v>248</v>
      </c>
      <c r="I112" s="147">
        <f t="shared" si="16"/>
        <v>0</v>
      </c>
      <c r="J112" s="152">
        <f t="shared" si="17"/>
        <v>0</v>
      </c>
      <c r="K112" s="148"/>
      <c r="L112" s="148"/>
      <c r="P112" s="177"/>
      <c r="Q112" s="177"/>
      <c r="R112" s="177"/>
    </row>
    <row r="113" spans="1:18" ht="15">
      <c r="A113" s="175" t="str">
        <f>A89</f>
        <v>CS07-CS08</v>
      </c>
      <c r="B113" s="150">
        <f>B89</f>
        <v>0</v>
      </c>
      <c r="C113" s="176">
        <f>'3 Sheet1'!L40</f>
        <v>0</v>
      </c>
      <c r="D113" s="146"/>
      <c r="E113" s="145"/>
      <c r="F113" s="154">
        <f t="shared" si="14"/>
        <v>0</v>
      </c>
      <c r="G113" s="173">
        <f t="shared" si="15"/>
        <v>0</v>
      </c>
      <c r="H113" s="145" t="s">
        <v>248</v>
      </c>
      <c r="I113" s="147">
        <f t="shared" si="16"/>
        <v>0</v>
      </c>
      <c r="J113" s="152">
        <f t="shared" si="17"/>
        <v>0</v>
      </c>
      <c r="K113" s="148"/>
      <c r="L113" s="148"/>
      <c r="P113" s="179"/>
      <c r="Q113" s="177"/>
      <c r="R113" s="177"/>
    </row>
    <row r="114" spans="1:18" ht="15">
      <c r="A114" s="175" t="str">
        <f>A90</f>
        <v>CS08~</v>
      </c>
      <c r="B114" s="150">
        <f>B90</f>
        <v>0</v>
      </c>
      <c r="C114" s="176">
        <f>'3 Sheet1'!L41</f>
        <v>0</v>
      </c>
      <c r="D114" s="146"/>
      <c r="E114" s="145"/>
      <c r="F114" s="154">
        <f t="shared" si="14"/>
        <v>0</v>
      </c>
      <c r="G114" s="173">
        <f t="shared" si="15"/>
        <v>0</v>
      </c>
      <c r="H114" s="178" t="s">
        <v>248</v>
      </c>
      <c r="I114" s="147">
        <f t="shared" si="16"/>
        <v>0</v>
      </c>
      <c r="J114" s="152">
        <f t="shared" si="17"/>
        <v>0</v>
      </c>
      <c r="K114" s="148"/>
      <c r="L114" s="148"/>
      <c r="P114" s="179"/>
      <c r="Q114" s="177"/>
      <c r="R114" s="177"/>
    </row>
    <row r="115" spans="1:18" ht="15">
      <c r="A115" s="180"/>
      <c r="B115" s="154"/>
      <c r="C115" s="146"/>
      <c r="D115" s="146"/>
      <c r="E115" s="145"/>
      <c r="F115" s="154"/>
      <c r="G115" s="173"/>
      <c r="H115" s="178"/>
      <c r="I115" s="147"/>
      <c r="J115" s="158">
        <f>SUM(J97:J114)</f>
        <v>0</v>
      </c>
      <c r="K115" s="148"/>
      <c r="L115" s="148"/>
      <c r="P115" s="179"/>
      <c r="Q115" s="177"/>
      <c r="R115" s="177"/>
    </row>
    <row r="116" spans="1:18" ht="15">
      <c r="A116" s="181"/>
      <c r="B116" s="182"/>
      <c r="C116" s="146"/>
      <c r="D116" s="146"/>
      <c r="E116" s="145"/>
      <c r="F116" s="154"/>
      <c r="G116" s="173"/>
      <c r="H116" s="145"/>
      <c r="I116" s="147"/>
      <c r="J116" s="147"/>
      <c r="K116" s="148"/>
      <c r="L116" s="148"/>
      <c r="P116" s="179"/>
      <c r="Q116" s="177"/>
      <c r="R116" s="177"/>
    </row>
    <row r="117" spans="1:18" ht="15">
      <c r="A117" s="590"/>
      <c r="B117" s="591"/>
      <c r="C117" s="591"/>
      <c r="D117" s="591"/>
      <c r="E117" s="591"/>
      <c r="F117" s="591"/>
      <c r="G117" s="591"/>
      <c r="H117" s="591"/>
      <c r="I117" s="591"/>
      <c r="J117" s="592"/>
      <c r="L117" s="148"/>
      <c r="P117" s="177"/>
      <c r="Q117" s="177"/>
      <c r="R117" s="177"/>
    </row>
    <row r="118" spans="1:18" ht="15">
      <c r="A118" s="593" t="s">
        <v>254</v>
      </c>
      <c r="B118" s="594"/>
      <c r="C118" s="594"/>
      <c r="D118" s="594"/>
      <c r="E118" s="594"/>
      <c r="F118" s="594"/>
      <c r="G118" s="594"/>
      <c r="H118" s="594"/>
      <c r="I118" s="594"/>
      <c r="J118" s="595"/>
      <c r="L118" s="148"/>
    </row>
    <row r="119" spans="1:18" ht="15">
      <c r="A119" s="581"/>
      <c r="B119" s="582"/>
      <c r="C119" s="582"/>
      <c r="D119" s="582"/>
      <c r="E119" s="582"/>
      <c r="F119" s="583"/>
      <c r="G119" s="141"/>
      <c r="H119" s="142"/>
      <c r="I119" s="141"/>
      <c r="J119" s="141"/>
    </row>
    <row r="120" spans="1:18" ht="15">
      <c r="A120" s="183"/>
      <c r="B120" s="150"/>
      <c r="C120" s="169"/>
      <c r="D120" s="184"/>
      <c r="E120" s="185"/>
      <c r="F120" s="150"/>
      <c r="G120" s="186"/>
      <c r="H120" s="170"/>
      <c r="I120" s="147"/>
      <c r="J120" s="171"/>
      <c r="L120" s="187"/>
    </row>
    <row r="121" spans="1:18" s="139" customFormat="1" ht="30" customHeight="1">
      <c r="A121" s="153"/>
      <c r="B121" s="188"/>
      <c r="C121" s="189"/>
      <c r="D121" s="184"/>
      <c r="E121" s="185"/>
      <c r="F121" s="156"/>
      <c r="G121" s="190"/>
      <c r="H121" s="145"/>
      <c r="I121" s="191"/>
      <c r="J121" s="191"/>
    </row>
    <row r="122" spans="1:18" ht="15">
      <c r="A122" s="581"/>
      <c r="B122" s="582"/>
      <c r="C122" s="582"/>
      <c r="D122" s="582"/>
      <c r="E122" s="582"/>
      <c r="F122" s="583"/>
      <c r="G122" s="141"/>
      <c r="H122" s="142"/>
      <c r="I122" s="141"/>
      <c r="J122" s="141"/>
    </row>
    <row r="123" spans="1:18" ht="15">
      <c r="A123" s="593" t="s">
        <v>255</v>
      </c>
      <c r="B123" s="594"/>
      <c r="C123" s="594"/>
      <c r="D123" s="594"/>
      <c r="E123" s="594"/>
      <c r="F123" s="594"/>
      <c r="G123" s="594"/>
      <c r="H123" s="594"/>
      <c r="I123" s="594"/>
      <c r="J123" s="595"/>
      <c r="L123" s="148"/>
    </row>
    <row r="124" spans="1:18" ht="15">
      <c r="A124" s="168" t="s">
        <v>256</v>
      </c>
      <c r="B124" s="144"/>
      <c r="C124" s="146"/>
      <c r="D124" s="146"/>
      <c r="E124" s="145"/>
      <c r="F124" s="144"/>
      <c r="G124" s="145"/>
      <c r="H124" s="145"/>
      <c r="I124" s="147"/>
      <c r="J124" s="147"/>
      <c r="L124" s="148"/>
    </row>
    <row r="125" spans="1:18" ht="15">
      <c r="A125" s="153" t="s">
        <v>257</v>
      </c>
      <c r="B125" s="154">
        <f>'3 Sheet1'!$C$12</f>
        <v>0</v>
      </c>
      <c r="C125" s="146">
        <v>4.5</v>
      </c>
      <c r="D125" s="146"/>
      <c r="E125" s="145"/>
      <c r="F125" s="154">
        <f>PRODUCT(B125:E125)</f>
        <v>0</v>
      </c>
      <c r="G125" s="173">
        <f>F125</f>
        <v>0</v>
      </c>
      <c r="H125" s="145" t="s">
        <v>248</v>
      </c>
      <c r="I125" s="147">
        <f>G125*1.1</f>
        <v>0</v>
      </c>
      <c r="J125" s="158">
        <f>I125</f>
        <v>0</v>
      </c>
      <c r="L125" s="148"/>
    </row>
    <row r="126" spans="1:18" ht="15">
      <c r="A126" s="153" t="s">
        <v>258</v>
      </c>
      <c r="B126" s="154">
        <f>'3 Sheet1'!$C$12</f>
        <v>0</v>
      </c>
      <c r="C126" s="146">
        <v>1</v>
      </c>
      <c r="D126" s="146"/>
      <c r="E126" s="145"/>
      <c r="F126" s="154">
        <f>PRODUCT(B126:E126)</f>
        <v>0</v>
      </c>
      <c r="G126" s="173">
        <f>F126</f>
        <v>0</v>
      </c>
      <c r="H126" s="145" t="s">
        <v>248</v>
      </c>
      <c r="I126" s="147">
        <f>G126*1.1</f>
        <v>0</v>
      </c>
      <c r="J126" s="158">
        <f>I126</f>
        <v>0</v>
      </c>
      <c r="L126" s="148"/>
    </row>
    <row r="127" spans="1:18" ht="15">
      <c r="A127" s="153" t="s">
        <v>259</v>
      </c>
      <c r="B127" s="154">
        <f>'3 Sheet1'!$C$12</f>
        <v>0</v>
      </c>
      <c r="C127" s="146">
        <v>8.1999999999999993</v>
      </c>
      <c r="D127" s="146"/>
      <c r="E127" s="145"/>
      <c r="F127" s="154">
        <f>PRODUCT(B127:E127)</f>
        <v>0</v>
      </c>
      <c r="G127" s="173">
        <f>F127</f>
        <v>0</v>
      </c>
      <c r="H127" s="145" t="s">
        <v>248</v>
      </c>
      <c r="I127" s="147">
        <f>G127*1.1</f>
        <v>0</v>
      </c>
      <c r="J127" s="158">
        <f>I127</f>
        <v>0</v>
      </c>
      <c r="L127" s="148"/>
    </row>
    <row r="128" spans="1:18" ht="15">
      <c r="A128" s="157"/>
      <c r="B128" s="144"/>
      <c r="C128" s="146"/>
      <c r="D128" s="146"/>
      <c r="E128" s="145"/>
      <c r="F128" s="154"/>
      <c r="G128" s="161"/>
      <c r="H128" s="161"/>
      <c r="I128" s="147"/>
      <c r="J128" s="171"/>
      <c r="L128" s="148"/>
    </row>
    <row r="129" spans="1:12" ht="15">
      <c r="A129" s="192" t="s">
        <v>260</v>
      </c>
      <c r="B129" s="154"/>
      <c r="C129" s="146"/>
      <c r="D129" s="146"/>
      <c r="E129" s="145"/>
      <c r="F129" s="154"/>
      <c r="G129" s="173"/>
      <c r="H129" s="145"/>
      <c r="I129" s="147"/>
      <c r="J129" s="171"/>
      <c r="L129" s="148"/>
    </row>
    <row r="130" spans="1:12" ht="15">
      <c r="A130" s="153" t="s">
        <v>257</v>
      </c>
      <c r="B130" s="154">
        <f>'3 Sheet1'!$C$18</f>
        <v>0</v>
      </c>
      <c r="C130" s="146">
        <v>8.4</v>
      </c>
      <c r="D130" s="146"/>
      <c r="E130" s="145"/>
      <c r="F130" s="154">
        <f>PRODUCT(B130:E130)</f>
        <v>0</v>
      </c>
      <c r="G130" s="173">
        <f>F130</f>
        <v>0</v>
      </c>
      <c r="H130" s="145" t="s">
        <v>248</v>
      </c>
      <c r="I130" s="147">
        <f>G130*1.1</f>
        <v>0</v>
      </c>
      <c r="J130" s="158">
        <f>I130</f>
        <v>0</v>
      </c>
      <c r="L130" s="148"/>
    </row>
    <row r="131" spans="1:12" ht="15">
      <c r="A131" s="153" t="s">
        <v>258</v>
      </c>
      <c r="B131" s="154">
        <f>'3 Sheet1'!$C$18</f>
        <v>0</v>
      </c>
      <c r="C131" s="146">
        <v>1.75</v>
      </c>
      <c r="D131" s="146"/>
      <c r="E131" s="145"/>
      <c r="F131" s="154">
        <f>PRODUCT(B131:E131)</f>
        <v>0</v>
      </c>
      <c r="G131" s="173">
        <f>F131</f>
        <v>0</v>
      </c>
      <c r="H131" s="145" t="s">
        <v>248</v>
      </c>
      <c r="I131" s="147">
        <f>G131*1.1</f>
        <v>0</v>
      </c>
      <c r="J131" s="158">
        <f>I131</f>
        <v>0</v>
      </c>
      <c r="L131" s="148"/>
    </row>
    <row r="132" spans="1:12" ht="15">
      <c r="A132" s="153" t="s">
        <v>259</v>
      </c>
      <c r="B132" s="154">
        <f>'3 Sheet1'!$C$18</f>
        <v>0</v>
      </c>
      <c r="C132" s="146">
        <v>11.2</v>
      </c>
      <c r="D132" s="146"/>
      <c r="E132" s="145"/>
      <c r="F132" s="154">
        <f>PRODUCT(B132:E132)</f>
        <v>0</v>
      </c>
      <c r="G132" s="173">
        <f>F132</f>
        <v>0</v>
      </c>
      <c r="H132" s="145" t="s">
        <v>248</v>
      </c>
      <c r="I132" s="147">
        <f>G132*1.1</f>
        <v>0</v>
      </c>
      <c r="J132" s="158">
        <f>I132</f>
        <v>0</v>
      </c>
      <c r="L132" s="148"/>
    </row>
    <row r="133" spans="1:12" ht="15">
      <c r="A133" s="157"/>
      <c r="B133" s="144"/>
      <c r="C133" s="146"/>
      <c r="D133" s="146"/>
      <c r="E133" s="145"/>
      <c r="F133" s="154"/>
      <c r="G133" s="161"/>
      <c r="H133" s="161"/>
      <c r="I133" s="147"/>
      <c r="J133" s="171"/>
      <c r="L133" s="148"/>
    </row>
    <row r="134" spans="1:12" ht="15">
      <c r="A134" s="192" t="s">
        <v>261</v>
      </c>
      <c r="B134" s="154"/>
      <c r="C134" s="146"/>
      <c r="D134" s="146"/>
      <c r="E134" s="145"/>
      <c r="F134" s="154"/>
      <c r="G134" s="173"/>
      <c r="H134" s="145"/>
      <c r="I134" s="147"/>
      <c r="J134" s="171"/>
      <c r="L134" s="148"/>
    </row>
    <row r="135" spans="1:12" ht="15">
      <c r="A135" s="153" t="s">
        <v>257</v>
      </c>
      <c r="B135" s="154">
        <f>'3 Sheet1'!$C$24</f>
        <v>0</v>
      </c>
      <c r="C135" s="146">
        <v>2.5</v>
      </c>
      <c r="D135" s="146"/>
      <c r="E135" s="145"/>
      <c r="F135" s="154">
        <f>PRODUCT(B135:E135)</f>
        <v>0</v>
      </c>
      <c r="G135" s="173">
        <f>F135</f>
        <v>0</v>
      </c>
      <c r="H135" s="145" t="s">
        <v>248</v>
      </c>
      <c r="I135" s="147">
        <f>G135*1.1</f>
        <v>0</v>
      </c>
      <c r="J135" s="158">
        <f>I135</f>
        <v>0</v>
      </c>
      <c r="L135" s="148"/>
    </row>
    <row r="136" spans="1:12" ht="15">
      <c r="A136" s="153" t="s">
        <v>258</v>
      </c>
      <c r="B136" s="154">
        <f>'3 Sheet1'!$C$24</f>
        <v>0</v>
      </c>
      <c r="C136" s="146">
        <v>0.82</v>
      </c>
      <c r="D136" s="146"/>
      <c r="E136" s="145"/>
      <c r="F136" s="154">
        <f>PRODUCT(B136:E136)</f>
        <v>0</v>
      </c>
      <c r="G136" s="173">
        <f>F136</f>
        <v>0</v>
      </c>
      <c r="H136" s="145" t="s">
        <v>248</v>
      </c>
      <c r="I136" s="147">
        <f>G136*1.1</f>
        <v>0</v>
      </c>
      <c r="J136" s="158">
        <f>I136</f>
        <v>0</v>
      </c>
      <c r="L136" s="148"/>
    </row>
    <row r="137" spans="1:12" ht="15">
      <c r="A137" s="153" t="s">
        <v>259</v>
      </c>
      <c r="B137" s="154">
        <f>'3 Sheet1'!$C$24</f>
        <v>0</v>
      </c>
      <c r="C137" s="146">
        <v>5.95</v>
      </c>
      <c r="D137" s="146"/>
      <c r="E137" s="145"/>
      <c r="F137" s="154">
        <f>PRODUCT(B137:E137)</f>
        <v>0</v>
      </c>
      <c r="G137" s="173">
        <f>F137</f>
        <v>0</v>
      </c>
      <c r="H137" s="145" t="s">
        <v>248</v>
      </c>
      <c r="I137" s="147">
        <f>G137*1.1</f>
        <v>0</v>
      </c>
      <c r="J137" s="158">
        <f>I137</f>
        <v>0</v>
      </c>
      <c r="L137" s="148"/>
    </row>
    <row r="138" spans="1:12" ht="15">
      <c r="A138" s="157"/>
      <c r="B138" s="144"/>
      <c r="C138" s="146"/>
      <c r="D138" s="146"/>
      <c r="E138" s="145"/>
      <c r="F138" s="154"/>
      <c r="G138" s="161"/>
      <c r="H138" s="161"/>
      <c r="I138" s="147"/>
      <c r="J138" s="171"/>
      <c r="L138" s="148"/>
    </row>
    <row r="139" spans="1:12" ht="15">
      <c r="A139" s="153"/>
      <c r="B139" s="154"/>
      <c r="C139" s="146"/>
      <c r="D139" s="146"/>
      <c r="E139" s="145"/>
      <c r="F139" s="154"/>
      <c r="G139" s="173"/>
      <c r="H139" s="145"/>
      <c r="I139" s="147"/>
      <c r="J139" s="171"/>
      <c r="L139" s="148"/>
    </row>
    <row r="140" spans="1:12" ht="15">
      <c r="A140" s="153"/>
      <c r="B140" s="154"/>
      <c r="C140" s="146"/>
      <c r="D140" s="146"/>
      <c r="E140" s="145"/>
      <c r="F140" s="154"/>
      <c r="G140" s="173"/>
      <c r="H140" s="145"/>
      <c r="I140" s="147"/>
      <c r="J140" s="171"/>
      <c r="L140" s="148"/>
    </row>
    <row r="141" spans="1:12" ht="15">
      <c r="A141" s="153"/>
      <c r="B141" s="154"/>
      <c r="C141" s="146"/>
      <c r="D141" s="146"/>
      <c r="E141" s="145"/>
      <c r="F141" s="154"/>
      <c r="G141" s="173"/>
      <c r="H141" s="145"/>
      <c r="I141" s="147"/>
      <c r="J141" s="147"/>
      <c r="L141" s="148"/>
    </row>
    <row r="142" spans="1:12" ht="30">
      <c r="A142" s="195"/>
      <c r="B142" s="196" t="s">
        <v>268</v>
      </c>
      <c r="C142" s="196" t="s">
        <v>29</v>
      </c>
      <c r="D142" s="196" t="s">
        <v>269</v>
      </c>
      <c r="E142" s="197" t="s">
        <v>270</v>
      </c>
      <c r="F142" s="196" t="s">
        <v>271</v>
      </c>
      <c r="G142" s="196"/>
      <c r="H142" s="196"/>
      <c r="I142" s="196"/>
      <c r="J142" s="196"/>
      <c r="L142" s="187"/>
    </row>
    <row r="143" spans="1:12" ht="15">
      <c r="A143" s="581" t="s">
        <v>272</v>
      </c>
      <c r="B143" s="582"/>
      <c r="C143" s="582"/>
      <c r="D143" s="582"/>
      <c r="E143" s="582"/>
      <c r="F143" s="583"/>
      <c r="G143" s="141"/>
      <c r="H143" s="142"/>
      <c r="I143" s="141"/>
    </row>
    <row r="144" spans="1:12" ht="15">
      <c r="A144" s="198"/>
      <c r="B144" s="169"/>
      <c r="C144" s="170"/>
      <c r="D144" s="169"/>
      <c r="E144" s="170"/>
      <c r="F144" s="150"/>
      <c r="G144" s="184"/>
      <c r="H144" s="170"/>
      <c r="I144" s="184"/>
      <c r="J144" s="141"/>
      <c r="L144" s="187"/>
    </row>
    <row r="145" spans="1:12" ht="15">
      <c r="A145" s="198"/>
      <c r="B145" s="169"/>
      <c r="C145" s="170"/>
      <c r="D145" s="169"/>
      <c r="E145" s="170"/>
      <c r="F145" s="150"/>
      <c r="G145" s="184"/>
      <c r="H145" s="170"/>
      <c r="I145" s="184"/>
      <c r="J145" s="163"/>
      <c r="L145" s="187"/>
    </row>
    <row r="146" spans="1:12" ht="15">
      <c r="A146" s="581" t="s">
        <v>266</v>
      </c>
      <c r="B146" s="582"/>
      <c r="C146" s="582"/>
      <c r="D146" s="582"/>
      <c r="E146" s="582"/>
      <c r="F146" s="583"/>
      <c r="G146" s="141"/>
      <c r="H146" s="142"/>
      <c r="I146" s="141"/>
      <c r="J146" s="163"/>
    </row>
    <row r="147" spans="1:12" ht="15">
      <c r="A147" s="183"/>
      <c r="B147" s="150"/>
      <c r="C147" s="170"/>
      <c r="D147" s="169"/>
      <c r="E147" s="170"/>
      <c r="F147" s="150"/>
      <c r="G147" s="162"/>
      <c r="H147" s="170"/>
      <c r="I147" s="162"/>
      <c r="J147" s="141"/>
      <c r="L147" s="148"/>
    </row>
    <row r="148" spans="1:12" ht="15">
      <c r="A148" s="183"/>
      <c r="B148" s="150"/>
      <c r="C148" s="170"/>
      <c r="D148" s="169"/>
      <c r="E148" s="170"/>
      <c r="F148" s="150"/>
      <c r="G148" s="162"/>
      <c r="H148" s="170"/>
      <c r="I148" s="162"/>
      <c r="J148" s="163"/>
      <c r="L148" s="148"/>
    </row>
    <row r="149" spans="1:12" ht="24.9" customHeight="1">
      <c r="A149" s="581" t="s">
        <v>273</v>
      </c>
      <c r="B149" s="582"/>
      <c r="C149" s="582"/>
      <c r="D149" s="582"/>
      <c r="E149" s="582"/>
      <c r="F149" s="583"/>
      <c r="G149" s="141"/>
      <c r="H149" s="142"/>
      <c r="I149" s="141"/>
      <c r="J149" s="163"/>
    </row>
    <row r="150" spans="1:12" ht="15">
      <c r="A150" s="183"/>
      <c r="B150" s="199"/>
      <c r="C150" s="184"/>
      <c r="D150" s="184"/>
      <c r="E150" s="199"/>
      <c r="F150" s="150"/>
      <c r="G150" s="170"/>
      <c r="H150" s="170"/>
      <c r="I150" s="162"/>
      <c r="J150" s="141"/>
    </row>
    <row r="151" spans="1:12" ht="15">
      <c r="A151" s="183"/>
      <c r="B151" s="199"/>
      <c r="C151" s="184"/>
      <c r="D151" s="184"/>
      <c r="E151" s="199"/>
      <c r="F151" s="150"/>
      <c r="G151" s="170"/>
      <c r="H151" s="170"/>
      <c r="I151" s="162"/>
      <c r="J151" s="171"/>
      <c r="L151" s="148"/>
    </row>
    <row r="152" spans="1:12" ht="15">
      <c r="A152" s="200" t="s">
        <v>274</v>
      </c>
      <c r="B152" s="201"/>
      <c r="C152" s="201"/>
      <c r="D152" s="201"/>
      <c r="E152" s="201"/>
      <c r="F152" s="201"/>
      <c r="G152" s="201"/>
      <c r="H152" s="201"/>
      <c r="I152" s="201"/>
      <c r="J152" s="202"/>
      <c r="L152" s="187"/>
    </row>
    <row r="153" spans="1:12" ht="24.9" customHeight="1">
      <c r="A153" s="581"/>
      <c r="B153" s="582"/>
      <c r="C153" s="582"/>
      <c r="D153" s="582"/>
      <c r="E153" s="582"/>
      <c r="F153" s="583"/>
      <c r="G153" s="141"/>
      <c r="H153" s="142"/>
      <c r="I153" s="141"/>
    </row>
    <row r="154" spans="1:12" ht="15">
      <c r="A154" s="183"/>
      <c r="B154" s="199"/>
      <c r="C154" s="170"/>
      <c r="D154" s="169"/>
      <c r="E154" s="170"/>
      <c r="F154" s="150"/>
      <c r="G154" s="170"/>
      <c r="H154" s="170"/>
      <c r="I154" s="162"/>
      <c r="J154" s="141"/>
      <c r="L154" s="148"/>
    </row>
    <row r="155" spans="1:12" ht="15">
      <c r="A155" s="203"/>
      <c r="B155" s="204"/>
      <c r="C155" s="205"/>
      <c r="D155" s="206"/>
      <c r="E155" s="205"/>
      <c r="F155" s="182"/>
      <c r="G155" s="205"/>
      <c r="H155" s="205"/>
      <c r="I155" s="207"/>
      <c r="J155" s="207"/>
      <c r="L155" s="148"/>
    </row>
    <row r="156" spans="1:12" ht="12.75" customHeight="1">
      <c r="A156" s="208" t="s">
        <v>275</v>
      </c>
      <c r="B156" s="209"/>
      <c r="C156" s="209"/>
      <c r="D156" s="209"/>
      <c r="E156" s="209"/>
      <c r="F156" s="209"/>
      <c r="G156" s="209"/>
      <c r="H156" s="209"/>
      <c r="I156" s="209"/>
      <c r="J156" s="210"/>
      <c r="L156" s="148"/>
    </row>
    <row r="157" spans="1:12" ht="15">
      <c r="A157" s="584" t="s">
        <v>276</v>
      </c>
      <c r="B157" s="585"/>
      <c r="C157" s="585"/>
      <c r="D157" s="585"/>
      <c r="E157" s="585"/>
      <c r="F157" s="585"/>
      <c r="G157" s="585"/>
      <c r="H157" s="585"/>
      <c r="I157" s="211"/>
      <c r="J157" s="212"/>
      <c r="L157" s="148"/>
    </row>
    <row r="158" spans="1:12" ht="15">
      <c r="A158" s="213" t="s">
        <v>277</v>
      </c>
      <c r="B158" s="150"/>
      <c r="C158" s="161"/>
      <c r="D158" s="146"/>
      <c r="E158" s="145"/>
      <c r="F158" s="144"/>
      <c r="G158" s="145"/>
      <c r="H158" s="145"/>
      <c r="I158" s="147"/>
      <c r="J158" s="171"/>
      <c r="L158" s="148"/>
    </row>
    <row r="159" spans="1:12" ht="15">
      <c r="A159" s="214" t="str">
        <f>'3 Sheet1'!F3</f>
        <v>~CS01</v>
      </c>
      <c r="B159" s="150">
        <f>'3 Sheet1'!H3</f>
        <v>0</v>
      </c>
      <c r="C159" s="173">
        <f>'3 Sheet1'!J3</f>
        <v>0</v>
      </c>
      <c r="D159" s="146"/>
      <c r="E159" s="145"/>
      <c r="F159" s="144">
        <f>PRODUCT(B159:E159)</f>
        <v>0</v>
      </c>
      <c r="G159" s="145"/>
      <c r="H159" s="145" t="s">
        <v>199</v>
      </c>
      <c r="I159" s="147">
        <f>F159*1.1</f>
        <v>0</v>
      </c>
      <c r="J159" s="152">
        <f>I159</f>
        <v>0</v>
      </c>
      <c r="L159" s="148"/>
    </row>
    <row r="160" spans="1:12" ht="15">
      <c r="A160" s="214" t="str">
        <f>'3 Sheet1'!F4</f>
        <v>CS01-CS02</v>
      </c>
      <c r="B160" s="150">
        <f>'3 Sheet1'!H4</f>
        <v>0</v>
      </c>
      <c r="C160" s="173">
        <f>'3 Sheet1'!J4</f>
        <v>0</v>
      </c>
      <c r="D160" s="146"/>
      <c r="E160" s="145"/>
      <c r="F160" s="144">
        <f t="shared" ref="F160:F169" si="18">PRODUCT(B160:E160)</f>
        <v>0</v>
      </c>
      <c r="G160" s="145"/>
      <c r="H160" s="145" t="s">
        <v>199</v>
      </c>
      <c r="I160" s="147">
        <f t="shared" ref="I160:I169" si="19">F160*1.1</f>
        <v>0</v>
      </c>
      <c r="J160" s="152">
        <f t="shared" ref="J160:J169" si="20">I160</f>
        <v>0</v>
      </c>
      <c r="L160" s="148"/>
    </row>
    <row r="161" spans="1:12" ht="15">
      <c r="A161" s="214" t="str">
        <f>'3 Sheet1'!F5</f>
        <v>CS02-CS03</v>
      </c>
      <c r="B161" s="150">
        <f>'3 Sheet1'!H5</f>
        <v>0</v>
      </c>
      <c r="C161" s="173">
        <f>'3 Sheet1'!J5</f>
        <v>0</v>
      </c>
      <c r="D161" s="146"/>
      <c r="E161" s="145"/>
      <c r="F161" s="144">
        <f t="shared" si="18"/>
        <v>0</v>
      </c>
      <c r="G161" s="145"/>
      <c r="H161" s="145" t="s">
        <v>199</v>
      </c>
      <c r="I161" s="147">
        <f t="shared" si="19"/>
        <v>0</v>
      </c>
      <c r="J161" s="152">
        <f t="shared" si="20"/>
        <v>0</v>
      </c>
      <c r="L161" s="148"/>
    </row>
    <row r="162" spans="1:12" ht="15">
      <c r="A162" s="214" t="str">
        <f>'3 Sheet1'!F6</f>
        <v>CS02-CS04</v>
      </c>
      <c r="B162" s="150">
        <f>'3 Sheet1'!H6</f>
        <v>0</v>
      </c>
      <c r="C162" s="173">
        <f>'3 Sheet1'!J6</f>
        <v>0</v>
      </c>
      <c r="D162" s="146"/>
      <c r="E162" s="145"/>
      <c r="F162" s="144">
        <f t="shared" si="18"/>
        <v>0</v>
      </c>
      <c r="G162" s="145"/>
      <c r="H162" s="145" t="s">
        <v>199</v>
      </c>
      <c r="I162" s="147">
        <f t="shared" si="19"/>
        <v>0</v>
      </c>
      <c r="J162" s="152">
        <f t="shared" si="20"/>
        <v>0</v>
      </c>
      <c r="L162" s="148"/>
    </row>
    <row r="163" spans="1:12" ht="15">
      <c r="A163" s="214" t="str">
        <f>'3 Sheet1'!F7</f>
        <v>CS04~</v>
      </c>
      <c r="B163" s="150">
        <f>'3 Sheet1'!H7</f>
        <v>0</v>
      </c>
      <c r="C163" s="173">
        <f>'3 Sheet1'!J7</f>
        <v>0</v>
      </c>
      <c r="D163" s="146"/>
      <c r="E163" s="145"/>
      <c r="F163" s="144">
        <f t="shared" si="18"/>
        <v>0</v>
      </c>
      <c r="G163" s="145"/>
      <c r="H163" s="145" t="s">
        <v>199</v>
      </c>
      <c r="I163" s="147">
        <f t="shared" si="19"/>
        <v>0</v>
      </c>
      <c r="J163" s="152">
        <f t="shared" si="20"/>
        <v>0</v>
      </c>
      <c r="L163" s="148"/>
    </row>
    <row r="164" spans="1:12" ht="15">
      <c r="A164" s="214"/>
      <c r="B164" s="150"/>
      <c r="C164" s="161"/>
      <c r="D164" s="146"/>
      <c r="E164" s="145"/>
      <c r="F164" s="144"/>
      <c r="G164" s="145"/>
      <c r="H164" s="145"/>
      <c r="I164" s="147"/>
      <c r="J164" s="147"/>
      <c r="L164" s="148"/>
    </row>
    <row r="165" spans="1:12" ht="15">
      <c r="A165" s="214" t="str">
        <f>'3 Sheet1'!F9</f>
        <v>Nailing Area 02</v>
      </c>
      <c r="B165" s="150"/>
      <c r="C165" s="161"/>
      <c r="D165" s="146"/>
      <c r="E165" s="145"/>
      <c r="F165" s="144"/>
      <c r="G165" s="145"/>
      <c r="H165" s="145"/>
      <c r="I165" s="147"/>
      <c r="J165" s="147"/>
      <c r="L165" s="148"/>
    </row>
    <row r="166" spans="1:12" ht="15">
      <c r="A166" s="214" t="str">
        <f>'3 Sheet1'!F13</f>
        <v>~CS01</v>
      </c>
      <c r="B166" s="150">
        <f>'3 Sheet1'!H13</f>
        <v>0</v>
      </c>
      <c r="C166" s="173">
        <f>'3 Sheet1'!J13</f>
        <v>0</v>
      </c>
      <c r="D166" s="146"/>
      <c r="E166" s="145"/>
      <c r="F166" s="144">
        <f t="shared" si="18"/>
        <v>0</v>
      </c>
      <c r="G166" s="145"/>
      <c r="H166" s="145" t="s">
        <v>199</v>
      </c>
      <c r="I166" s="147">
        <f t="shared" si="19"/>
        <v>0</v>
      </c>
      <c r="J166" s="152">
        <f t="shared" si="20"/>
        <v>0</v>
      </c>
      <c r="L166" s="148"/>
    </row>
    <row r="167" spans="1:12" ht="15">
      <c r="A167" s="214" t="str">
        <f>'3 Sheet1'!F14</f>
        <v>CS01-CS02</v>
      </c>
      <c r="B167" s="150">
        <f>'3 Sheet1'!H14</f>
        <v>0</v>
      </c>
      <c r="C167" s="173">
        <f>'3 Sheet1'!J14</f>
        <v>0</v>
      </c>
      <c r="D167" s="146"/>
      <c r="E167" s="145"/>
      <c r="F167" s="144">
        <f t="shared" si="18"/>
        <v>0</v>
      </c>
      <c r="G167" s="145"/>
      <c r="H167" s="145" t="s">
        <v>199</v>
      </c>
      <c r="I167" s="147">
        <f t="shared" si="19"/>
        <v>0</v>
      </c>
      <c r="J167" s="152">
        <f t="shared" si="20"/>
        <v>0</v>
      </c>
      <c r="L167" s="148"/>
    </row>
    <row r="168" spans="1:12" ht="15">
      <c r="A168" s="214" t="str">
        <f>'3 Sheet1'!F15</f>
        <v>CS02-CS03</v>
      </c>
      <c r="B168" s="150">
        <f>'3 Sheet1'!H15</f>
        <v>0</v>
      </c>
      <c r="C168" s="173">
        <f>'3 Sheet1'!J15</f>
        <v>0</v>
      </c>
      <c r="D168" s="146"/>
      <c r="E168" s="145"/>
      <c r="F168" s="144">
        <f t="shared" si="18"/>
        <v>0</v>
      </c>
      <c r="G168" s="145"/>
      <c r="H168" s="145" t="s">
        <v>199</v>
      </c>
      <c r="I168" s="147">
        <f t="shared" si="19"/>
        <v>0</v>
      </c>
      <c r="J168" s="152">
        <f t="shared" si="20"/>
        <v>0</v>
      </c>
      <c r="L168" s="148"/>
    </row>
    <row r="169" spans="1:12" ht="15">
      <c r="A169" s="214" t="str">
        <f>'3 Sheet1'!F16</f>
        <v>CS03~</v>
      </c>
      <c r="B169" s="150">
        <f>'3 Sheet1'!H16</f>
        <v>0</v>
      </c>
      <c r="C169" s="173">
        <f>'3 Sheet1'!J16</f>
        <v>0</v>
      </c>
      <c r="D169" s="146"/>
      <c r="E169" s="145"/>
      <c r="F169" s="144">
        <f t="shared" si="18"/>
        <v>0</v>
      </c>
      <c r="G169" s="145"/>
      <c r="H169" s="145" t="s">
        <v>199</v>
      </c>
      <c r="I169" s="147">
        <f t="shared" si="19"/>
        <v>0</v>
      </c>
      <c r="J169" s="152">
        <f t="shared" si="20"/>
        <v>0</v>
      </c>
      <c r="L169" s="148"/>
    </row>
    <row r="170" spans="1:12" ht="15">
      <c r="A170" s="213"/>
      <c r="B170" s="150"/>
      <c r="C170" s="161"/>
      <c r="D170" s="146"/>
      <c r="E170" s="145"/>
      <c r="F170" s="144"/>
      <c r="G170" s="145"/>
      <c r="H170" s="145"/>
      <c r="I170" s="147"/>
      <c r="J170" s="158">
        <f>SUM(J159:J169)</f>
        <v>0</v>
      </c>
      <c r="L170" s="148"/>
    </row>
    <row r="171" spans="1:12" ht="15">
      <c r="A171" s="213"/>
      <c r="B171" s="150"/>
      <c r="C171" s="161"/>
      <c r="D171" s="146"/>
      <c r="E171" s="145"/>
      <c r="F171" s="144"/>
      <c r="G171" s="145"/>
      <c r="H171" s="145"/>
      <c r="I171" s="147"/>
      <c r="J171" s="171"/>
      <c r="L171" s="148"/>
    </row>
    <row r="172" spans="1:12" ht="15">
      <c r="A172" s="213"/>
      <c r="B172" s="150"/>
      <c r="C172" s="161"/>
      <c r="D172" s="146"/>
      <c r="E172" s="145"/>
      <c r="F172" s="144"/>
      <c r="G172" s="145"/>
      <c r="H172" s="145"/>
      <c r="I172" s="147"/>
      <c r="J172" s="171"/>
      <c r="L172" s="148"/>
    </row>
    <row r="173" spans="1:12" ht="15">
      <c r="A173" s="213"/>
      <c r="B173" s="150"/>
      <c r="C173" s="161"/>
      <c r="D173" s="146"/>
      <c r="E173" s="145"/>
      <c r="F173" s="144"/>
      <c r="G173" s="145"/>
      <c r="H173" s="145"/>
      <c r="I173" s="147"/>
      <c r="J173" s="171"/>
      <c r="L173" s="148"/>
    </row>
    <row r="174" spans="1:12" ht="15">
      <c r="A174" s="213"/>
      <c r="B174" s="150"/>
      <c r="C174" s="161"/>
      <c r="D174" s="146"/>
      <c r="E174" s="145"/>
      <c r="F174" s="144"/>
      <c r="G174" s="145"/>
      <c r="H174" s="145"/>
      <c r="I174" s="147"/>
      <c r="J174" s="171"/>
      <c r="L174" s="148"/>
    </row>
    <row r="175" spans="1:12" ht="15">
      <c r="A175" s="213"/>
      <c r="B175" s="150"/>
      <c r="C175" s="161"/>
      <c r="D175" s="146"/>
      <c r="E175" s="145"/>
      <c r="F175" s="144"/>
      <c r="G175" s="145"/>
      <c r="H175" s="145"/>
      <c r="I175" s="147"/>
      <c r="J175" s="171"/>
      <c r="L175" s="148"/>
    </row>
    <row r="176" spans="1:12" ht="15">
      <c r="A176" s="157"/>
      <c r="B176" s="150"/>
      <c r="C176" s="161"/>
      <c r="D176" s="169"/>
      <c r="E176" s="170"/>
      <c r="F176" s="150"/>
      <c r="G176" s="170"/>
      <c r="H176" s="170"/>
      <c r="I176" s="147"/>
      <c r="J176" s="147"/>
      <c r="L176" s="148"/>
    </row>
    <row r="177" spans="1:12" ht="15">
      <c r="A177" s="213" t="s">
        <v>278</v>
      </c>
      <c r="B177" s="154"/>
      <c r="C177" s="161"/>
      <c r="D177" s="160"/>
      <c r="E177" s="161"/>
      <c r="F177" s="150"/>
      <c r="G177" s="161"/>
      <c r="H177" s="161"/>
      <c r="I177" s="147"/>
      <c r="J177" s="147"/>
      <c r="L177" s="148"/>
    </row>
    <row r="178" spans="1:12" ht="15">
      <c r="A178" s="157"/>
      <c r="B178" s="154"/>
      <c r="C178" s="161"/>
      <c r="D178" s="160"/>
      <c r="E178" s="161"/>
      <c r="F178" s="154"/>
      <c r="G178" s="161"/>
      <c r="H178" s="178"/>
      <c r="I178" s="147"/>
      <c r="J178" s="147"/>
      <c r="L178" s="148"/>
    </row>
    <row r="179" spans="1:12" ht="15">
      <c r="A179" s="157" t="s">
        <v>440</v>
      </c>
      <c r="B179" s="154"/>
      <c r="C179" s="161"/>
      <c r="D179" s="160"/>
      <c r="E179" s="161"/>
      <c r="F179" s="154"/>
      <c r="G179" s="161"/>
      <c r="H179" s="178"/>
      <c r="I179" s="147"/>
      <c r="J179" s="147"/>
      <c r="L179" s="148"/>
    </row>
    <row r="180" spans="1:12" ht="15">
      <c r="A180" s="157"/>
      <c r="B180" s="154"/>
      <c r="C180" s="161"/>
      <c r="D180" s="160"/>
      <c r="E180" s="161"/>
      <c r="F180" s="154"/>
      <c r="G180" s="161"/>
      <c r="H180" s="145"/>
      <c r="I180" s="147"/>
      <c r="J180" s="147"/>
      <c r="L180" s="148"/>
    </row>
    <row r="181" spans="1:12" ht="15">
      <c r="A181" s="157"/>
      <c r="B181" s="154"/>
      <c r="C181" s="161"/>
      <c r="D181" s="160"/>
      <c r="E181" s="161"/>
      <c r="F181" s="154"/>
      <c r="G181" s="161"/>
      <c r="H181" s="145"/>
      <c r="I181" s="147"/>
      <c r="J181" s="147"/>
      <c r="L181" s="148"/>
    </row>
    <row r="182" spans="1:12" ht="15">
      <c r="A182" s="215" t="s">
        <v>280</v>
      </c>
      <c r="B182" s="216"/>
      <c r="C182" s="216"/>
      <c r="D182" s="216"/>
      <c r="E182" s="216"/>
      <c r="F182" s="216"/>
      <c r="G182" s="216"/>
      <c r="H182" s="216"/>
      <c r="I182" s="216"/>
      <c r="J182" s="217"/>
      <c r="L182" s="148"/>
    </row>
    <row r="183" spans="1:12" ht="15">
      <c r="A183" s="218"/>
      <c r="B183" s="176"/>
      <c r="C183" s="145"/>
      <c r="D183" s="146"/>
      <c r="E183" s="145"/>
      <c r="F183" s="144"/>
      <c r="G183" s="145"/>
      <c r="H183" s="145"/>
      <c r="I183" s="147"/>
      <c r="J183" s="147"/>
      <c r="L183" s="148"/>
    </row>
    <row r="184" spans="1:12" ht="13.5" customHeight="1">
      <c r="A184" s="219" t="s">
        <v>281</v>
      </c>
      <c r="B184" s="176">
        <f>'3 Sheet1'!R2</f>
        <v>0</v>
      </c>
      <c r="C184" s="145"/>
      <c r="D184" s="146"/>
      <c r="E184" s="147">
        <f>'3 Sheet1'!S2</f>
        <v>0</v>
      </c>
      <c r="F184" s="144">
        <f t="shared" ref="F184:F189" si="21">PRODUCT(B184:E184)</f>
        <v>0</v>
      </c>
      <c r="G184" s="145"/>
      <c r="H184" s="145" t="s">
        <v>199</v>
      </c>
      <c r="I184" s="147"/>
      <c r="J184" s="158">
        <f t="shared" ref="J184:J189" si="22">F184</f>
        <v>0</v>
      </c>
      <c r="L184" s="148"/>
    </row>
    <row r="185" spans="1:12" ht="15">
      <c r="A185" s="219" t="s">
        <v>282</v>
      </c>
      <c r="B185" s="176">
        <f>'3 Sheet1'!R3</f>
        <v>0</v>
      </c>
      <c r="C185" s="145"/>
      <c r="D185" s="146"/>
      <c r="E185" s="147">
        <f>'3 Sheet1'!S3</f>
        <v>0</v>
      </c>
      <c r="F185" s="144">
        <f t="shared" si="21"/>
        <v>0</v>
      </c>
      <c r="G185" s="145"/>
      <c r="H185" s="145" t="s">
        <v>199</v>
      </c>
      <c r="I185" s="147"/>
      <c r="J185" s="158">
        <f t="shared" si="22"/>
        <v>0</v>
      </c>
      <c r="L185" s="148"/>
    </row>
    <row r="186" spans="1:12" ht="15" customHeight="1">
      <c r="A186" s="219"/>
      <c r="B186" s="176"/>
      <c r="C186" s="145"/>
      <c r="D186" s="146"/>
      <c r="E186" s="145"/>
      <c r="F186" s="144">
        <f t="shared" si="21"/>
        <v>0</v>
      </c>
      <c r="G186" s="145"/>
      <c r="H186" s="145" t="s">
        <v>199</v>
      </c>
      <c r="I186" s="147"/>
      <c r="J186" s="147">
        <f t="shared" si="22"/>
        <v>0</v>
      </c>
      <c r="L186" s="148"/>
    </row>
    <row r="187" spans="1:12" ht="15">
      <c r="A187" s="219"/>
      <c r="B187" s="199"/>
      <c r="C187" s="170"/>
      <c r="D187" s="169"/>
      <c r="E187" s="170"/>
      <c r="F187" s="144">
        <f t="shared" si="21"/>
        <v>0</v>
      </c>
      <c r="G187" s="170"/>
      <c r="H187" s="145" t="s">
        <v>199</v>
      </c>
      <c r="I187" s="162"/>
      <c r="J187" s="147">
        <f t="shared" si="22"/>
        <v>0</v>
      </c>
      <c r="L187" s="148"/>
    </row>
    <row r="188" spans="1:12" ht="15">
      <c r="A188" s="219"/>
      <c r="B188" s="199"/>
      <c r="C188" s="170"/>
      <c r="D188" s="169"/>
      <c r="E188" s="170"/>
      <c r="F188" s="144">
        <f t="shared" si="21"/>
        <v>0</v>
      </c>
      <c r="G188" s="170"/>
      <c r="H188" s="145" t="s">
        <v>199</v>
      </c>
      <c r="I188" s="162"/>
      <c r="J188" s="147">
        <f t="shared" si="22"/>
        <v>0</v>
      </c>
      <c r="L188" s="148"/>
    </row>
    <row r="189" spans="1:12" ht="15">
      <c r="A189" s="219"/>
      <c r="B189" s="159"/>
      <c r="C189" s="161"/>
      <c r="D189" s="160"/>
      <c r="E189" s="161"/>
      <c r="F189" s="144">
        <f t="shared" si="21"/>
        <v>0</v>
      </c>
      <c r="G189" s="161"/>
      <c r="H189" s="145" t="s">
        <v>199</v>
      </c>
      <c r="I189" s="173"/>
      <c r="J189" s="147">
        <f t="shared" si="22"/>
        <v>0</v>
      </c>
      <c r="L189" s="148"/>
    </row>
    <row r="190" spans="1:12" ht="15">
      <c r="A190" s="219"/>
      <c r="B190" s="159"/>
      <c r="C190" s="161"/>
      <c r="D190" s="160"/>
      <c r="E190" s="161"/>
      <c r="F190" s="154"/>
      <c r="G190" s="161"/>
      <c r="H190" s="161"/>
      <c r="I190" s="173"/>
      <c r="J190" s="220">
        <f>SUM(J184:J189)</f>
        <v>0</v>
      </c>
      <c r="L190" s="148"/>
    </row>
    <row r="191" spans="1:12" ht="15">
      <c r="A191" s="219"/>
      <c r="B191" s="159"/>
      <c r="C191" s="161"/>
      <c r="D191" s="160"/>
      <c r="E191" s="161"/>
      <c r="F191" s="154"/>
      <c r="G191" s="161"/>
      <c r="H191" s="161"/>
      <c r="I191" s="173"/>
      <c r="J191" s="221"/>
      <c r="L191" s="148"/>
    </row>
    <row r="192" spans="1:12" ht="15">
      <c r="A192" s="215" t="s">
        <v>283</v>
      </c>
      <c r="B192" s="216"/>
      <c r="C192" s="216"/>
      <c r="D192" s="216"/>
      <c r="E192" s="216"/>
      <c r="F192" s="216"/>
      <c r="G192" s="216"/>
      <c r="H192" s="216"/>
      <c r="I192" s="216"/>
      <c r="J192" s="217"/>
      <c r="L192" s="148"/>
    </row>
    <row r="193" spans="1:12" ht="15">
      <c r="A193" s="218"/>
      <c r="B193" s="176">
        <f>'3 Sheet1'!R10</f>
        <v>0</v>
      </c>
      <c r="C193" s="145"/>
      <c r="D193" s="146"/>
      <c r="E193" s="145"/>
      <c r="F193" s="144">
        <f>B193</f>
        <v>0</v>
      </c>
      <c r="G193" s="147">
        <f>F193</f>
        <v>0</v>
      </c>
      <c r="H193" s="145" t="s">
        <v>199</v>
      </c>
      <c r="I193" s="147">
        <f>G193*1.1</f>
        <v>0</v>
      </c>
      <c r="J193" s="152">
        <f>I193*1.1</f>
        <v>0</v>
      </c>
      <c r="L193" s="148"/>
    </row>
    <row r="194" spans="1:12" ht="15">
      <c r="A194" s="218"/>
      <c r="B194" s="176">
        <f>'3 Sheet1'!R11</f>
        <v>0</v>
      </c>
      <c r="C194" s="145"/>
      <c r="D194" s="146"/>
      <c r="E194" s="145"/>
      <c r="F194" s="144">
        <f>B194</f>
        <v>0</v>
      </c>
      <c r="G194" s="147">
        <f>F194</f>
        <v>0</v>
      </c>
      <c r="H194" s="145" t="s">
        <v>199</v>
      </c>
      <c r="I194" s="147">
        <f>G194*1.1</f>
        <v>0</v>
      </c>
      <c r="J194" s="152">
        <f>I194*1.1</f>
        <v>0</v>
      </c>
      <c r="L194" s="148"/>
    </row>
    <row r="195" spans="1:12" ht="15">
      <c r="A195" s="157"/>
      <c r="B195" s="199"/>
      <c r="C195" s="170"/>
      <c r="D195" s="169"/>
      <c r="E195" s="170"/>
      <c r="F195" s="150"/>
      <c r="G195" s="170"/>
      <c r="H195" s="170"/>
      <c r="I195" s="162"/>
      <c r="J195" s="222">
        <f>SUM(J193:J194)</f>
        <v>0</v>
      </c>
      <c r="L195" s="148"/>
    </row>
    <row r="196" spans="1:12" ht="15">
      <c r="A196" s="157"/>
      <c r="B196" s="199"/>
      <c r="C196" s="170"/>
      <c r="D196" s="169"/>
      <c r="E196" s="170"/>
      <c r="F196" s="150"/>
      <c r="G196" s="170"/>
      <c r="H196" s="170"/>
      <c r="I196" s="162"/>
      <c r="J196" s="163"/>
      <c r="L196" s="148"/>
    </row>
    <row r="197" spans="1:12" ht="15">
      <c r="A197" s="581" t="s">
        <v>284</v>
      </c>
      <c r="B197" s="582"/>
      <c r="C197" s="582"/>
      <c r="D197" s="582"/>
      <c r="E197" s="582"/>
      <c r="F197" s="583"/>
      <c r="G197" s="141"/>
      <c r="H197" s="142"/>
      <c r="I197" s="141"/>
      <c r="J197" s="141"/>
      <c r="L197" s="148"/>
    </row>
    <row r="198" spans="1:12" ht="15">
      <c r="A198" s="223">
        <f>'3 Sheet1'!R6</f>
        <v>10</v>
      </c>
      <c r="B198" s="159">
        <f>'3 Sheet1'!R6</f>
        <v>10</v>
      </c>
      <c r="C198" s="160"/>
      <c r="D198" s="224"/>
      <c r="E198" s="173">
        <f>'3 Sheet1'!S6</f>
        <v>17</v>
      </c>
      <c r="F198" s="144">
        <f>B198*E198</f>
        <v>170</v>
      </c>
      <c r="G198" s="147">
        <f>F198</f>
        <v>170</v>
      </c>
      <c r="H198" s="170" t="s">
        <v>199</v>
      </c>
      <c r="I198" s="162"/>
      <c r="J198" s="225">
        <f>F198</f>
        <v>170</v>
      </c>
      <c r="L198" s="148"/>
    </row>
    <row r="199" spans="1:12" ht="15">
      <c r="A199" s="223">
        <f>'3 Sheet1'!R7</f>
        <v>0</v>
      </c>
      <c r="B199" s="159">
        <f>'3 Sheet1'!R7</f>
        <v>0</v>
      </c>
      <c r="C199" s="160"/>
      <c r="D199" s="224"/>
      <c r="E199" s="173">
        <f>'3 Sheet1'!S7</f>
        <v>0</v>
      </c>
      <c r="F199" s="144">
        <f>B199*E199</f>
        <v>0</v>
      </c>
      <c r="G199" s="147">
        <f>F199</f>
        <v>0</v>
      </c>
      <c r="H199" s="170" t="s">
        <v>199</v>
      </c>
      <c r="I199" s="162"/>
      <c r="J199" s="225">
        <f>F199</f>
        <v>0</v>
      </c>
    </row>
    <row r="200" spans="1:12" ht="15">
      <c r="A200" s="226"/>
      <c r="B200" s="159"/>
      <c r="C200" s="160"/>
      <c r="D200" s="224"/>
      <c r="E200" s="161"/>
      <c r="F200" s="154"/>
      <c r="G200" s="173"/>
      <c r="H200" s="161"/>
      <c r="I200" s="173"/>
      <c r="J200" s="220">
        <f>SUM(J198:J199)</f>
        <v>170</v>
      </c>
    </row>
    <row r="201" spans="1:12" ht="15">
      <c r="A201" s="153"/>
      <c r="B201" s="159"/>
      <c r="C201" s="160"/>
      <c r="D201" s="224"/>
      <c r="E201" s="161"/>
      <c r="F201" s="154"/>
      <c r="G201" s="173"/>
      <c r="H201" s="161"/>
      <c r="I201" s="173"/>
      <c r="J201" s="173"/>
    </row>
    <row r="202" spans="1:12" ht="15">
      <c r="A202" s="215" t="s">
        <v>285</v>
      </c>
      <c r="B202" s="216"/>
      <c r="C202" s="216"/>
      <c r="D202" s="216"/>
      <c r="E202" s="216"/>
      <c r="F202" s="216"/>
      <c r="G202" s="216"/>
      <c r="H202" s="216"/>
      <c r="I202" s="216"/>
      <c r="J202" s="217"/>
    </row>
    <row r="203" spans="1:12" ht="15">
      <c r="A203" s="215"/>
      <c r="B203" s="216"/>
      <c r="C203" s="216"/>
      <c r="D203" s="216"/>
      <c r="E203" s="216"/>
      <c r="F203" s="216"/>
      <c r="G203" s="216"/>
      <c r="H203" s="216"/>
      <c r="I203" s="216"/>
      <c r="J203" s="217"/>
    </row>
    <row r="204" spans="1:12" ht="15">
      <c r="A204" s="227"/>
      <c r="B204" s="228">
        <f>'3 Sheet1'!R14+'3 Sheet1'!R15</f>
        <v>0</v>
      </c>
      <c r="C204" s="229"/>
      <c r="D204" s="230"/>
      <c r="E204" s="229"/>
      <c r="F204" s="231">
        <f>B204</f>
        <v>0</v>
      </c>
      <c r="G204" s="229"/>
      <c r="H204" s="229" t="s">
        <v>199</v>
      </c>
      <c r="I204" s="232">
        <f>F204*1.1</f>
        <v>0</v>
      </c>
      <c r="J204" s="233">
        <f>I204</f>
        <v>0</v>
      </c>
    </row>
    <row r="206" spans="1:12" ht="15">
      <c r="A206" s="215" t="s">
        <v>286</v>
      </c>
      <c r="B206" s="216"/>
      <c r="C206" s="216"/>
      <c r="D206" s="216"/>
      <c r="E206" s="216"/>
      <c r="F206" s="216"/>
      <c r="G206" s="216"/>
      <c r="H206" s="216"/>
      <c r="I206" s="216"/>
      <c r="J206" s="217"/>
    </row>
    <row r="207" spans="1:12" ht="15">
      <c r="A207" s="234"/>
      <c r="B207" s="150"/>
      <c r="C207" s="161"/>
      <c r="D207" s="150"/>
      <c r="E207" s="161"/>
      <c r="F207" s="150"/>
      <c r="G207" s="162"/>
      <c r="H207" s="170"/>
      <c r="I207" s="162"/>
      <c r="J207" s="162"/>
    </row>
    <row r="208" spans="1:12" ht="15">
      <c r="A208" s="153" t="s">
        <v>287</v>
      </c>
      <c r="B208" s="154"/>
      <c r="C208" s="161"/>
      <c r="D208" s="154"/>
      <c r="E208" s="161"/>
      <c r="F208" s="154">
        <f>PRODUCT(B208:E208)</f>
        <v>0</v>
      </c>
      <c r="G208" s="173">
        <f>F208</f>
        <v>0</v>
      </c>
      <c r="H208" s="145" t="s">
        <v>248</v>
      </c>
      <c r="I208" s="147">
        <f>G208*1.1</f>
        <v>0</v>
      </c>
      <c r="J208" s="147">
        <f>I208</f>
        <v>0</v>
      </c>
    </row>
    <row r="209" spans="1:12" ht="15">
      <c r="A209" s="153" t="s">
        <v>288</v>
      </c>
      <c r="B209" s="154"/>
      <c r="C209" s="161"/>
      <c r="D209" s="154"/>
      <c r="E209" s="161"/>
      <c r="F209" s="154">
        <f>PRODUCT(B209:E209)</f>
        <v>0</v>
      </c>
      <c r="G209" s="173">
        <f>F209</f>
        <v>0</v>
      </c>
      <c r="H209" s="145" t="s">
        <v>248</v>
      </c>
      <c r="I209" s="147">
        <f>G209*1.1</f>
        <v>0</v>
      </c>
      <c r="J209" s="147">
        <f>I209</f>
        <v>0</v>
      </c>
    </row>
    <row r="210" spans="1:12" ht="15">
      <c r="A210" s="153" t="s">
        <v>289</v>
      </c>
      <c r="B210" s="154"/>
      <c r="C210" s="161"/>
      <c r="D210" s="154"/>
      <c r="E210" s="161"/>
      <c r="F210" s="154">
        <f>PRODUCT(B210:E210)</f>
        <v>0</v>
      </c>
      <c r="G210" s="173">
        <f>F210</f>
        <v>0</v>
      </c>
      <c r="H210" s="145" t="s">
        <v>248</v>
      </c>
      <c r="I210" s="147">
        <f>G210*1.1</f>
        <v>0</v>
      </c>
      <c r="J210" s="147">
        <f>I210</f>
        <v>0</v>
      </c>
    </row>
    <row r="211" spans="1:12" ht="15">
      <c r="A211" s="183"/>
      <c r="B211" s="154"/>
      <c r="C211" s="161"/>
      <c r="D211" s="154"/>
      <c r="E211" s="161"/>
      <c r="F211" s="154"/>
      <c r="G211" s="173"/>
      <c r="H211" s="161"/>
      <c r="I211" s="173"/>
      <c r="J211" s="221">
        <f>SUM(J208:J210)</f>
        <v>0</v>
      </c>
    </row>
    <row r="212" spans="1:12" ht="15">
      <c r="A212" s="183"/>
      <c r="B212" s="154"/>
      <c r="C212" s="161"/>
      <c r="D212" s="154"/>
      <c r="E212" s="161"/>
      <c r="F212" s="154"/>
      <c r="G212" s="173"/>
      <c r="H212" s="161"/>
      <c r="I212" s="173"/>
      <c r="J212" s="173"/>
    </row>
    <row r="213" spans="1:12" ht="15">
      <c r="A213" s="235" t="s">
        <v>290</v>
      </c>
      <c r="B213" s="236"/>
      <c r="C213" s="236"/>
      <c r="D213" s="236"/>
      <c r="E213" s="236"/>
      <c r="F213" s="236"/>
      <c r="G213" s="236"/>
      <c r="H213" s="236"/>
      <c r="I213" s="236"/>
      <c r="J213" s="237"/>
    </row>
    <row r="214" spans="1:12" ht="15">
      <c r="A214" s="157"/>
      <c r="B214" s="150"/>
      <c r="C214" s="161"/>
      <c r="D214" s="150"/>
      <c r="E214" s="161"/>
      <c r="F214" s="150"/>
      <c r="G214" s="162"/>
      <c r="H214" s="170"/>
      <c r="I214" s="162"/>
      <c r="J214" s="162"/>
    </row>
    <row r="215" spans="1:12" ht="15">
      <c r="A215" s="157"/>
      <c r="B215" s="154"/>
      <c r="C215" s="161"/>
      <c r="D215" s="154"/>
      <c r="E215" s="161"/>
      <c r="F215" s="154"/>
      <c r="G215" s="173"/>
      <c r="H215" s="161"/>
      <c r="I215" s="173"/>
      <c r="J215" s="238"/>
      <c r="L215" s="136" t="s">
        <v>291</v>
      </c>
    </row>
  </sheetData>
  <mergeCells count="22">
    <mergeCell ref="A117:J117"/>
    <mergeCell ref="A1:J1"/>
    <mergeCell ref="A3:J3"/>
    <mergeCell ref="A4:F4"/>
    <mergeCell ref="A40:J40"/>
    <mergeCell ref="A41:F41"/>
    <mergeCell ref="A42:F42"/>
    <mergeCell ref="A43:F43"/>
    <mergeCell ref="A68:F68"/>
    <mergeCell ref="A69:F69"/>
    <mergeCell ref="A70:F70"/>
    <mergeCell ref="A94:J94"/>
    <mergeCell ref="A149:F149"/>
    <mergeCell ref="A153:F153"/>
    <mergeCell ref="A157:H157"/>
    <mergeCell ref="A197:F197"/>
    <mergeCell ref="A118:J118"/>
    <mergeCell ref="A119:F119"/>
    <mergeCell ref="A122:F122"/>
    <mergeCell ref="A123:J123"/>
    <mergeCell ref="A143:F143"/>
    <mergeCell ref="A146:F146"/>
  </mergeCells>
  <pageMargins left="0.7" right="0.7" top="0.75" bottom="0.75" header="0.3" footer="0.3"/>
  <pageSetup paperSize="9" scale="63" orientation="portrait" r:id="rId1"/>
  <rowBreaks count="1" manualBreakCount="1">
    <brk id="12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0851-E822-4302-A583-F42B0BDE1CAE}">
  <dimension ref="B3:W284"/>
  <sheetViews>
    <sheetView topLeftCell="C1" zoomScale="70" zoomScaleNormal="70" workbookViewId="0">
      <pane ySplit="1" topLeftCell="A97" activePane="bottomLeft" state="frozen"/>
      <selection activeCell="M34" sqref="M34"/>
      <selection pane="bottomLeft" activeCell="M34" sqref="M34"/>
    </sheetView>
  </sheetViews>
  <sheetFormatPr defaultColWidth="9.109375" defaultRowHeight="14.4"/>
  <cols>
    <col min="1" max="1" width="3.88671875" style="242" customWidth="1"/>
    <col min="2" max="2" width="20.44140625" style="242" customWidth="1"/>
    <col min="3" max="3" width="17.109375" style="242" customWidth="1"/>
    <col min="4" max="4" width="14.44140625" style="242" customWidth="1"/>
    <col min="5" max="5" width="15.109375" style="242" customWidth="1"/>
    <col min="6" max="10" width="14.44140625" style="242" customWidth="1"/>
    <col min="11" max="11" width="19.88671875" style="242" customWidth="1"/>
    <col min="12" max="12" width="12.109375" style="242" customWidth="1"/>
    <col min="13" max="13" width="14" style="242" customWidth="1"/>
    <col min="14" max="14" width="11.109375" style="242" bestFit="1" customWidth="1"/>
    <col min="15" max="15" width="10.33203125" style="242" bestFit="1" customWidth="1"/>
    <col min="16" max="16" width="9.109375" style="242"/>
    <col min="17" max="17" width="11.109375" style="242" bestFit="1" customWidth="1"/>
    <col min="18" max="18" width="11.88671875" style="242" customWidth="1"/>
    <col min="19" max="19" width="12.88671875" style="242" customWidth="1"/>
    <col min="20" max="20" width="9.109375" style="242"/>
    <col min="21" max="21" width="11.109375" style="242" bestFit="1" customWidth="1"/>
    <col min="22" max="16384" width="9.109375" style="242"/>
  </cols>
  <sheetData>
    <row r="3" spans="2:23">
      <c r="B3" s="239" t="s">
        <v>292</v>
      </c>
      <c r="C3" s="239" t="s">
        <v>293</v>
      </c>
      <c r="D3" s="239" t="s">
        <v>294</v>
      </c>
      <c r="E3" s="239" t="s">
        <v>295</v>
      </c>
      <c r="F3" s="239" t="s">
        <v>296</v>
      </c>
      <c r="G3" s="239"/>
      <c r="H3" s="610" t="s">
        <v>297</v>
      </c>
      <c r="I3" s="610"/>
      <c r="J3" s="610"/>
      <c r="K3" s="239" t="s">
        <v>298</v>
      </c>
      <c r="L3" s="240" t="s">
        <v>299</v>
      </c>
      <c r="M3" s="241"/>
    </row>
    <row r="4" spans="2:23" ht="19.5" customHeight="1">
      <c r="B4" s="243"/>
      <c r="C4" s="243"/>
      <c r="D4" s="243"/>
      <c r="E4" s="243"/>
      <c r="F4" s="244" t="s">
        <v>295</v>
      </c>
      <c r="G4" s="244" t="s">
        <v>300</v>
      </c>
      <c r="H4" s="244" t="s">
        <v>301</v>
      </c>
      <c r="I4" s="244" t="s">
        <v>300</v>
      </c>
      <c r="J4" s="244" t="s">
        <v>302</v>
      </c>
      <c r="K4" s="244" t="s">
        <v>303</v>
      </c>
      <c r="L4" s="245" t="s">
        <v>304</v>
      </c>
      <c r="M4" s="245" t="s">
        <v>305</v>
      </c>
    </row>
    <row r="5" spans="2:23">
      <c r="B5" s="246"/>
      <c r="C5" s="246"/>
      <c r="D5" s="246"/>
      <c r="E5" s="246"/>
      <c r="F5" s="247"/>
      <c r="G5" s="247"/>
      <c r="H5" s="247"/>
      <c r="I5" s="247"/>
      <c r="J5" s="247"/>
      <c r="K5" s="248"/>
      <c r="L5" s="248"/>
      <c r="M5" s="248"/>
    </row>
    <row r="6" spans="2:23" ht="18">
      <c r="B6" s="248" t="s">
        <v>306</v>
      </c>
      <c r="C6" s="249">
        <v>0.3</v>
      </c>
      <c r="D6" s="249">
        <v>0.3</v>
      </c>
      <c r="E6" s="249">
        <v>0.1</v>
      </c>
      <c r="F6" s="249">
        <v>0.05</v>
      </c>
      <c r="G6" s="249">
        <v>10</v>
      </c>
      <c r="H6" s="249">
        <v>0.2</v>
      </c>
      <c r="I6" s="249">
        <v>10</v>
      </c>
      <c r="J6" s="249">
        <v>0.25</v>
      </c>
      <c r="K6" s="249">
        <v>3</v>
      </c>
      <c r="L6" s="248"/>
      <c r="M6" s="248"/>
      <c r="T6" s="611" t="s">
        <v>307</v>
      </c>
      <c r="U6" s="611"/>
    </row>
    <row r="7" spans="2:23">
      <c r="B7" s="248"/>
      <c r="C7" s="249"/>
      <c r="D7" s="249"/>
      <c r="E7" s="249"/>
      <c r="F7" s="249"/>
      <c r="G7" s="249"/>
      <c r="H7" s="248"/>
      <c r="I7" s="248"/>
      <c r="J7" s="248"/>
      <c r="K7" s="249"/>
      <c r="L7" s="248"/>
      <c r="M7" s="248"/>
      <c r="S7" s="250"/>
      <c r="V7" s="250"/>
      <c r="W7" s="612" t="s">
        <v>233</v>
      </c>
    </row>
    <row r="8" spans="2:23">
      <c r="B8" s="248"/>
      <c r="C8" s="249"/>
      <c r="D8" s="249"/>
      <c r="E8" s="249"/>
      <c r="F8" s="249"/>
      <c r="G8" s="249"/>
      <c r="H8" s="248"/>
      <c r="I8" s="248"/>
      <c r="J8" s="248"/>
      <c r="K8" s="249"/>
      <c r="L8" s="248"/>
      <c r="M8" s="248"/>
      <c r="S8" s="250"/>
      <c r="V8" s="250"/>
      <c r="W8" s="612"/>
    </row>
    <row r="9" spans="2:23">
      <c r="B9" s="248" t="s">
        <v>308</v>
      </c>
      <c r="C9" s="249">
        <v>0.45</v>
      </c>
      <c r="D9" s="249">
        <v>0.45</v>
      </c>
      <c r="E9" s="249">
        <v>0.1</v>
      </c>
      <c r="F9" s="249">
        <v>0.05</v>
      </c>
      <c r="G9" s="249">
        <v>10</v>
      </c>
      <c r="H9" s="249">
        <v>0.2</v>
      </c>
      <c r="I9" s="249">
        <v>10</v>
      </c>
      <c r="J9" s="249">
        <v>0.25</v>
      </c>
      <c r="K9" s="249">
        <v>3</v>
      </c>
      <c r="L9" s="248"/>
      <c r="M9" s="248"/>
      <c r="S9" s="250"/>
      <c r="V9" s="250"/>
      <c r="W9" s="612"/>
    </row>
    <row r="10" spans="2:23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8"/>
      <c r="M10" s="248"/>
      <c r="S10" s="250"/>
      <c r="V10" s="250"/>
      <c r="W10" s="612"/>
    </row>
    <row r="11" spans="2:23">
      <c r="B11" s="248"/>
      <c r="C11" s="249"/>
      <c r="D11" s="249"/>
      <c r="E11" s="249"/>
      <c r="F11" s="249"/>
      <c r="G11" s="249"/>
      <c r="H11" s="248"/>
      <c r="I11" s="248"/>
      <c r="J11" s="248"/>
      <c r="K11" s="249"/>
      <c r="L11" s="248"/>
      <c r="M11" s="248"/>
      <c r="S11" s="250"/>
      <c r="V11" s="250"/>
      <c r="W11" s="612"/>
    </row>
    <row r="12" spans="2:23">
      <c r="B12" s="248" t="s">
        <v>309</v>
      </c>
      <c r="C12" s="249">
        <v>0.6</v>
      </c>
      <c r="D12" s="249">
        <v>0.6</v>
      </c>
      <c r="E12" s="249">
        <v>0.1</v>
      </c>
      <c r="F12" s="249">
        <v>0.05</v>
      </c>
      <c r="G12" s="249">
        <v>10</v>
      </c>
      <c r="H12" s="248">
        <v>0.2</v>
      </c>
      <c r="I12" s="248">
        <v>10</v>
      </c>
      <c r="J12" s="248">
        <v>0.25</v>
      </c>
      <c r="K12" s="249">
        <v>3</v>
      </c>
      <c r="L12" s="248"/>
      <c r="M12" s="248"/>
      <c r="S12" s="250"/>
      <c r="V12" s="250"/>
      <c r="W12" s="612"/>
    </row>
    <row r="13" spans="2:23">
      <c r="B13" s="248"/>
      <c r="C13" s="249"/>
      <c r="D13" s="249"/>
      <c r="E13" s="249"/>
      <c r="F13" s="249"/>
      <c r="G13" s="249"/>
      <c r="H13" s="248"/>
      <c r="I13" s="248"/>
      <c r="J13" s="248"/>
      <c r="K13" s="249"/>
      <c r="L13" s="248"/>
      <c r="M13" s="248"/>
      <c r="S13" s="250"/>
      <c r="V13" s="250"/>
      <c r="W13" s="612"/>
    </row>
    <row r="14" spans="2:23">
      <c r="B14" s="248"/>
      <c r="C14" s="249"/>
      <c r="D14" s="249"/>
      <c r="E14" s="249"/>
      <c r="F14" s="249"/>
      <c r="G14" s="249"/>
      <c r="H14" s="248"/>
      <c r="I14" s="248"/>
      <c r="J14" s="248"/>
      <c r="K14" s="249"/>
      <c r="L14" s="248"/>
      <c r="M14" s="248"/>
      <c r="S14" s="250"/>
      <c r="V14" s="250"/>
      <c r="W14" s="612"/>
    </row>
    <row r="15" spans="2:23">
      <c r="B15" s="248" t="s">
        <v>310</v>
      </c>
      <c r="C15" s="249">
        <v>0.75</v>
      </c>
      <c r="D15" s="249">
        <v>0.75</v>
      </c>
      <c r="E15" s="251">
        <v>0.125</v>
      </c>
      <c r="F15" s="249">
        <v>0.05</v>
      </c>
      <c r="G15" s="249">
        <v>10</v>
      </c>
      <c r="H15" s="248">
        <v>0.2</v>
      </c>
      <c r="I15" s="248">
        <v>10</v>
      </c>
      <c r="J15" s="248">
        <v>0.25</v>
      </c>
      <c r="K15" s="249">
        <v>3</v>
      </c>
      <c r="L15" s="248"/>
      <c r="M15" s="248"/>
      <c r="S15" s="250"/>
      <c r="V15" s="250"/>
      <c r="W15" s="612"/>
    </row>
    <row r="16" spans="2:23">
      <c r="B16" s="248"/>
      <c r="C16" s="249"/>
      <c r="D16" s="249"/>
      <c r="E16" s="249"/>
      <c r="F16" s="249"/>
      <c r="G16" s="249"/>
      <c r="H16" s="248"/>
      <c r="I16" s="248"/>
      <c r="J16" s="248"/>
      <c r="K16" s="249"/>
      <c r="L16" s="248"/>
      <c r="M16" s="248"/>
      <c r="S16" s="250"/>
      <c r="V16" s="250"/>
      <c r="W16" s="612"/>
    </row>
    <row r="17" spans="2:23">
      <c r="B17" s="248"/>
      <c r="C17" s="249"/>
      <c r="D17" s="249"/>
      <c r="E17" s="249"/>
      <c r="F17" s="249"/>
      <c r="G17" s="249"/>
      <c r="H17" s="248"/>
      <c r="I17" s="248"/>
      <c r="J17" s="248"/>
      <c r="K17" s="249"/>
      <c r="L17" s="248"/>
      <c r="M17" s="248"/>
      <c r="S17" s="250"/>
      <c r="V17" s="250"/>
      <c r="W17" s="612"/>
    </row>
    <row r="18" spans="2:23">
      <c r="B18" s="252" t="s">
        <v>311</v>
      </c>
      <c r="C18" s="249">
        <v>0.9</v>
      </c>
      <c r="D18" s="249">
        <v>0.9</v>
      </c>
      <c r="E18" s="251">
        <v>0.15</v>
      </c>
      <c r="F18" s="249">
        <v>0.05</v>
      </c>
      <c r="G18" s="249">
        <v>10</v>
      </c>
      <c r="H18" s="248">
        <v>0.17499999999999999</v>
      </c>
      <c r="I18" s="248">
        <v>10</v>
      </c>
      <c r="J18" s="248">
        <v>0.25</v>
      </c>
      <c r="K18" s="249">
        <v>3</v>
      </c>
      <c r="L18" s="248"/>
      <c r="M18" s="248"/>
      <c r="S18" s="250"/>
      <c r="T18" s="250"/>
      <c r="U18" s="250"/>
      <c r="V18" s="250"/>
      <c r="W18" s="612" t="s">
        <v>312</v>
      </c>
    </row>
    <row r="19" spans="2:23">
      <c r="B19" s="248"/>
      <c r="C19" s="249"/>
      <c r="D19" s="249"/>
      <c r="E19" s="249"/>
      <c r="F19" s="249"/>
      <c r="G19" s="249"/>
      <c r="H19" s="248"/>
      <c r="I19" s="248"/>
      <c r="J19" s="248"/>
      <c r="K19" s="249"/>
      <c r="L19" s="248"/>
      <c r="M19" s="248"/>
      <c r="S19" s="250"/>
      <c r="T19" s="250"/>
      <c r="U19" s="250"/>
      <c r="V19" s="250"/>
      <c r="W19" s="612"/>
    </row>
    <row r="20" spans="2:23">
      <c r="B20" s="248"/>
      <c r="C20" s="249"/>
      <c r="D20" s="249"/>
      <c r="E20" s="249"/>
      <c r="F20" s="249"/>
      <c r="G20" s="249"/>
      <c r="H20" s="248"/>
      <c r="I20" s="248"/>
      <c r="J20" s="248"/>
      <c r="K20" s="249"/>
      <c r="L20" s="248"/>
      <c r="M20" s="248"/>
      <c r="S20" s="250"/>
      <c r="T20" s="250"/>
      <c r="U20" s="250"/>
      <c r="V20" s="250"/>
      <c r="W20" s="612"/>
    </row>
    <row r="21" spans="2:23">
      <c r="B21" s="248" t="s">
        <v>313</v>
      </c>
      <c r="C21" s="249">
        <v>1</v>
      </c>
      <c r="D21" s="249">
        <v>1</v>
      </c>
      <c r="E21" s="249">
        <v>0.15</v>
      </c>
      <c r="F21" s="249">
        <v>0.05</v>
      </c>
      <c r="G21" s="249">
        <v>10</v>
      </c>
      <c r="H21" s="248">
        <v>0.17499999999999999</v>
      </c>
      <c r="I21" s="248">
        <v>10</v>
      </c>
      <c r="J21" s="248">
        <v>0.25</v>
      </c>
      <c r="K21" s="249">
        <v>3</v>
      </c>
      <c r="L21" s="248"/>
      <c r="M21" s="248"/>
      <c r="S21" s="253"/>
      <c r="T21" s="253"/>
      <c r="U21" s="253"/>
      <c r="V21" s="253"/>
      <c r="W21" s="242" t="s">
        <v>314</v>
      </c>
    </row>
    <row r="22" spans="2:23">
      <c r="B22" s="248"/>
      <c r="C22" s="249"/>
      <c r="D22" s="249"/>
      <c r="E22" s="249"/>
      <c r="F22" s="249"/>
      <c r="G22" s="249"/>
      <c r="H22" s="248"/>
      <c r="I22" s="248"/>
      <c r="J22" s="248"/>
      <c r="K22" s="249"/>
      <c r="L22" s="248"/>
      <c r="M22" s="248"/>
      <c r="S22" s="253"/>
      <c r="T22" s="253"/>
      <c r="U22" s="253"/>
      <c r="V22" s="253"/>
    </row>
    <row r="23" spans="2:23">
      <c r="B23" s="248"/>
      <c r="C23" s="249"/>
      <c r="D23" s="249"/>
      <c r="E23" s="249"/>
      <c r="F23" s="249"/>
      <c r="G23" s="249"/>
      <c r="H23" s="248"/>
      <c r="I23" s="248"/>
      <c r="J23" s="248"/>
      <c r="K23" s="249"/>
      <c r="L23" s="248"/>
      <c r="M23" s="248"/>
    </row>
    <row r="24" spans="2:23">
      <c r="B24" s="248" t="s">
        <v>315</v>
      </c>
      <c r="C24" s="249">
        <v>0.3</v>
      </c>
      <c r="D24" s="249">
        <v>0.3</v>
      </c>
      <c r="E24" s="249">
        <v>0.1</v>
      </c>
      <c r="F24" s="249">
        <v>0.05</v>
      </c>
      <c r="G24" s="249">
        <v>10</v>
      </c>
      <c r="H24" s="248">
        <v>0.2</v>
      </c>
      <c r="I24" s="248">
        <v>10</v>
      </c>
      <c r="J24" s="248">
        <v>0.25</v>
      </c>
      <c r="K24" s="249">
        <v>3</v>
      </c>
      <c r="L24" s="248"/>
      <c r="M24" s="248"/>
    </row>
    <row r="25" spans="2:23">
      <c r="B25" s="248"/>
      <c r="C25" s="249"/>
      <c r="D25" s="249"/>
      <c r="E25" s="249"/>
      <c r="F25" s="249"/>
      <c r="G25" s="249"/>
      <c r="H25" s="248"/>
      <c r="I25" s="248"/>
      <c r="J25" s="248"/>
      <c r="K25" s="249"/>
      <c r="L25" s="248"/>
      <c r="M25" s="248"/>
    </row>
    <row r="26" spans="2:23">
      <c r="B26" s="248"/>
      <c r="C26" s="249"/>
      <c r="D26" s="249"/>
      <c r="E26" s="249"/>
      <c r="F26" s="249"/>
      <c r="G26" s="249"/>
      <c r="H26" s="248"/>
      <c r="I26" s="248"/>
      <c r="J26" s="248"/>
      <c r="K26" s="249"/>
      <c r="L26" s="248"/>
      <c r="M26" s="248"/>
    </row>
    <row r="27" spans="2:23">
      <c r="B27" s="248" t="s">
        <v>316</v>
      </c>
      <c r="C27" s="249">
        <v>0.6</v>
      </c>
      <c r="D27" s="249">
        <v>0.6</v>
      </c>
      <c r="E27" s="249">
        <v>0.1</v>
      </c>
      <c r="F27" s="249">
        <v>0.05</v>
      </c>
      <c r="G27" s="249">
        <v>10</v>
      </c>
      <c r="H27" s="248">
        <v>0.2</v>
      </c>
      <c r="I27" s="248">
        <v>10</v>
      </c>
      <c r="J27" s="248">
        <v>0.25</v>
      </c>
      <c r="K27" s="249">
        <v>3</v>
      </c>
      <c r="L27" s="248"/>
      <c r="M27" s="248"/>
    </row>
    <row r="28" spans="2:23">
      <c r="B28" s="254"/>
      <c r="C28" s="255"/>
      <c r="D28" s="255"/>
      <c r="E28" s="255"/>
      <c r="F28" s="255"/>
      <c r="G28" s="255"/>
      <c r="H28" s="254"/>
      <c r="I28" s="254"/>
      <c r="J28" s="254"/>
      <c r="K28" s="249"/>
      <c r="L28" s="248"/>
      <c r="M28" s="248"/>
    </row>
    <row r="29" spans="2:23">
      <c r="B29" s="254"/>
      <c r="C29" s="255"/>
      <c r="D29" s="255"/>
      <c r="E29" s="255"/>
      <c r="F29" s="255"/>
      <c r="G29" s="255"/>
      <c r="H29" s="254"/>
      <c r="I29" s="254"/>
      <c r="J29" s="254"/>
      <c r="K29" s="255"/>
      <c r="L29" s="248"/>
      <c r="M29" s="248"/>
    </row>
    <row r="30" spans="2:23">
      <c r="B30" s="256" t="s">
        <v>317</v>
      </c>
      <c r="C30" s="249">
        <v>0.3</v>
      </c>
      <c r="D30" s="249">
        <v>0.3</v>
      </c>
      <c r="E30" s="249">
        <v>0.1</v>
      </c>
      <c r="F30" s="249">
        <v>0.05</v>
      </c>
      <c r="G30" s="249">
        <v>10</v>
      </c>
      <c r="H30" s="248">
        <v>0.25</v>
      </c>
      <c r="I30" s="248">
        <v>10</v>
      </c>
      <c r="J30" s="248">
        <v>0.25</v>
      </c>
      <c r="K30" s="249">
        <v>0</v>
      </c>
      <c r="L30" s="248"/>
      <c r="M30" s="248"/>
    </row>
    <row r="31" spans="2:23">
      <c r="B31" s="254" t="s">
        <v>318</v>
      </c>
      <c r="C31" s="255">
        <v>1.5</v>
      </c>
      <c r="D31" s="255"/>
      <c r="E31" s="255">
        <v>0.1</v>
      </c>
      <c r="F31" s="255"/>
      <c r="G31" s="255">
        <v>10</v>
      </c>
      <c r="H31" s="254">
        <v>0.25</v>
      </c>
      <c r="I31" s="254">
        <v>10</v>
      </c>
      <c r="J31" s="254">
        <v>0.15</v>
      </c>
      <c r="K31" s="249"/>
      <c r="L31" s="248"/>
      <c r="M31" s="248"/>
    </row>
    <row r="32" spans="2:23">
      <c r="B32" s="254"/>
      <c r="C32" s="255"/>
      <c r="D32" s="255"/>
      <c r="E32" s="255"/>
      <c r="F32" s="255"/>
      <c r="G32" s="255"/>
      <c r="H32" s="254"/>
      <c r="I32" s="254"/>
      <c r="J32" s="254"/>
      <c r="K32" s="255"/>
      <c r="L32" s="248"/>
      <c r="M32" s="248"/>
    </row>
    <row r="33" spans="2:13">
      <c r="B33" s="257" t="s">
        <v>319</v>
      </c>
      <c r="C33" s="249">
        <v>0.45</v>
      </c>
      <c r="D33" s="249">
        <v>0.45</v>
      </c>
      <c r="E33" s="249">
        <v>0.1</v>
      </c>
      <c r="F33" s="249">
        <v>0.05</v>
      </c>
      <c r="G33" s="249">
        <v>10</v>
      </c>
      <c r="H33" s="248">
        <v>0.25</v>
      </c>
      <c r="I33" s="248">
        <v>10</v>
      </c>
      <c r="J33" s="248">
        <v>0.25</v>
      </c>
      <c r="K33" s="249">
        <v>0</v>
      </c>
      <c r="L33" s="248"/>
      <c r="M33" s="248"/>
    </row>
    <row r="34" spans="2:13">
      <c r="B34" s="254" t="s">
        <v>318</v>
      </c>
      <c r="C34" s="255">
        <v>1.5</v>
      </c>
      <c r="D34" s="255"/>
      <c r="E34" s="255">
        <v>0.1</v>
      </c>
      <c r="F34" s="255"/>
      <c r="G34" s="255">
        <v>10</v>
      </c>
      <c r="H34" s="254">
        <v>0.25</v>
      </c>
      <c r="I34" s="254">
        <v>10</v>
      </c>
      <c r="J34" s="254">
        <v>0.15</v>
      </c>
      <c r="K34" s="249"/>
      <c r="L34" s="248"/>
      <c r="M34" s="248"/>
    </row>
    <row r="35" spans="2:13">
      <c r="B35" s="254"/>
      <c r="C35" s="255"/>
      <c r="D35" s="255"/>
      <c r="E35" s="255"/>
      <c r="F35" s="255"/>
      <c r="G35" s="255"/>
      <c r="H35" s="254"/>
      <c r="I35" s="254"/>
      <c r="J35" s="254"/>
      <c r="K35" s="255" t="s">
        <v>320</v>
      </c>
      <c r="L35" s="248"/>
      <c r="M35" s="248"/>
    </row>
    <row r="36" spans="2:13">
      <c r="B36" s="256" t="s">
        <v>321</v>
      </c>
      <c r="C36" s="249">
        <v>1</v>
      </c>
      <c r="D36" s="249">
        <v>0.15</v>
      </c>
      <c r="E36" s="249">
        <v>0.1</v>
      </c>
      <c r="F36" s="249">
        <v>0.05</v>
      </c>
      <c r="G36" s="249">
        <v>10</v>
      </c>
      <c r="H36" s="248">
        <v>0.25</v>
      </c>
      <c r="I36" s="248">
        <v>10</v>
      </c>
      <c r="J36" s="248">
        <v>0.25</v>
      </c>
      <c r="K36" s="249">
        <v>0</v>
      </c>
      <c r="L36" s="248"/>
      <c r="M36" s="248"/>
    </row>
    <row r="37" spans="2:13">
      <c r="B37" s="254" t="s">
        <v>318</v>
      </c>
      <c r="C37" s="255">
        <v>1.5</v>
      </c>
      <c r="D37" s="255"/>
      <c r="E37" s="255">
        <v>0.1</v>
      </c>
      <c r="F37" s="255"/>
      <c r="G37" s="255">
        <v>10</v>
      </c>
      <c r="H37" s="254">
        <v>0.25</v>
      </c>
      <c r="I37" s="254">
        <v>10</v>
      </c>
      <c r="J37" s="254">
        <v>0.15</v>
      </c>
      <c r="K37" s="249"/>
      <c r="L37" s="248"/>
      <c r="M37" s="248"/>
    </row>
    <row r="38" spans="2:13">
      <c r="B38" s="254"/>
      <c r="C38" s="255"/>
      <c r="D38" s="255"/>
      <c r="E38" s="255"/>
      <c r="F38" s="255"/>
      <c r="G38" s="255"/>
      <c r="H38" s="254"/>
      <c r="I38" s="254"/>
      <c r="J38" s="254"/>
      <c r="K38" s="255"/>
      <c r="L38" s="248"/>
      <c r="M38" s="248"/>
    </row>
    <row r="39" spans="2:13">
      <c r="B39" s="258" t="s">
        <v>322</v>
      </c>
      <c r="C39" s="249">
        <v>1</v>
      </c>
      <c r="D39" s="249">
        <v>0.2</v>
      </c>
      <c r="E39" s="249">
        <v>0.1</v>
      </c>
      <c r="F39" s="249">
        <v>0.05</v>
      </c>
      <c r="G39" s="249">
        <v>10</v>
      </c>
      <c r="H39" s="248">
        <v>0.25</v>
      </c>
      <c r="I39" s="248">
        <v>10</v>
      </c>
      <c r="J39" s="248">
        <v>0.25</v>
      </c>
      <c r="K39" s="249">
        <v>0</v>
      </c>
      <c r="L39" s="248"/>
      <c r="M39" s="248"/>
    </row>
    <row r="40" spans="2:13">
      <c r="B40" s="254"/>
      <c r="C40" s="255"/>
      <c r="D40" s="255"/>
      <c r="E40" s="255"/>
      <c r="F40" s="255"/>
      <c r="G40" s="255"/>
      <c r="H40" s="254"/>
      <c r="I40" s="254"/>
      <c r="J40" s="254"/>
      <c r="K40" s="255"/>
      <c r="L40" s="248"/>
      <c r="M40" s="248"/>
    </row>
    <row r="41" spans="2:13">
      <c r="B41" s="258" t="s">
        <v>323</v>
      </c>
      <c r="C41" s="249">
        <v>1</v>
      </c>
      <c r="D41" s="249">
        <v>0.3</v>
      </c>
      <c r="E41" s="249">
        <v>0.1</v>
      </c>
      <c r="F41" s="249">
        <v>0.05</v>
      </c>
      <c r="G41" s="249">
        <v>10</v>
      </c>
      <c r="H41" s="248">
        <v>0.25</v>
      </c>
      <c r="I41" s="248">
        <v>10</v>
      </c>
      <c r="J41" s="248">
        <v>0.25</v>
      </c>
      <c r="K41" s="249">
        <v>0</v>
      </c>
      <c r="L41" s="248"/>
      <c r="M41" s="248"/>
    </row>
    <row r="42" spans="2:13">
      <c r="B42" s="254"/>
      <c r="C42" s="255"/>
      <c r="D42" s="255"/>
      <c r="E42" s="255"/>
      <c r="F42" s="255"/>
      <c r="G42" s="255"/>
      <c r="H42" s="254"/>
      <c r="I42" s="254"/>
      <c r="J42" s="254"/>
      <c r="K42" s="255"/>
      <c r="L42" s="248"/>
      <c r="M42" s="248"/>
    </row>
    <row r="43" spans="2:13">
      <c r="B43" s="259" t="s">
        <v>324</v>
      </c>
      <c r="C43" s="249">
        <v>0.6</v>
      </c>
      <c r="D43" s="249">
        <v>0.6</v>
      </c>
      <c r="E43" s="249">
        <v>0.15</v>
      </c>
      <c r="F43" s="249">
        <v>0.05</v>
      </c>
      <c r="G43" s="249">
        <v>10</v>
      </c>
      <c r="H43" s="248">
        <v>0.25</v>
      </c>
      <c r="I43" s="248">
        <v>10</v>
      </c>
      <c r="J43" s="248">
        <v>0.25</v>
      </c>
      <c r="K43" s="249">
        <v>0</v>
      </c>
      <c r="L43" s="248"/>
      <c r="M43" s="248"/>
    </row>
    <row r="44" spans="2:13">
      <c r="B44" s="254"/>
      <c r="C44" s="255"/>
      <c r="D44" s="255"/>
      <c r="E44" s="255"/>
      <c r="F44" s="255"/>
      <c r="G44" s="255"/>
      <c r="H44" s="254"/>
      <c r="I44" s="254"/>
      <c r="J44" s="254"/>
      <c r="K44" s="255"/>
      <c r="L44" s="248"/>
      <c r="M44" s="248"/>
    </row>
    <row r="45" spans="2:13">
      <c r="B45" s="259" t="s">
        <v>325</v>
      </c>
      <c r="C45" s="249">
        <v>0.8</v>
      </c>
      <c r="D45" s="249">
        <v>0.8</v>
      </c>
      <c r="E45" s="249">
        <v>0.15</v>
      </c>
      <c r="F45" s="249">
        <v>0.05</v>
      </c>
      <c r="G45" s="249">
        <v>10</v>
      </c>
      <c r="H45" s="248">
        <v>0.25</v>
      </c>
      <c r="I45" s="248">
        <v>10</v>
      </c>
      <c r="J45" s="248">
        <v>0.25</v>
      </c>
      <c r="K45" s="249">
        <v>0</v>
      </c>
      <c r="L45" s="248"/>
      <c r="M45" s="248"/>
    </row>
    <row r="46" spans="2:13">
      <c r="B46" s="254"/>
      <c r="C46" s="255"/>
      <c r="D46" s="255"/>
      <c r="E46" s="255"/>
      <c r="F46" s="255"/>
      <c r="G46" s="255"/>
      <c r="H46" s="254"/>
      <c r="I46" s="254"/>
      <c r="J46" s="254"/>
      <c r="K46" s="255"/>
      <c r="L46" s="248"/>
      <c r="M46" s="248"/>
    </row>
    <row r="47" spans="2:13">
      <c r="B47" s="260" t="s">
        <v>326</v>
      </c>
      <c r="C47" s="249">
        <v>1</v>
      </c>
      <c r="D47" s="249">
        <v>0.6</v>
      </c>
      <c r="E47" s="249">
        <v>0.1</v>
      </c>
      <c r="F47" s="249">
        <v>0.05</v>
      </c>
      <c r="G47" s="249">
        <v>10</v>
      </c>
      <c r="H47" s="248">
        <v>0.25</v>
      </c>
      <c r="I47" s="248">
        <v>10</v>
      </c>
      <c r="J47" s="248">
        <v>0.25</v>
      </c>
      <c r="K47" s="249">
        <v>3</v>
      </c>
      <c r="L47" s="248"/>
      <c r="M47" s="248"/>
    </row>
    <row r="48" spans="2:13">
      <c r="B48" s="261"/>
      <c r="C48" s="255"/>
      <c r="D48" s="255"/>
      <c r="E48" s="255"/>
      <c r="F48" s="255"/>
      <c r="G48" s="255"/>
      <c r="H48" s="254"/>
      <c r="I48" s="254"/>
      <c r="J48" s="254"/>
      <c r="K48" s="255"/>
      <c r="L48" s="248"/>
      <c r="M48" s="248"/>
    </row>
    <row r="49" spans="2:13">
      <c r="B49" s="254"/>
      <c r="C49" s="255"/>
      <c r="D49" s="255"/>
      <c r="E49" s="255"/>
      <c r="F49" s="255"/>
      <c r="G49" s="255"/>
      <c r="H49" s="254"/>
      <c r="I49" s="254"/>
      <c r="J49" s="254"/>
      <c r="K49" s="255"/>
      <c r="L49" s="248"/>
      <c r="M49" s="248"/>
    </row>
    <row r="50" spans="2:13">
      <c r="B50" s="260" t="s">
        <v>327</v>
      </c>
      <c r="C50" s="249">
        <v>1</v>
      </c>
      <c r="D50" s="249">
        <v>0.8</v>
      </c>
      <c r="E50" s="249">
        <v>0.125</v>
      </c>
      <c r="F50" s="249">
        <v>0.05</v>
      </c>
      <c r="G50" s="249">
        <v>10</v>
      </c>
      <c r="H50" s="248">
        <v>0.25</v>
      </c>
      <c r="I50" s="248">
        <v>10</v>
      </c>
      <c r="J50" s="248">
        <v>0.25</v>
      </c>
      <c r="K50" s="249">
        <v>3</v>
      </c>
      <c r="L50" s="248"/>
      <c r="M50" s="248"/>
    </row>
    <row r="51" spans="2:13">
      <c r="B51" s="261"/>
      <c r="C51" s="255"/>
      <c r="D51" s="255"/>
      <c r="E51" s="255"/>
      <c r="F51" s="255"/>
      <c r="G51" s="255"/>
      <c r="H51" s="254"/>
      <c r="I51" s="254"/>
      <c r="J51" s="254"/>
      <c r="K51" s="255"/>
      <c r="L51" s="248"/>
      <c r="M51" s="248"/>
    </row>
    <row r="52" spans="2:13">
      <c r="B52" s="254"/>
      <c r="C52" s="255"/>
      <c r="D52" s="255"/>
      <c r="E52" s="255"/>
      <c r="F52" s="255"/>
      <c r="G52" s="255"/>
      <c r="H52" s="254"/>
      <c r="I52" s="254"/>
      <c r="J52" s="254"/>
      <c r="K52" s="255"/>
      <c r="L52" s="248"/>
      <c r="M52" s="248"/>
    </row>
    <row r="53" spans="2:13">
      <c r="B53" s="260" t="s">
        <v>328</v>
      </c>
      <c r="C53" s="249">
        <v>1</v>
      </c>
      <c r="D53" s="249">
        <v>1</v>
      </c>
      <c r="E53" s="249">
        <v>0.125</v>
      </c>
      <c r="F53" s="249">
        <v>0.05</v>
      </c>
      <c r="G53" s="249">
        <v>10</v>
      </c>
      <c r="H53" s="248">
        <v>0.25</v>
      </c>
      <c r="I53" s="248">
        <v>10</v>
      </c>
      <c r="J53" s="248">
        <v>0.25</v>
      </c>
      <c r="K53" s="249">
        <v>3</v>
      </c>
      <c r="L53" s="248"/>
      <c r="M53" s="248"/>
    </row>
    <row r="54" spans="2:13">
      <c r="B54" s="261"/>
      <c r="C54" s="255"/>
      <c r="D54" s="255"/>
      <c r="E54" s="255"/>
      <c r="F54" s="255"/>
      <c r="G54" s="255"/>
      <c r="H54" s="254"/>
      <c r="I54" s="254"/>
      <c r="J54" s="254"/>
      <c r="K54" s="255"/>
      <c r="L54" s="248"/>
      <c r="M54" s="248"/>
    </row>
    <row r="55" spans="2:13">
      <c r="B55" s="254"/>
      <c r="C55" s="255"/>
      <c r="D55" s="255"/>
      <c r="E55" s="255"/>
      <c r="F55" s="255"/>
      <c r="G55" s="255"/>
      <c r="H55" s="254"/>
      <c r="I55" s="254"/>
      <c r="J55" s="254"/>
      <c r="K55" s="255"/>
      <c r="L55" s="248"/>
      <c r="M55" s="248"/>
    </row>
    <row r="56" spans="2:13">
      <c r="B56" s="260" t="s">
        <v>329</v>
      </c>
      <c r="C56" s="249">
        <v>1</v>
      </c>
      <c r="D56" s="249">
        <v>1</v>
      </c>
      <c r="E56" s="249">
        <v>0.125</v>
      </c>
      <c r="F56" s="249">
        <v>0.05</v>
      </c>
      <c r="G56" s="249">
        <v>10</v>
      </c>
      <c r="H56" s="248">
        <v>0.25</v>
      </c>
      <c r="I56" s="248">
        <v>10</v>
      </c>
      <c r="J56" s="248">
        <v>0.25</v>
      </c>
      <c r="K56" s="249">
        <v>3</v>
      </c>
      <c r="L56" s="248"/>
      <c r="M56" s="248"/>
    </row>
    <row r="57" spans="2:13">
      <c r="B57" s="261"/>
      <c r="C57" s="255"/>
      <c r="D57" s="255"/>
      <c r="E57" s="255"/>
      <c r="F57" s="255"/>
      <c r="G57" s="255"/>
      <c r="H57" s="254"/>
      <c r="I57" s="254"/>
      <c r="J57" s="254"/>
      <c r="K57" s="255"/>
      <c r="L57" s="248"/>
      <c r="M57" s="248"/>
    </row>
    <row r="58" spans="2:13">
      <c r="B58" s="261"/>
      <c r="C58" s="255"/>
      <c r="D58" s="255"/>
      <c r="E58" s="255"/>
      <c r="F58" s="255"/>
      <c r="G58" s="255"/>
      <c r="H58" s="254"/>
      <c r="I58" s="254"/>
      <c r="J58" s="254"/>
      <c r="K58" s="255"/>
      <c r="L58" s="248"/>
      <c r="M58" s="248"/>
    </row>
    <row r="59" spans="2:13">
      <c r="B59" s="248" t="s">
        <v>330</v>
      </c>
      <c r="C59" s="249">
        <v>0.45</v>
      </c>
      <c r="D59" s="249">
        <v>0.45</v>
      </c>
      <c r="E59" s="249">
        <v>0.1</v>
      </c>
      <c r="F59" s="249">
        <v>0.05</v>
      </c>
      <c r="G59" s="249">
        <v>10</v>
      </c>
      <c r="H59" s="248">
        <v>0.25</v>
      </c>
      <c r="I59" s="248">
        <v>10</v>
      </c>
      <c r="J59" s="248">
        <v>0.25</v>
      </c>
      <c r="K59" s="249"/>
      <c r="L59" s="248">
        <v>0.27500000000000002</v>
      </c>
      <c r="M59" s="248">
        <v>0.27500000000000002</v>
      </c>
    </row>
    <row r="60" spans="2:13">
      <c r="B60" s="254"/>
      <c r="C60" s="255"/>
      <c r="D60" s="255"/>
      <c r="E60" s="255"/>
      <c r="F60" s="255"/>
      <c r="G60" s="255"/>
      <c r="H60" s="254"/>
      <c r="I60" s="254"/>
      <c r="J60" s="254"/>
      <c r="K60" s="255"/>
      <c r="L60" s="248"/>
      <c r="M60" s="248"/>
    </row>
    <row r="61" spans="2:13">
      <c r="B61" s="254"/>
      <c r="C61" s="255"/>
      <c r="D61" s="255"/>
      <c r="E61" s="255"/>
      <c r="F61" s="255"/>
      <c r="G61" s="255"/>
      <c r="H61" s="254"/>
      <c r="I61" s="254"/>
      <c r="J61" s="254"/>
      <c r="K61" s="255"/>
      <c r="L61" s="248"/>
      <c r="M61" s="248"/>
    </row>
    <row r="62" spans="2:13">
      <c r="B62" s="254"/>
      <c r="C62" s="255"/>
      <c r="D62" s="255"/>
      <c r="E62" s="255"/>
      <c r="F62" s="255"/>
      <c r="G62" s="255"/>
      <c r="H62" s="254"/>
      <c r="I62" s="254"/>
      <c r="J62" s="254"/>
      <c r="K62" s="255"/>
      <c r="L62" s="248"/>
      <c r="M62" s="248"/>
    </row>
    <row r="63" spans="2:13">
      <c r="B63" s="248" t="s">
        <v>331</v>
      </c>
      <c r="C63" s="249">
        <v>0.45</v>
      </c>
      <c r="D63" s="249">
        <v>0.6</v>
      </c>
      <c r="E63" s="249">
        <v>0.1</v>
      </c>
      <c r="F63" s="249">
        <v>0.05</v>
      </c>
      <c r="G63" s="249">
        <v>10</v>
      </c>
      <c r="H63" s="248">
        <v>0.25</v>
      </c>
      <c r="I63" s="248">
        <v>10</v>
      </c>
      <c r="J63" s="248">
        <v>0.25</v>
      </c>
      <c r="K63" s="249"/>
      <c r="L63" s="248">
        <v>0.27500000000000002</v>
      </c>
      <c r="M63" s="248">
        <v>0.27500000000000002</v>
      </c>
    </row>
    <row r="64" spans="2:13">
      <c r="B64" s="254"/>
      <c r="C64" s="255"/>
      <c r="D64" s="255"/>
      <c r="E64" s="255"/>
      <c r="F64" s="255"/>
      <c r="G64" s="255"/>
      <c r="H64" s="254"/>
      <c r="I64" s="254"/>
      <c r="J64" s="254"/>
      <c r="K64" s="255"/>
      <c r="L64" s="248"/>
      <c r="M64" s="248"/>
    </row>
    <row r="65" spans="2:13">
      <c r="B65" s="254"/>
      <c r="C65" s="255"/>
      <c r="D65" s="255"/>
      <c r="E65" s="255"/>
      <c r="F65" s="255"/>
      <c r="G65" s="255"/>
      <c r="H65" s="254"/>
      <c r="I65" s="254"/>
      <c r="J65" s="254"/>
      <c r="K65" s="255"/>
      <c r="L65" s="248"/>
      <c r="M65" s="248"/>
    </row>
    <row r="66" spans="2:13">
      <c r="B66" s="261"/>
      <c r="C66" s="255"/>
      <c r="D66" s="255"/>
      <c r="E66" s="255"/>
      <c r="F66" s="255"/>
      <c r="G66" s="255"/>
      <c r="H66" s="254"/>
      <c r="I66" s="254"/>
      <c r="J66" s="254"/>
      <c r="K66" s="255"/>
      <c r="L66" s="248"/>
      <c r="M66" s="248"/>
    </row>
    <row r="67" spans="2:13">
      <c r="B67" s="248" t="s">
        <v>332</v>
      </c>
      <c r="C67" s="249">
        <v>0.6</v>
      </c>
      <c r="D67" s="249">
        <v>0.6</v>
      </c>
      <c r="E67" s="249">
        <v>0.1</v>
      </c>
      <c r="F67" s="249">
        <v>0.05</v>
      </c>
      <c r="G67" s="249">
        <v>10</v>
      </c>
      <c r="H67" s="248">
        <v>0.25</v>
      </c>
      <c r="I67" s="248">
        <v>10</v>
      </c>
      <c r="J67" s="248">
        <v>0.25</v>
      </c>
      <c r="K67" s="249"/>
      <c r="L67" s="248">
        <v>0.27500000000000002</v>
      </c>
      <c r="M67" s="248">
        <v>0.27500000000000002</v>
      </c>
    </row>
    <row r="68" spans="2:13">
      <c r="B68" s="254"/>
      <c r="C68" s="255"/>
      <c r="D68" s="255"/>
      <c r="E68" s="255"/>
      <c r="F68" s="255"/>
      <c r="G68" s="255"/>
      <c r="H68" s="254"/>
      <c r="I68" s="254"/>
      <c r="J68" s="254"/>
      <c r="K68" s="255"/>
      <c r="L68" s="248"/>
      <c r="M68" s="248"/>
    </row>
    <row r="69" spans="2:13">
      <c r="B69" s="254"/>
      <c r="C69" s="255"/>
      <c r="D69" s="255"/>
      <c r="E69" s="255"/>
      <c r="F69" s="255"/>
      <c r="G69" s="255"/>
      <c r="H69" s="254"/>
      <c r="I69" s="254"/>
      <c r="J69" s="254"/>
      <c r="K69" s="255"/>
      <c r="L69" s="248"/>
      <c r="M69" s="248"/>
    </row>
    <row r="70" spans="2:13">
      <c r="B70" s="254"/>
      <c r="C70" s="255"/>
      <c r="D70" s="255"/>
      <c r="E70" s="255"/>
      <c r="F70" s="255"/>
      <c r="G70" s="255"/>
      <c r="H70" s="254"/>
      <c r="I70" s="254"/>
      <c r="J70" s="254"/>
      <c r="K70" s="255"/>
      <c r="L70" s="248"/>
      <c r="M70" s="248"/>
    </row>
    <row r="71" spans="2:13">
      <c r="B71" s="248" t="s">
        <v>333</v>
      </c>
      <c r="C71" s="249">
        <v>0.8</v>
      </c>
      <c r="D71" s="249">
        <v>0.8</v>
      </c>
      <c r="E71" s="249">
        <v>0.1</v>
      </c>
      <c r="F71" s="249">
        <v>0.05</v>
      </c>
      <c r="G71" s="249">
        <v>10</v>
      </c>
      <c r="H71" s="248">
        <v>0.25</v>
      </c>
      <c r="I71" s="248">
        <v>10</v>
      </c>
      <c r="J71" s="248">
        <v>0.25</v>
      </c>
      <c r="K71" s="249"/>
      <c r="L71" s="248">
        <v>0.27500000000000002</v>
      </c>
      <c r="M71" s="248">
        <v>0.27500000000000002</v>
      </c>
    </row>
    <row r="72" spans="2:13">
      <c r="B72" s="254"/>
      <c r="C72" s="255"/>
      <c r="D72" s="255"/>
      <c r="E72" s="255"/>
      <c r="F72" s="255"/>
      <c r="G72" s="255"/>
      <c r="H72" s="254"/>
      <c r="I72" s="254"/>
      <c r="J72" s="254"/>
      <c r="K72" s="255"/>
      <c r="L72" s="248"/>
      <c r="M72" s="248"/>
    </row>
    <row r="73" spans="2:13">
      <c r="B73" s="254"/>
      <c r="C73" s="255"/>
      <c r="D73" s="255"/>
      <c r="E73" s="255"/>
      <c r="F73" s="255"/>
      <c r="G73" s="255"/>
      <c r="H73" s="254"/>
      <c r="I73" s="254"/>
      <c r="J73" s="254"/>
      <c r="K73" s="255"/>
      <c r="L73" s="248"/>
      <c r="M73" s="248"/>
    </row>
    <row r="74" spans="2:13">
      <c r="B74" s="254"/>
      <c r="C74" s="255"/>
      <c r="D74" s="255"/>
      <c r="E74" s="255"/>
      <c r="F74" s="255"/>
      <c r="G74" s="255"/>
      <c r="H74" s="254"/>
      <c r="I74" s="254"/>
      <c r="J74" s="254"/>
      <c r="K74" s="255"/>
      <c r="L74" s="248"/>
      <c r="M74" s="248"/>
    </row>
    <row r="75" spans="2:13">
      <c r="B75" s="248" t="s">
        <v>334</v>
      </c>
      <c r="C75" s="249">
        <v>1</v>
      </c>
      <c r="D75" s="249">
        <v>1</v>
      </c>
      <c r="E75" s="249">
        <v>0.125</v>
      </c>
      <c r="F75" s="249">
        <v>0.05</v>
      </c>
      <c r="G75" s="249">
        <v>10</v>
      </c>
      <c r="H75" s="248">
        <v>0.25</v>
      </c>
      <c r="I75" s="248">
        <v>10</v>
      </c>
      <c r="J75" s="248">
        <v>0.25</v>
      </c>
      <c r="K75" s="249"/>
      <c r="L75" s="248">
        <v>0.27500000000000002</v>
      </c>
      <c r="M75" s="248">
        <v>0.27500000000000002</v>
      </c>
    </row>
    <row r="76" spans="2:13">
      <c r="B76" s="254"/>
      <c r="C76" s="255"/>
      <c r="D76" s="255"/>
      <c r="E76" s="255"/>
      <c r="F76" s="255"/>
      <c r="G76" s="255"/>
      <c r="H76" s="254"/>
      <c r="I76" s="254"/>
      <c r="J76" s="254"/>
      <c r="K76" s="255"/>
      <c r="L76" s="248"/>
      <c r="M76" s="248"/>
    </row>
    <row r="77" spans="2:13">
      <c r="B77" s="254"/>
      <c r="C77" s="255"/>
      <c r="D77" s="255"/>
      <c r="E77" s="255"/>
      <c r="F77" s="255"/>
      <c r="G77" s="255"/>
      <c r="H77" s="254"/>
      <c r="I77" s="254"/>
      <c r="J77" s="254"/>
      <c r="K77" s="255"/>
      <c r="L77" s="248"/>
      <c r="M77" s="248"/>
    </row>
    <row r="78" spans="2:13">
      <c r="B78" s="254"/>
      <c r="C78" s="255"/>
      <c r="D78" s="255"/>
      <c r="E78" s="255"/>
      <c r="F78" s="255"/>
      <c r="G78" s="255"/>
      <c r="H78" s="254"/>
      <c r="I78" s="254"/>
      <c r="J78" s="254"/>
      <c r="K78" s="255"/>
      <c r="L78" s="248"/>
      <c r="M78" s="248"/>
    </row>
    <row r="79" spans="2:13">
      <c r="B79" s="262" t="s">
        <v>335</v>
      </c>
      <c r="C79" s="249">
        <v>0.45</v>
      </c>
      <c r="D79" s="249">
        <v>0.45</v>
      </c>
      <c r="E79" s="249">
        <v>0.1</v>
      </c>
      <c r="F79" s="249">
        <v>0.05</v>
      </c>
      <c r="G79" s="249">
        <v>10</v>
      </c>
      <c r="H79" s="248">
        <v>0.25</v>
      </c>
      <c r="I79" s="248">
        <v>10</v>
      </c>
      <c r="J79" s="248">
        <v>0.25</v>
      </c>
      <c r="K79" s="249"/>
      <c r="L79" s="248">
        <v>0.9</v>
      </c>
      <c r="M79" s="248">
        <v>0.45</v>
      </c>
    </row>
    <row r="80" spans="2:13">
      <c r="B80" s="263"/>
      <c r="C80" s="255"/>
      <c r="D80" s="255"/>
      <c r="E80" s="255"/>
      <c r="F80" s="255"/>
      <c r="G80" s="255"/>
      <c r="H80" s="254"/>
      <c r="I80" s="254"/>
      <c r="J80" s="254"/>
      <c r="K80" s="255"/>
      <c r="L80" s="248"/>
      <c r="M80" s="248"/>
    </row>
    <row r="81" spans="2:13">
      <c r="B81" s="263"/>
      <c r="C81" s="255"/>
      <c r="D81" s="255"/>
      <c r="E81" s="255"/>
      <c r="F81" s="255"/>
      <c r="G81" s="255"/>
      <c r="H81" s="254"/>
      <c r="I81" s="254"/>
      <c r="J81" s="254"/>
      <c r="K81" s="255"/>
      <c r="L81" s="248"/>
      <c r="M81" s="248"/>
    </row>
    <row r="82" spans="2:13">
      <c r="B82" s="263"/>
      <c r="C82" s="255"/>
      <c r="D82" s="255"/>
      <c r="E82" s="255"/>
      <c r="F82" s="255"/>
      <c r="G82" s="255"/>
      <c r="H82" s="254"/>
      <c r="I82" s="254"/>
      <c r="J82" s="254"/>
      <c r="K82" s="255"/>
      <c r="L82" s="248"/>
      <c r="M82" s="248"/>
    </row>
    <row r="83" spans="2:13">
      <c r="B83" s="262" t="s">
        <v>336</v>
      </c>
      <c r="C83" s="249">
        <v>0.45</v>
      </c>
      <c r="D83" s="249">
        <v>0.6</v>
      </c>
      <c r="E83" s="249">
        <v>0.1</v>
      </c>
      <c r="F83" s="249">
        <v>0.05</v>
      </c>
      <c r="G83" s="249">
        <v>10</v>
      </c>
      <c r="H83" s="248">
        <v>0.25</v>
      </c>
      <c r="I83" s="248">
        <v>10</v>
      </c>
      <c r="J83" s="248">
        <v>0.25</v>
      </c>
      <c r="K83" s="249"/>
      <c r="L83" s="248">
        <v>0.9</v>
      </c>
      <c r="M83" s="248">
        <v>0.45</v>
      </c>
    </row>
    <row r="84" spans="2:13">
      <c r="B84" s="263"/>
      <c r="C84" s="255"/>
      <c r="D84" s="255"/>
      <c r="E84" s="255"/>
      <c r="F84" s="255"/>
      <c r="G84" s="255"/>
      <c r="H84" s="254"/>
      <c r="I84" s="254"/>
      <c r="J84" s="254"/>
      <c r="K84" s="255"/>
      <c r="L84" s="248"/>
      <c r="M84" s="248"/>
    </row>
    <row r="85" spans="2:13">
      <c r="B85" s="263"/>
      <c r="C85" s="255"/>
      <c r="D85" s="255"/>
      <c r="E85" s="255"/>
      <c r="F85" s="255"/>
      <c r="G85" s="255"/>
      <c r="H85" s="254"/>
      <c r="I85" s="254"/>
      <c r="J85" s="254"/>
      <c r="K85" s="255"/>
      <c r="L85" s="248"/>
      <c r="M85" s="248"/>
    </row>
    <row r="86" spans="2:13">
      <c r="B86" s="263"/>
      <c r="C86" s="255"/>
      <c r="D86" s="255"/>
      <c r="E86" s="255"/>
      <c r="F86" s="255"/>
      <c r="G86" s="255"/>
      <c r="H86" s="254"/>
      <c r="I86" s="254"/>
      <c r="J86" s="254"/>
      <c r="K86" s="255"/>
      <c r="L86" s="248"/>
      <c r="M86" s="248"/>
    </row>
    <row r="87" spans="2:13">
      <c r="B87" s="262" t="s">
        <v>337</v>
      </c>
      <c r="C87" s="249">
        <v>0.6</v>
      </c>
      <c r="D87" s="249">
        <v>0.6</v>
      </c>
      <c r="E87" s="249">
        <v>0.1</v>
      </c>
      <c r="F87" s="249">
        <v>0.05</v>
      </c>
      <c r="G87" s="249">
        <v>10</v>
      </c>
      <c r="H87" s="248">
        <v>0.25</v>
      </c>
      <c r="I87" s="248">
        <v>10</v>
      </c>
      <c r="J87" s="248">
        <v>0.25</v>
      </c>
      <c r="K87" s="249"/>
      <c r="L87" s="248">
        <v>0.9</v>
      </c>
      <c r="M87" s="248">
        <v>0.45</v>
      </c>
    </row>
    <row r="88" spans="2:13">
      <c r="B88" s="263"/>
      <c r="C88" s="255"/>
      <c r="D88" s="255"/>
      <c r="E88" s="255"/>
      <c r="F88" s="255"/>
      <c r="G88" s="255"/>
      <c r="H88" s="254"/>
      <c r="I88" s="254"/>
      <c r="J88" s="254"/>
      <c r="K88" s="255"/>
      <c r="L88" s="248"/>
      <c r="M88" s="248"/>
    </row>
    <row r="89" spans="2:13">
      <c r="B89" s="263"/>
      <c r="C89" s="255"/>
      <c r="D89" s="255"/>
      <c r="E89" s="255"/>
      <c r="F89" s="255"/>
      <c r="G89" s="255"/>
      <c r="H89" s="254"/>
      <c r="I89" s="254"/>
      <c r="J89" s="254"/>
      <c r="K89" s="255"/>
      <c r="L89" s="248"/>
      <c r="M89" s="248"/>
    </row>
    <row r="90" spans="2:13">
      <c r="B90" s="263"/>
      <c r="C90" s="255"/>
      <c r="D90" s="255"/>
      <c r="E90" s="255"/>
      <c r="F90" s="255"/>
      <c r="G90" s="255"/>
      <c r="H90" s="254"/>
      <c r="I90" s="254"/>
      <c r="J90" s="254"/>
      <c r="K90" s="255"/>
      <c r="L90" s="248"/>
      <c r="M90" s="248"/>
    </row>
    <row r="91" spans="2:13">
      <c r="B91" s="262" t="s">
        <v>338</v>
      </c>
      <c r="C91" s="249">
        <v>0.8</v>
      </c>
      <c r="D91" s="249">
        <v>0.8</v>
      </c>
      <c r="E91" s="249">
        <v>0.1</v>
      </c>
      <c r="F91" s="249">
        <v>0.05</v>
      </c>
      <c r="G91" s="249">
        <v>10</v>
      </c>
      <c r="H91" s="248">
        <v>0.25</v>
      </c>
      <c r="I91" s="248">
        <v>10</v>
      </c>
      <c r="J91" s="248">
        <v>0.25</v>
      </c>
      <c r="K91" s="249"/>
      <c r="L91" s="248">
        <v>0.9</v>
      </c>
      <c r="M91" s="248">
        <v>0.45</v>
      </c>
    </row>
    <row r="92" spans="2:13">
      <c r="B92" s="263"/>
      <c r="C92" s="255"/>
      <c r="D92" s="255"/>
      <c r="E92" s="255"/>
      <c r="F92" s="255"/>
      <c r="G92" s="255"/>
      <c r="H92" s="254"/>
      <c r="I92" s="254"/>
      <c r="J92" s="254"/>
      <c r="K92" s="255"/>
      <c r="L92" s="248"/>
      <c r="M92" s="248"/>
    </row>
    <row r="93" spans="2:13">
      <c r="B93" s="263"/>
      <c r="C93" s="255"/>
      <c r="D93" s="255"/>
      <c r="E93" s="255"/>
      <c r="F93" s="255"/>
      <c r="G93" s="255"/>
      <c r="H93" s="254"/>
      <c r="I93" s="254"/>
      <c r="J93" s="254"/>
      <c r="K93" s="255"/>
      <c r="L93" s="248"/>
      <c r="M93" s="248"/>
    </row>
    <row r="94" spans="2:13">
      <c r="B94" s="263"/>
      <c r="C94" s="255"/>
      <c r="D94" s="255"/>
      <c r="E94" s="255"/>
      <c r="F94" s="255"/>
      <c r="G94" s="255"/>
      <c r="H94" s="254"/>
      <c r="I94" s="254"/>
      <c r="J94" s="254"/>
      <c r="K94" s="255"/>
      <c r="L94" s="248"/>
      <c r="M94" s="248"/>
    </row>
    <row r="95" spans="2:13">
      <c r="B95" s="262" t="s">
        <v>339</v>
      </c>
      <c r="C95" s="249">
        <v>1</v>
      </c>
      <c r="D95" s="249">
        <v>0.75</v>
      </c>
      <c r="E95" s="249">
        <v>0.125</v>
      </c>
      <c r="F95" s="249">
        <v>0.05</v>
      </c>
      <c r="G95" s="249">
        <v>10</v>
      </c>
      <c r="H95" s="248">
        <v>0.25</v>
      </c>
      <c r="I95" s="248">
        <v>10</v>
      </c>
      <c r="J95" s="248">
        <v>0.25</v>
      </c>
      <c r="K95" s="249"/>
      <c r="L95" s="248">
        <v>0.9</v>
      </c>
      <c r="M95" s="248">
        <v>0.45</v>
      </c>
    </row>
    <row r="96" spans="2:13">
      <c r="B96" s="263"/>
      <c r="C96" s="255"/>
      <c r="D96" s="255"/>
      <c r="E96" s="255"/>
      <c r="F96" s="255"/>
      <c r="G96" s="255"/>
      <c r="H96" s="254"/>
      <c r="I96" s="254"/>
      <c r="J96" s="254"/>
      <c r="K96" s="255"/>
      <c r="L96" s="248"/>
      <c r="M96" s="248"/>
    </row>
    <row r="97" spans="2:21">
      <c r="B97" s="263"/>
      <c r="C97" s="255"/>
      <c r="D97" s="255"/>
      <c r="E97" s="255"/>
      <c r="F97" s="255"/>
      <c r="G97" s="255"/>
      <c r="H97" s="254"/>
      <c r="I97" s="254"/>
      <c r="J97" s="254"/>
      <c r="K97" s="255"/>
      <c r="L97" s="248"/>
      <c r="M97" s="248"/>
    </row>
    <row r="98" spans="2:21">
      <c r="B98" s="263"/>
      <c r="C98" s="255"/>
      <c r="D98" s="255"/>
      <c r="E98" s="255"/>
      <c r="F98" s="255"/>
      <c r="G98" s="255"/>
      <c r="H98" s="254"/>
      <c r="I98" s="254"/>
      <c r="J98" s="254"/>
      <c r="K98" s="255"/>
      <c r="L98" s="248"/>
      <c r="M98" s="248"/>
    </row>
    <row r="99" spans="2:21">
      <c r="B99" s="254"/>
      <c r="C99" s="255"/>
      <c r="D99" s="255"/>
      <c r="E99" s="255"/>
      <c r="F99" s="255"/>
      <c r="G99" s="255"/>
      <c r="H99" s="254"/>
      <c r="I99" s="254"/>
      <c r="J99" s="254"/>
      <c r="K99" s="255"/>
      <c r="L99" s="248"/>
      <c r="M99" s="248"/>
    </row>
    <row r="100" spans="2:21">
      <c r="B100" s="264"/>
      <c r="C100" s="264"/>
      <c r="D100" s="264"/>
      <c r="E100" s="264"/>
      <c r="F100" s="264"/>
      <c r="G100" s="264"/>
      <c r="H100" s="264"/>
      <c r="I100" s="264"/>
      <c r="J100" s="264"/>
      <c r="K100" s="265"/>
      <c r="L100" s="264"/>
      <c r="M100" s="264"/>
    </row>
    <row r="103" spans="2:21">
      <c r="K103" s="266" t="s">
        <v>340</v>
      </c>
      <c r="L103" s="613" t="s">
        <v>341</v>
      </c>
      <c r="M103" s="614"/>
      <c r="N103" s="614"/>
      <c r="O103" s="614"/>
      <c r="P103" s="614"/>
      <c r="Q103" s="614"/>
      <c r="R103" s="614"/>
      <c r="S103" s="615"/>
    </row>
    <row r="104" spans="2:21">
      <c r="B104" s="266" t="s">
        <v>342</v>
      </c>
      <c r="K104" s="267">
        <v>1</v>
      </c>
      <c r="L104" s="608" t="s">
        <v>343</v>
      </c>
      <c r="M104" s="616"/>
      <c r="N104" s="609"/>
      <c r="O104" s="608" t="s">
        <v>233</v>
      </c>
      <c r="P104" s="616"/>
      <c r="Q104" s="609"/>
      <c r="R104" s="608" t="s">
        <v>344</v>
      </c>
      <c r="S104" s="609"/>
    </row>
    <row r="105" spans="2:21">
      <c r="D105" s="268" t="s">
        <v>345</v>
      </c>
      <c r="E105" s="269" t="s">
        <v>269</v>
      </c>
      <c r="G105" s="270" t="s">
        <v>346</v>
      </c>
      <c r="H105" s="270" t="s">
        <v>347</v>
      </c>
      <c r="I105" s="270" t="s">
        <v>348</v>
      </c>
      <c r="J105" s="270" t="s">
        <v>349</v>
      </c>
      <c r="K105" s="270" t="s">
        <v>350</v>
      </c>
      <c r="L105" s="608" t="s">
        <v>351</v>
      </c>
      <c r="M105" s="609"/>
      <c r="N105" s="271" t="s">
        <v>269</v>
      </c>
      <c r="O105" s="608" t="s">
        <v>351</v>
      </c>
      <c r="P105" s="609"/>
      <c r="Q105" s="271" t="s">
        <v>269</v>
      </c>
      <c r="R105" s="271" t="s">
        <v>269</v>
      </c>
      <c r="S105" s="271" t="s">
        <v>271</v>
      </c>
    </row>
    <row r="106" spans="2:21">
      <c r="D106" s="268"/>
      <c r="E106" s="269"/>
      <c r="G106" s="272"/>
      <c r="H106" s="272"/>
      <c r="I106" s="272"/>
      <c r="J106" s="272"/>
      <c r="K106" s="272"/>
      <c r="L106" s="273"/>
      <c r="M106" s="274"/>
      <c r="N106" s="274"/>
      <c r="O106" s="273"/>
      <c r="P106" s="274"/>
      <c r="Q106" s="271"/>
      <c r="R106" s="271"/>
      <c r="S106" s="271"/>
    </row>
    <row r="107" spans="2:21" ht="18" customHeight="1">
      <c r="B107" s="242" t="s">
        <v>352</v>
      </c>
      <c r="C107" s="266" t="s">
        <v>353</v>
      </c>
      <c r="E107" s="275">
        <f>'3 Sheet1'!C5</f>
        <v>459.22800000000007</v>
      </c>
      <c r="G107" s="276">
        <f>+E107*(C6+E6*2+1.5)</f>
        <v>918.45600000000013</v>
      </c>
      <c r="H107" s="276">
        <f>+E107*(C6+E6*2)*(D6+E6+F6)</f>
        <v>103.32630000000002</v>
      </c>
      <c r="I107" s="277">
        <f>+(C6+E6*2)*E107*F6</f>
        <v>11.480700000000002</v>
      </c>
      <c r="J107" s="277">
        <f>+E107*((C6+E6*2)*E6+(D6*E6*2))</f>
        <v>50.515080000000005</v>
      </c>
      <c r="K107" s="277">
        <f>+(D6+$K$104*(D6+E6))*E107*2</f>
        <v>642.91920000000005</v>
      </c>
      <c r="L107" s="278">
        <f>+(E107)/H6+ IF(E107&gt;0,1,0)</f>
        <v>2297.1400000000003</v>
      </c>
      <c r="M107" s="279">
        <f>+ROUNDUP(L107,0)</f>
        <v>2298</v>
      </c>
      <c r="N107" s="280">
        <f>+(D6+E6-0.08)*2+(C6+E6*2-0.08)</f>
        <v>1.06</v>
      </c>
      <c r="O107" s="278">
        <f>+N107/J6+1</f>
        <v>5.24</v>
      </c>
      <c r="P107" s="279">
        <f>+ROUNDUP(O107,0)</f>
        <v>6</v>
      </c>
      <c r="Q107" s="279">
        <f>+E107+E107/6*50*(G6/1000)</f>
        <v>497.49700000000007</v>
      </c>
      <c r="R107" s="281">
        <f>+N107*M107+P107*Q107</f>
        <v>5420.862000000001</v>
      </c>
      <c r="S107" s="277">
        <f>((I6*I6)/162)*R107</f>
        <v>3346.2111111111117</v>
      </c>
      <c r="T107" s="242" t="s">
        <v>354</v>
      </c>
    </row>
    <row r="108" spans="2:21">
      <c r="C108" s="242" t="s">
        <v>298</v>
      </c>
      <c r="D108" s="282">
        <f>ROUNDUP(+E107/K6,0)</f>
        <v>154</v>
      </c>
      <c r="E108" s="275"/>
      <c r="G108" s="283"/>
      <c r="H108" s="283"/>
      <c r="I108" s="282"/>
      <c r="J108" s="282">
        <f>0.5*(0.075+0.05)*0.075*C6*D108</f>
        <v>0.21656249999999999</v>
      </c>
      <c r="K108" s="282">
        <f>+(0.075+0.08)*C6*D108</f>
        <v>7.1609999999999996</v>
      </c>
      <c r="L108" s="284">
        <f>+D108</f>
        <v>154</v>
      </c>
      <c r="M108" s="279">
        <f>+ROUNDUP(L108,0)</f>
        <v>154</v>
      </c>
      <c r="N108" s="285">
        <f>+(C6-0.08)+((0.075+0.05-0.04)*2)</f>
        <v>0.38999999999999996</v>
      </c>
      <c r="O108" s="284"/>
      <c r="P108" s="286"/>
      <c r="Q108" s="286"/>
      <c r="R108" s="281">
        <f>+N108*M108+P108*Q108</f>
        <v>60.059999999999995</v>
      </c>
      <c r="S108" s="277">
        <f>((I6*I6)/162)*R108</f>
        <v>37.074074074074069</v>
      </c>
      <c r="T108" s="242" t="s">
        <v>354</v>
      </c>
      <c r="U108" s="282">
        <f>S107+S108</f>
        <v>3383.2851851851856</v>
      </c>
    </row>
    <row r="109" spans="2:21">
      <c r="E109" s="275"/>
    </row>
    <row r="110" spans="2:21" hidden="1">
      <c r="B110" s="242" t="s">
        <v>352</v>
      </c>
      <c r="C110" s="266" t="s">
        <v>355</v>
      </c>
      <c r="E110" s="275">
        <f>'3 Sheet1'!C6</f>
        <v>230.12</v>
      </c>
      <c r="G110" s="276">
        <f>+E110*(C9+E9*2+3)</f>
        <v>839.93799999999999</v>
      </c>
      <c r="H110" s="276">
        <f>+E110*(C9+E9*2)*(D9+E9+F9)</f>
        <v>89.746800000000022</v>
      </c>
      <c r="I110" s="277">
        <f>+(C9+E9*2)*E110*F9</f>
        <v>7.4789000000000003</v>
      </c>
      <c r="J110" s="277">
        <f>+E110*((C9+E9*2)*E9+(D9*E9*2))</f>
        <v>35.668600000000005</v>
      </c>
      <c r="K110" s="277">
        <f>+(D9+$K$104*(D9+E9))*E110*2</f>
        <v>460.24</v>
      </c>
      <c r="L110" s="278">
        <f>+(E110)/H9+ IF(E110&gt;0,1,0)</f>
        <v>1151.5999999999999</v>
      </c>
      <c r="M110" s="279">
        <f>+ROUNDUP(L110,0)</f>
        <v>1152</v>
      </c>
      <c r="N110" s="280">
        <f>+(D9+E9-0.08)*2+(C9+E9*2-0.08)</f>
        <v>1.5100000000000002</v>
      </c>
      <c r="O110" s="278">
        <f>+N110/J9+1</f>
        <v>7.0400000000000009</v>
      </c>
      <c r="P110" s="279">
        <f>+ROUNDUP(O110,0)</f>
        <v>8</v>
      </c>
      <c r="Q110" s="279">
        <f>+E110+E110/6*50*(G9/1000)</f>
        <v>249.29666666666668</v>
      </c>
      <c r="R110" s="281">
        <f>+N110*M110+P110*Q110</f>
        <v>3733.8933333333334</v>
      </c>
      <c r="S110" s="277">
        <f>((I9*I9)/162)*R110</f>
        <v>2304.8724279835392</v>
      </c>
      <c r="T110" s="242" t="s">
        <v>354</v>
      </c>
    </row>
    <row r="111" spans="2:21" hidden="1">
      <c r="C111" s="242" t="s">
        <v>298</v>
      </c>
      <c r="D111" s="282">
        <f>ROUNDUP(+E110/K9,0)</f>
        <v>77</v>
      </c>
      <c r="E111" s="275"/>
      <c r="G111" s="283"/>
      <c r="H111" s="283"/>
      <c r="I111" s="282"/>
      <c r="J111" s="282">
        <f>0.5*(0.075+0.05)*0.075*C9*D111</f>
        <v>0.16242187500000002</v>
      </c>
      <c r="K111" s="282">
        <f>+(0.075+0.08)*C9*D111</f>
        <v>5.3707500000000001</v>
      </c>
      <c r="L111" s="284">
        <f>+D111</f>
        <v>77</v>
      </c>
      <c r="M111" s="279">
        <f>+ROUNDUP(L111,0)</f>
        <v>77</v>
      </c>
      <c r="N111" s="285">
        <f>+(C9-0.08)+((0.075+0.05-0.04)*2)</f>
        <v>0.54</v>
      </c>
      <c r="O111" s="284"/>
      <c r="P111" s="286"/>
      <c r="Q111" s="286"/>
      <c r="R111" s="281">
        <f>+N111*M111+P111*Q111</f>
        <v>41.580000000000005</v>
      </c>
      <c r="S111" s="277">
        <f>((I9*I9)/162)*R111</f>
        <v>25.666666666666668</v>
      </c>
      <c r="T111" s="242" t="s">
        <v>354</v>
      </c>
      <c r="U111" s="282">
        <f>S110+S111</f>
        <v>2330.5390946502057</v>
      </c>
    </row>
    <row r="112" spans="2:21" hidden="1">
      <c r="E112" s="275"/>
    </row>
    <row r="113" spans="2:21" hidden="1">
      <c r="B113" s="242" t="s">
        <v>352</v>
      </c>
      <c r="C113" s="266" t="s">
        <v>356</v>
      </c>
      <c r="E113" s="275">
        <f>'3 Sheet1'!C7</f>
        <v>66.113849999999999</v>
      </c>
      <c r="G113" s="276">
        <f>+E113*(C12+E12*2+3)</f>
        <v>251.23262999999997</v>
      </c>
      <c r="H113" s="276">
        <f>+E113*(C12+E12*2)*(D12+E12+F12)</f>
        <v>39.668310000000005</v>
      </c>
      <c r="I113" s="277">
        <f>+(C12+E12*2)*E113*F12</f>
        <v>2.6445540000000003</v>
      </c>
      <c r="J113" s="277">
        <f>+E113*((C12+E12*2)*E12+(D12*E12*2))</f>
        <v>13.222770000000001</v>
      </c>
      <c r="K113" s="277">
        <f>+(D12+$K$104*(D12+E12))*E113*2</f>
        <v>171.89600999999996</v>
      </c>
      <c r="L113" s="278">
        <f>+(E113)/H12+ IF(E113&gt;0,1,0)</f>
        <v>331.56924999999995</v>
      </c>
      <c r="M113" s="279">
        <f>+ROUNDUP(L113,0)</f>
        <v>332</v>
      </c>
      <c r="N113" s="280">
        <f>+(D12+E12-0.08)*2+(C12+E12*2-0.08)</f>
        <v>1.96</v>
      </c>
      <c r="O113" s="278">
        <f>+N113/J12+1</f>
        <v>8.84</v>
      </c>
      <c r="P113" s="279">
        <f>+ROUNDUP(O113,0)</f>
        <v>9</v>
      </c>
      <c r="Q113" s="279">
        <f>+E113+E113/6*50*(G12/1000)</f>
        <v>71.623337500000005</v>
      </c>
      <c r="R113" s="281">
        <f>+N113*M113+P113*Q113</f>
        <v>1295.3300375000001</v>
      </c>
      <c r="S113" s="277">
        <f>((I12*I12)/162)*R113</f>
        <v>799.58644290123459</v>
      </c>
      <c r="T113" s="242" t="s">
        <v>354</v>
      </c>
    </row>
    <row r="114" spans="2:21" hidden="1">
      <c r="C114" s="242" t="s">
        <v>298</v>
      </c>
      <c r="D114" s="282">
        <f>ROUNDUP(+E113/K12,0)</f>
        <v>23</v>
      </c>
      <c r="E114" s="275"/>
      <c r="G114" s="283"/>
      <c r="H114" s="283"/>
      <c r="I114" s="282"/>
      <c r="J114" s="282">
        <f>0.5*(0.075+0.05)*0.075*C12*D114</f>
        <v>6.4687499999999995E-2</v>
      </c>
      <c r="K114" s="282">
        <f>+(0.075+0.08)*C12*D114</f>
        <v>2.1389999999999998</v>
      </c>
      <c r="L114" s="284">
        <f>+D114</f>
        <v>23</v>
      </c>
      <c r="M114" s="279">
        <f>+ROUNDUP(L114,0)</f>
        <v>23</v>
      </c>
      <c r="N114" s="285">
        <f>+(C12-0.08)+((0.075+0.05-0.04)*2)</f>
        <v>0.69</v>
      </c>
      <c r="O114" s="284"/>
      <c r="P114" s="286"/>
      <c r="Q114" s="286"/>
      <c r="R114" s="281">
        <f>+N114*M114+P114*Q114</f>
        <v>15.87</v>
      </c>
      <c r="S114" s="277">
        <f>((I12*I12)/162)*R114</f>
        <v>9.7962962962962958</v>
      </c>
      <c r="T114" s="242" t="s">
        <v>354</v>
      </c>
      <c r="U114" s="282">
        <f>S113+S114</f>
        <v>809.3827391975309</v>
      </c>
    </row>
    <row r="115" spans="2:21" hidden="1">
      <c r="E115" s="275"/>
    </row>
    <row r="116" spans="2:21" hidden="1">
      <c r="B116" s="242" t="s">
        <v>352</v>
      </c>
      <c r="C116" s="266" t="s">
        <v>357</v>
      </c>
      <c r="E116" s="275"/>
      <c r="G116" s="276">
        <f>+E116*(C15+E15*2+1.5)</f>
        <v>0</v>
      </c>
      <c r="H116" s="276">
        <f>+E116*(C15+E15*2)*(D15+E15+F15)</f>
        <v>0</v>
      </c>
      <c r="I116" s="277">
        <f>+(C15+E15*2)*E116*F15</f>
        <v>0</v>
      </c>
      <c r="J116" s="277">
        <f>+E116*((C15+E15*2)*E15+(D15*E15*2))</f>
        <v>0</v>
      </c>
      <c r="K116" s="277">
        <f>+(D15+$K$104*(D15+E15))*E116*2</f>
        <v>0</v>
      </c>
      <c r="L116" s="278">
        <f>+(E116)/H15+ IF(E116&gt;0,1,0)</f>
        <v>0</v>
      </c>
      <c r="M116" s="279">
        <f>+ROUNDUP(L116,0)</f>
        <v>0</v>
      </c>
      <c r="N116" s="280">
        <f>+(D15+E15-0.08)*2+(C15+E15*2-0.08)</f>
        <v>2.5100000000000002</v>
      </c>
      <c r="O116" s="278">
        <f>+N116/J15+1</f>
        <v>11.040000000000001</v>
      </c>
      <c r="P116" s="279">
        <f>+ROUNDUP(O116,0)</f>
        <v>12</v>
      </c>
      <c r="Q116" s="279">
        <f>+E116+E116/6*50*(G15/1000)</f>
        <v>0</v>
      </c>
      <c r="R116" s="281">
        <f>+N116*M116+P116*Q116</f>
        <v>0</v>
      </c>
      <c r="S116" s="277">
        <f>((I15*I15)/162)*R116</f>
        <v>0</v>
      </c>
      <c r="T116" s="242" t="s">
        <v>354</v>
      </c>
    </row>
    <row r="117" spans="2:21" hidden="1">
      <c r="C117" s="242" t="s">
        <v>298</v>
      </c>
      <c r="D117" s="282">
        <f>ROUNDUP(+E116/K15,0)</f>
        <v>0</v>
      </c>
      <c r="E117" s="275"/>
      <c r="G117" s="283"/>
      <c r="H117" s="283"/>
      <c r="I117" s="282"/>
      <c r="J117" s="282">
        <f>0.5*(0.075+0.05)*0.075*C15*D117</f>
        <v>0</v>
      </c>
      <c r="K117" s="282">
        <f>+(0.075+0.08)*C15*D117</f>
        <v>0</v>
      </c>
      <c r="L117" s="284">
        <f>+D117</f>
        <v>0</v>
      </c>
      <c r="M117" s="279">
        <f>+ROUNDUP(L117,0)</f>
        <v>0</v>
      </c>
      <c r="N117" s="285">
        <f>+(C15-0.08)+((0.075+0.05-0.04)*2)</f>
        <v>0.84000000000000008</v>
      </c>
      <c r="O117" s="284"/>
      <c r="P117" s="286"/>
      <c r="Q117" s="286"/>
      <c r="R117" s="281">
        <f>+N117*M117+P117*Q117</f>
        <v>0</v>
      </c>
      <c r="S117" s="277">
        <f>((I15*I15)/162)*R117</f>
        <v>0</v>
      </c>
      <c r="T117" s="242" t="s">
        <v>354</v>
      </c>
      <c r="U117" s="282">
        <f>S116+S117</f>
        <v>0</v>
      </c>
    </row>
    <row r="118" spans="2:21" hidden="1">
      <c r="B118" s="242" t="s">
        <v>352</v>
      </c>
      <c r="C118" s="266" t="s">
        <v>358</v>
      </c>
      <c r="E118" s="275"/>
      <c r="G118" s="287">
        <f>+E118*(C15+E15*2+1.5)</f>
        <v>0</v>
      </c>
      <c r="H118" s="287">
        <f>+E118*(C15+E15*2)*(D15+E15+F15)</f>
        <v>0</v>
      </c>
      <c r="I118" s="288">
        <f>+(C15+E15*2)*E118*F15</f>
        <v>0</v>
      </c>
      <c r="J118" s="288">
        <f>+E118*((C15+E15*2)*E15+(D15*E15*2))</f>
        <v>0</v>
      </c>
      <c r="K118" s="288">
        <f>+(D15+$K$104*(D15+E15))*E118*2</f>
        <v>0</v>
      </c>
      <c r="L118" s="278">
        <f>+(E118)/H15+ IF(E118&gt;0,1,0)</f>
        <v>0</v>
      </c>
      <c r="M118" s="289">
        <f>+ROUNDUP(L118,0)</f>
        <v>0</v>
      </c>
      <c r="N118" s="280">
        <f>+(D15+E15-0.08)*2+(C15+E15*2-0.08)</f>
        <v>2.5100000000000002</v>
      </c>
      <c r="O118" s="278">
        <f>+N118/J15+1</f>
        <v>11.040000000000001</v>
      </c>
      <c r="P118" s="289">
        <f>+ROUNDUP(O118,0)</f>
        <v>12</v>
      </c>
      <c r="Q118" s="279">
        <f>+E118+E118/6*50*(G15/1000)</f>
        <v>0</v>
      </c>
      <c r="R118" s="281">
        <f>+N118*M118+P118*Q118</f>
        <v>0</v>
      </c>
      <c r="S118" s="288">
        <f>((I15*I15)/162)*R118</f>
        <v>0</v>
      </c>
      <c r="T118" s="242" t="s">
        <v>354</v>
      </c>
    </row>
    <row r="119" spans="2:21" hidden="1">
      <c r="C119" s="242" t="s">
        <v>298</v>
      </c>
      <c r="D119" s="282">
        <f>ROUNDUP(+E118/K15,0)</f>
        <v>0</v>
      </c>
      <c r="E119" s="275"/>
      <c r="G119" s="290"/>
      <c r="H119" s="290"/>
      <c r="I119" s="291"/>
      <c r="J119" s="291">
        <f>0.5*(0.075+0.05)*0.075*C15*D119</f>
        <v>0</v>
      </c>
      <c r="K119" s="291">
        <f>+(0.075+0.08)*C15*D119</f>
        <v>0</v>
      </c>
      <c r="L119" s="284">
        <f>+D119</f>
        <v>0</v>
      </c>
      <c r="M119" s="289">
        <f>+ROUNDUP(L119,0)</f>
        <v>0</v>
      </c>
      <c r="N119" s="285">
        <f>+(C15-0.08)+((0.075+0.05-0.04)*2)</f>
        <v>0.84000000000000008</v>
      </c>
      <c r="O119" s="284"/>
      <c r="P119" s="292"/>
      <c r="Q119" s="286"/>
      <c r="R119" s="281">
        <f>+N119*M119+P119*Q119</f>
        <v>0</v>
      </c>
      <c r="S119" s="288">
        <f>((I15*I15)/162)*R119</f>
        <v>0</v>
      </c>
      <c r="T119" s="242" t="s">
        <v>354</v>
      </c>
    </row>
    <row r="120" spans="2:21" hidden="1">
      <c r="B120" s="293" t="s">
        <v>359</v>
      </c>
      <c r="D120" s="282"/>
      <c r="E120" s="275"/>
      <c r="G120" s="283"/>
      <c r="H120" s="283"/>
      <c r="I120" s="282"/>
      <c r="J120" s="282"/>
      <c r="K120" s="282"/>
      <c r="L120" s="284"/>
      <c r="M120" s="286"/>
      <c r="N120" s="285"/>
      <c r="O120" s="284"/>
      <c r="P120" s="286"/>
      <c r="Q120" s="286"/>
      <c r="R120" s="294"/>
      <c r="S120" s="282"/>
    </row>
    <row r="121" spans="2:21" hidden="1">
      <c r="C121" s="293" t="s">
        <v>360</v>
      </c>
      <c r="D121" s="282"/>
      <c r="E121" s="275"/>
      <c r="G121" s="283"/>
      <c r="H121" s="283"/>
      <c r="I121" s="282"/>
      <c r="J121" s="282"/>
      <c r="K121" s="282"/>
      <c r="L121" s="284"/>
      <c r="M121" s="286"/>
      <c r="N121" s="285"/>
      <c r="O121" s="284"/>
      <c r="P121" s="286"/>
      <c r="Q121" s="286"/>
      <c r="R121" s="294"/>
      <c r="S121" s="282"/>
    </row>
    <row r="122" spans="2:21" hidden="1">
      <c r="C122" s="293" t="s">
        <v>361</v>
      </c>
      <c r="D122" s="282"/>
      <c r="E122" s="275"/>
      <c r="G122" s="283"/>
      <c r="H122" s="283"/>
      <c r="I122" s="282"/>
      <c r="J122" s="282"/>
      <c r="K122" s="282"/>
      <c r="L122" s="284"/>
      <c r="M122" s="286"/>
      <c r="N122" s="285"/>
      <c r="O122" s="284"/>
      <c r="P122" s="286"/>
      <c r="Q122" s="286"/>
      <c r="R122" s="294"/>
      <c r="S122" s="282"/>
    </row>
    <row r="123" spans="2:21" hidden="1"/>
    <row r="124" spans="2:21" hidden="1">
      <c r="B124" s="242" t="s">
        <v>352</v>
      </c>
      <c r="C124" s="266" t="s">
        <v>362</v>
      </c>
      <c r="E124" s="275"/>
      <c r="G124" s="287">
        <f>+E124*(C18+E18*2+1.5)</f>
        <v>0</v>
      </c>
      <c r="H124" s="287">
        <f>+E124*(C18+E18*2)*(D18+E18+F18)</f>
        <v>0</v>
      </c>
      <c r="I124" s="288">
        <f>+(C18+E18*2)*E124*F18</f>
        <v>0</v>
      </c>
      <c r="J124" s="288">
        <f>+E124*((C18+E18*2)*E18+(D18*E18*2))</f>
        <v>0</v>
      </c>
      <c r="K124" s="288">
        <f>+(D18+$K$104*(D18+E18))*E124*2</f>
        <v>0</v>
      </c>
      <c r="L124" s="278">
        <f>+(E124)/H18+ IF(E124&gt;0,1,0)</f>
        <v>0</v>
      </c>
      <c r="M124" s="289">
        <f>+ROUNDUP(L124,0)</f>
        <v>0</v>
      </c>
      <c r="N124" s="280">
        <f>+(D18+E18-0.08)*2+(C18+E18*2-0.08)</f>
        <v>3.06</v>
      </c>
      <c r="O124" s="278">
        <f>+N124/J18+1</f>
        <v>13.24</v>
      </c>
      <c r="P124" s="289">
        <f>+ROUNDUP(O124,0)</f>
        <v>14</v>
      </c>
      <c r="Q124" s="279">
        <f>+E124+E124/6*50*(G18/1000)</f>
        <v>0</v>
      </c>
      <c r="R124" s="281">
        <f>+N124*M124+P124*Q124</f>
        <v>0</v>
      </c>
      <c r="S124" s="288">
        <f>((I18*I18)/162)*R124</f>
        <v>0</v>
      </c>
      <c r="T124" s="242" t="s">
        <v>354</v>
      </c>
    </row>
    <row r="125" spans="2:21" hidden="1">
      <c r="C125" s="242" t="s">
        <v>298</v>
      </c>
      <c r="D125" s="282">
        <f>ROUNDUP(+E124/K18,0)</f>
        <v>0</v>
      </c>
      <c r="E125" s="275"/>
      <c r="G125" s="290"/>
      <c r="H125" s="290"/>
      <c r="I125" s="291"/>
      <c r="J125" s="291">
        <f>0.5*(0.075+0.05)*0.075*C18*D125</f>
        <v>0</v>
      </c>
      <c r="K125" s="291">
        <f>+(0.075+0.08)*C18*D125</f>
        <v>0</v>
      </c>
      <c r="L125" s="284">
        <f>+D125</f>
        <v>0</v>
      </c>
      <c r="M125" s="289">
        <f>+ROUNDUP(L125,0)</f>
        <v>0</v>
      </c>
      <c r="N125" s="285">
        <f>+(C18-0.08)+((0.075+0.05-0.04)*2)</f>
        <v>0.99</v>
      </c>
      <c r="O125" s="284"/>
      <c r="P125" s="292"/>
      <c r="Q125" s="286"/>
      <c r="R125" s="281">
        <f>+N125*M125+P125*Q125</f>
        <v>0</v>
      </c>
      <c r="S125" s="288">
        <f>((I18*I18)/162)*R125</f>
        <v>0</v>
      </c>
      <c r="T125" s="242" t="s">
        <v>354</v>
      </c>
    </row>
    <row r="126" spans="2:21" hidden="1"/>
    <row r="127" spans="2:21" hidden="1">
      <c r="B127" s="242" t="s">
        <v>352</v>
      </c>
      <c r="C127" s="266" t="s">
        <v>363</v>
      </c>
      <c r="E127" s="275"/>
      <c r="G127" s="276">
        <f>+E127*(C21+E21*2+3)</f>
        <v>0</v>
      </c>
      <c r="H127" s="276">
        <f>+E127*(C21+E21*2)*(D21+E21+F21)</f>
        <v>0</v>
      </c>
      <c r="I127" s="277">
        <f>+(C21+E21*2)*E127*F21</f>
        <v>0</v>
      </c>
      <c r="J127" s="277">
        <f>+E127*((C21+E21*2)*E21+(D21*E21*2))</f>
        <v>0</v>
      </c>
      <c r="K127" s="277">
        <f>+(D21+$K$104*(D21+E21))*E127*2</f>
        <v>0</v>
      </c>
      <c r="L127" s="278">
        <f>+(E127)/H21+ IF(E127&gt;0,1,0)</f>
        <v>0</v>
      </c>
      <c r="M127" s="279">
        <f>+ROUNDUP(L127,0)</f>
        <v>0</v>
      </c>
      <c r="N127" s="280">
        <f>+(D21+E21-0.08)*2+(C21+E21*2-0.08)</f>
        <v>3.3599999999999994</v>
      </c>
      <c r="O127" s="278">
        <f>+N127/J21+1</f>
        <v>14.439999999999998</v>
      </c>
      <c r="P127" s="279">
        <f>+ROUNDUP(O127,0)</f>
        <v>15</v>
      </c>
      <c r="Q127" s="279">
        <f>+E127+E127/6*50*(G21/1000)</f>
        <v>0</v>
      </c>
      <c r="R127" s="281">
        <f>+N127*M127+P127*Q127</f>
        <v>0</v>
      </c>
      <c r="S127" s="277">
        <f>((I21*I21)/162)*R127</f>
        <v>0</v>
      </c>
      <c r="T127" s="242" t="s">
        <v>354</v>
      </c>
    </row>
    <row r="128" spans="2:21" hidden="1">
      <c r="C128" s="242" t="s">
        <v>298</v>
      </c>
      <c r="D128" s="282">
        <f>ROUNDUP(+E127/K21,0)</f>
        <v>0</v>
      </c>
      <c r="E128" s="275"/>
      <c r="G128" s="283"/>
      <c r="H128" s="283"/>
      <c r="I128" s="282"/>
      <c r="J128" s="282">
        <f>0.5*(0.075+0.05)*0.075*C21*D128</f>
        <v>0</v>
      </c>
      <c r="K128" s="282">
        <f>+(0.075+0.08)*C21*D128</f>
        <v>0</v>
      </c>
      <c r="L128" s="284">
        <f>+D128</f>
        <v>0</v>
      </c>
      <c r="M128" s="279">
        <f>+ROUNDUP(L128,0)</f>
        <v>0</v>
      </c>
      <c r="N128" s="285">
        <f>+(C21-0.08)+((0.075+0.05-0.04)*2)</f>
        <v>1.0900000000000001</v>
      </c>
      <c r="O128" s="284"/>
      <c r="P128" s="286"/>
      <c r="Q128" s="286"/>
      <c r="R128" s="281">
        <f>+N128*M128+P128*Q128</f>
        <v>0</v>
      </c>
      <c r="S128" s="277">
        <f>((I21*I21)/162)*R128</f>
        <v>0</v>
      </c>
      <c r="T128" s="242" t="s">
        <v>354</v>
      </c>
    </row>
    <row r="129" spans="2:21" hidden="1"/>
    <row r="130" spans="2:21" hidden="1">
      <c r="B130" s="295" t="s">
        <v>352</v>
      </c>
      <c r="C130" s="296" t="s">
        <v>364</v>
      </c>
      <c r="E130" s="275">
        <v>47.3</v>
      </c>
      <c r="G130" s="287">
        <f>+E130*(C24+E24*2+1.5)</f>
        <v>94.6</v>
      </c>
      <c r="H130" s="287">
        <f>+E130*(C24+E24*2)*(((D24+E24+F24)*2+0.1)/2)</f>
        <v>11.824999999999999</v>
      </c>
      <c r="I130" s="288">
        <f>+(C24+E24*2)*E130*F24</f>
        <v>1.1824999999999999</v>
      </c>
      <c r="J130" s="288">
        <f>+E130*((C24+E24*2)*E24+(D24*E24)+((D24+0.1)*E24))</f>
        <v>5.6760000000000002</v>
      </c>
      <c r="K130" s="288">
        <f>+((D24*2)+$K$104*((D24+E24)+(D24+E24+0.1)))*E130</f>
        <v>70.949999999999989</v>
      </c>
      <c r="L130" s="278">
        <f>+(E130)/H24+ IF(E130&gt;0,1,0)</f>
        <v>237.49999999999997</v>
      </c>
      <c r="M130" s="289">
        <f>+ROUNDUP(L130,0)</f>
        <v>238</v>
      </c>
      <c r="N130" s="280">
        <f>+(D24+E24-0.08)+(D24+E24+0.1-0.08)+(C24+E24*2-0.08)</f>
        <v>1.1599999999999999</v>
      </c>
      <c r="O130" s="278">
        <f>+N130/J24+1</f>
        <v>5.64</v>
      </c>
      <c r="P130" s="289">
        <f>+ROUNDUP(O130,0)</f>
        <v>6</v>
      </c>
      <c r="Q130" s="279">
        <f>+E130+E130/6*50*(G24/1000)</f>
        <v>51.24166666666666</v>
      </c>
      <c r="R130" s="281">
        <f>+N130*M130+P130*Q130</f>
        <v>583.53</v>
      </c>
      <c r="S130" s="288">
        <f>((I24*I24)/162)*R130</f>
        <v>360.2037037037037</v>
      </c>
      <c r="T130" s="242" t="s">
        <v>354</v>
      </c>
    </row>
    <row r="131" spans="2:21" hidden="1">
      <c r="C131" s="242" t="s">
        <v>298</v>
      </c>
      <c r="D131" s="282">
        <f>ROUNDUP(+E130/K24,0)</f>
        <v>16</v>
      </c>
      <c r="E131" s="275"/>
      <c r="G131" s="290"/>
      <c r="H131" s="290"/>
      <c r="I131" s="291"/>
      <c r="J131" s="291">
        <f>0.5*(0.075+0.05)*0.075*C24*D131</f>
        <v>2.2499999999999999E-2</v>
      </c>
      <c r="K131" s="291">
        <f>+(0.075+0.08)*C24*D131</f>
        <v>0.74399999999999999</v>
      </c>
      <c r="L131" s="284">
        <f>+D131</f>
        <v>16</v>
      </c>
      <c r="M131" s="289">
        <f>+ROUNDUP(L131,0)</f>
        <v>16</v>
      </c>
      <c r="N131" s="285">
        <f>+(C24-0.08)+((0.075+0.05-0.04)*2)</f>
        <v>0.38999999999999996</v>
      </c>
      <c r="O131" s="284"/>
      <c r="P131" s="292"/>
      <c r="Q131" s="286"/>
      <c r="R131" s="281">
        <f>+N131*M131+P131*Q131</f>
        <v>6.2399999999999993</v>
      </c>
      <c r="S131" s="288">
        <f>((I24*I24)/162)*R131</f>
        <v>3.8518518518518512</v>
      </c>
      <c r="T131" s="242" t="s">
        <v>354</v>
      </c>
      <c r="U131" s="282">
        <f>S130+S131</f>
        <v>364.05555555555554</v>
      </c>
    </row>
    <row r="132" spans="2:21" hidden="1"/>
    <row r="133" spans="2:21" hidden="1">
      <c r="B133" s="242" t="s">
        <v>352</v>
      </c>
      <c r="C133" s="266" t="s">
        <v>365</v>
      </c>
      <c r="E133" s="275"/>
      <c r="G133" s="276">
        <f>+E133*(C27+E27*2+1.5)</f>
        <v>0</v>
      </c>
      <c r="H133" s="276">
        <f>+E133*(C27+E27*2)*(((D27+E27+F27)*2+0.1)/2)</f>
        <v>0</v>
      </c>
      <c r="I133" s="277">
        <f>+(C27+E27*2)*E133*F27</f>
        <v>0</v>
      </c>
      <c r="J133" s="277">
        <f>+E133*((C27+E27*2)*E27+(D27*E27)+((D27+0.1)*E27))</f>
        <v>0</v>
      </c>
      <c r="K133" s="277">
        <f>+((D27*2)+$K$104*((D27+E27)+(D27+E27+0.1)))*E133</f>
        <v>0</v>
      </c>
      <c r="L133" s="278">
        <f>+(E133)/H27+ IF(E133&gt;0,1,0)</f>
        <v>0</v>
      </c>
      <c r="M133" s="279">
        <f>+ROUNDUP(L133,0)</f>
        <v>0</v>
      </c>
      <c r="N133" s="280">
        <f>+(D27+E27-0.08)+(D27+E27+0.1-0.08)+(C27+E27*2-0.08)</f>
        <v>2.06</v>
      </c>
      <c r="O133" s="278">
        <f>+N133/J27+1</f>
        <v>9.24</v>
      </c>
      <c r="P133" s="279">
        <f>+ROUNDUP(O133,0)</f>
        <v>10</v>
      </c>
      <c r="Q133" s="279">
        <f>+E133+E133/6*50*(G27/1000)</f>
        <v>0</v>
      </c>
      <c r="R133" s="281">
        <f>+N133*M133+P133*Q133</f>
        <v>0</v>
      </c>
      <c r="S133" s="277">
        <f>((I27*I27)/162)*R133</f>
        <v>0</v>
      </c>
      <c r="T133" s="242" t="s">
        <v>354</v>
      </c>
    </row>
    <row r="134" spans="2:21" hidden="1">
      <c r="C134" s="242" t="s">
        <v>298</v>
      </c>
      <c r="D134" s="282">
        <f>ROUNDUP(+E133/K27,0)</f>
        <v>0</v>
      </c>
      <c r="E134" s="275"/>
      <c r="G134" s="283"/>
      <c r="H134" s="283"/>
      <c r="I134" s="282"/>
      <c r="J134" s="282">
        <f>0.5*(0.075+0.05)*0.075*C27*D134</f>
        <v>0</v>
      </c>
      <c r="K134" s="282">
        <f>+(0.075+0.08)*C27*D134</f>
        <v>0</v>
      </c>
      <c r="L134" s="284">
        <f>+D134</f>
        <v>0</v>
      </c>
      <c r="M134" s="279">
        <f>+ROUNDUP(L134,0)</f>
        <v>0</v>
      </c>
      <c r="N134" s="285">
        <f>+(C27-0.08)+((0.075+0.05-0.04)*2)</f>
        <v>0.69</v>
      </c>
      <c r="O134" s="284"/>
      <c r="P134" s="286"/>
      <c r="Q134" s="286"/>
      <c r="R134" s="281">
        <f>+N134*M134+P134*Q134</f>
        <v>0</v>
      </c>
      <c r="S134" s="277">
        <f>((I27*I27)/162)*R134</f>
        <v>0</v>
      </c>
      <c r="T134" s="242" t="s">
        <v>354</v>
      </c>
    </row>
    <row r="135" spans="2:21" hidden="1"/>
    <row r="136" spans="2:21" hidden="1">
      <c r="B136" s="295" t="s">
        <v>352</v>
      </c>
      <c r="C136" s="296" t="s">
        <v>366</v>
      </c>
      <c r="E136" s="275">
        <v>72.709999999999994</v>
      </c>
      <c r="G136" s="276">
        <f>+E136*(C30+E30*2+0.5)</f>
        <v>72.709999999999994</v>
      </c>
      <c r="H136" s="276">
        <f>+E136*(C30+E30*2)*(((D30+E30+F30)*2+0.1)/2)</f>
        <v>18.177499999999998</v>
      </c>
      <c r="I136" s="277">
        <f>+(C30+E30*2)*E136*F30</f>
        <v>1.81775</v>
      </c>
      <c r="J136" s="277">
        <f>+E136*((C30+E30*2)*E30+(D30*E30)+((D30+0.1)*E30))</f>
        <v>8.7251999999999992</v>
      </c>
      <c r="K136" s="277">
        <f>+((D30*2)+$K$104*((D30+E30)+(D30+E30+0.1)))*E136</f>
        <v>109.065</v>
      </c>
      <c r="L136" s="278">
        <f>+(E136)/H30+ IF(E136&gt;0,1,0)</f>
        <v>291.83999999999997</v>
      </c>
      <c r="M136" s="279">
        <f>+ROUNDUP(L136,0)</f>
        <v>292</v>
      </c>
      <c r="N136" s="280">
        <f>+(D30+E30-0.08)+(D30+E30+0.1-0.08)+(C30+E30*2-0.08)</f>
        <v>1.1599999999999999</v>
      </c>
      <c r="O136" s="278">
        <f>+N136/J30+1</f>
        <v>5.64</v>
      </c>
      <c r="P136" s="279">
        <f>+ROUNDUP(O136,0)</f>
        <v>6</v>
      </c>
      <c r="Q136" s="279">
        <f>+E136+E136/6*50*(G30/1000)</f>
        <v>78.769166666666663</v>
      </c>
      <c r="R136" s="281">
        <f>+N136*M136+P136*Q136</f>
        <v>811.33500000000004</v>
      </c>
      <c r="S136" s="277">
        <f>((I30*I30)/162)*R136</f>
        <v>500.82407407407408</v>
      </c>
      <c r="T136" s="242" t="s">
        <v>354</v>
      </c>
    </row>
    <row r="137" spans="2:21" hidden="1">
      <c r="C137" s="242" t="s">
        <v>318</v>
      </c>
      <c r="D137" s="282"/>
      <c r="E137" s="275"/>
      <c r="G137" s="276">
        <f>+E137*(C31+0.5)</f>
        <v>0</v>
      </c>
      <c r="H137" s="283">
        <f>+E137*C31*E31</f>
        <v>0</v>
      </c>
      <c r="I137" s="282"/>
      <c r="J137" s="282">
        <f>+E137*C31*E31</f>
        <v>0</v>
      </c>
      <c r="K137" s="282">
        <f>+E137*E31</f>
        <v>0</v>
      </c>
      <c r="L137" s="278">
        <f>+(E137)/H31+ IF(E137&gt;0,1,0)</f>
        <v>0</v>
      </c>
      <c r="M137" s="279">
        <f>+ROUNDUP(L137,0)</f>
        <v>0</v>
      </c>
      <c r="N137" s="280">
        <f>+C31-0.04</f>
        <v>1.46</v>
      </c>
      <c r="O137" s="278">
        <f>+N137/J31+1</f>
        <v>10.733333333333334</v>
      </c>
      <c r="P137" s="279">
        <f>+ROUNDUP(O137,0)</f>
        <v>11</v>
      </c>
      <c r="Q137" s="279">
        <f>+E137+E137/6*50*(G31/1000)</f>
        <v>0</v>
      </c>
      <c r="R137" s="281">
        <f>+N137*M137+P137*Q137</f>
        <v>0</v>
      </c>
      <c r="S137" s="277">
        <f>((I31*I31)/162)*R137</f>
        <v>0</v>
      </c>
      <c r="T137" s="242" t="s">
        <v>354</v>
      </c>
      <c r="U137" s="282">
        <f>S136+S137</f>
        <v>500.82407407407408</v>
      </c>
    </row>
    <row r="138" spans="2:21" hidden="1">
      <c r="N138" s="280"/>
    </row>
    <row r="139" spans="2:21" hidden="1">
      <c r="B139" s="242" t="s">
        <v>352</v>
      </c>
      <c r="C139" s="266" t="s">
        <v>367</v>
      </c>
      <c r="E139" s="275"/>
      <c r="G139" s="287">
        <f>+E139*(C33+E33*2+0.5)</f>
        <v>0</v>
      </c>
      <c r="H139" s="287">
        <f>+E139*(C33+E33*2)*(((D33+E33+F33)*2+0.1)/2)</f>
        <v>0</v>
      </c>
      <c r="I139" s="288">
        <f>+(C33+E33*2)*E139*F33</f>
        <v>0</v>
      </c>
      <c r="J139" s="288">
        <f>+E139*((C33+E33*2)*E33+(D33*E33)+((D33+0.1)*E33))</f>
        <v>0</v>
      </c>
      <c r="K139" s="288">
        <f>+((D33*2)+$K$104*((D33+E33)+(D33+E33+0.1)))*E139</f>
        <v>0</v>
      </c>
      <c r="L139" s="278">
        <f>+(E139)/H33+ IF(E139&gt;0,1,0)</f>
        <v>0</v>
      </c>
      <c r="M139" s="289">
        <f>+ROUNDUP(L139,0)</f>
        <v>0</v>
      </c>
      <c r="N139" s="280">
        <f>+(D33+E33-0.08)+(D33+E33+0.1-0.08)+(C33+E33*2-0.08)</f>
        <v>1.61</v>
      </c>
      <c r="O139" s="278">
        <f>+N139/J33+1</f>
        <v>7.44</v>
      </c>
      <c r="P139" s="289">
        <f>+ROUNDUP(O139,0)</f>
        <v>8</v>
      </c>
      <c r="Q139" s="279">
        <f>+E139+E139/6*50*(G33/1000)</f>
        <v>0</v>
      </c>
      <c r="R139" s="281">
        <f>+N139*M139+P139*Q139</f>
        <v>0</v>
      </c>
      <c r="S139" s="288">
        <f>((I33*I33)/162)*R139</f>
        <v>0</v>
      </c>
      <c r="T139" s="242" t="s">
        <v>354</v>
      </c>
    </row>
    <row r="140" spans="2:21" hidden="1">
      <c r="C140" s="242" t="s">
        <v>318</v>
      </c>
      <c r="D140" s="282"/>
      <c r="E140" s="275"/>
      <c r="G140" s="287">
        <f>+E140*(C34+0.5)</f>
        <v>0</v>
      </c>
      <c r="H140" s="290">
        <f>+E140*C34*E34</f>
        <v>0</v>
      </c>
      <c r="I140" s="291"/>
      <c r="J140" s="291">
        <f>+E140*C34*E34</f>
        <v>0</v>
      </c>
      <c r="K140" s="291">
        <f>+E140*E34</f>
        <v>0</v>
      </c>
      <c r="L140" s="278">
        <f>+(E140)/H34+ IF(E140&gt;0,1,0)</f>
        <v>0</v>
      </c>
      <c r="M140" s="289">
        <f>+ROUNDUP(L140,0)</f>
        <v>0</v>
      </c>
      <c r="N140" s="280">
        <f>+C34-0.04</f>
        <v>1.46</v>
      </c>
      <c r="O140" s="278">
        <f>+N140/J34+1</f>
        <v>10.733333333333334</v>
      </c>
      <c r="P140" s="289">
        <f>+ROUNDUP(O140,0)</f>
        <v>11</v>
      </c>
      <c r="Q140" s="279">
        <f>+E140+E140/6*50*(G34/1000)</f>
        <v>0</v>
      </c>
      <c r="R140" s="281">
        <f>+N140*M140+P140*Q140</f>
        <v>0</v>
      </c>
      <c r="S140" s="288">
        <f>((I34*I34)/162)*R140</f>
        <v>0</v>
      </c>
      <c r="T140" s="242" t="s">
        <v>354</v>
      </c>
    </row>
    <row r="141" spans="2:21" hidden="1">
      <c r="N141" s="280"/>
    </row>
    <row r="142" spans="2:21" hidden="1">
      <c r="B142" s="242" t="s">
        <v>352</v>
      </c>
      <c r="C142" s="266" t="s">
        <v>368</v>
      </c>
      <c r="E142" s="275"/>
      <c r="G142" s="287">
        <f>+E142*(C36+E36*2+0.5)</f>
        <v>0</v>
      </c>
      <c r="H142" s="287">
        <f>+E142*(C36+E36*2)*(((D36+E36+F36)*2+0.1)/2)</f>
        <v>0</v>
      </c>
      <c r="I142" s="288">
        <f>+(C36+E36*2)*E142*F36</f>
        <v>0</v>
      </c>
      <c r="J142" s="288">
        <f>+E142*((C36+E36*2)*E36+(D36*E36)+((D36+0.1)*E36))</f>
        <v>0</v>
      </c>
      <c r="K142" s="288">
        <f>+((D36*2)+$K$104*((D36+E36)+(D36+E36+0.1)))*E142</f>
        <v>0</v>
      </c>
      <c r="L142" s="278">
        <f>+(E142)/H36+ IF(E142&gt;0,1,0)</f>
        <v>0</v>
      </c>
      <c r="M142" s="289">
        <f>+ROUNDUP(L142,0)</f>
        <v>0</v>
      </c>
      <c r="N142" s="280">
        <f>+(D36+E36-0.08)+(D36+E36+0.1-0.08)+(C36+E36*2-0.08)</f>
        <v>1.5599999999999998</v>
      </c>
      <c r="O142" s="278">
        <f>+N142/J36+1</f>
        <v>7.2399999999999993</v>
      </c>
      <c r="P142" s="289">
        <f>+ROUNDUP(O142,0)</f>
        <v>8</v>
      </c>
      <c r="Q142" s="279">
        <f>+E142+E142/6*50*(G36/1000)</f>
        <v>0</v>
      </c>
      <c r="R142" s="281">
        <f>+N142*M142+P142*Q142</f>
        <v>0</v>
      </c>
      <c r="S142" s="288">
        <f>((I36*I36)/162)*R142</f>
        <v>0</v>
      </c>
      <c r="T142" s="242" t="s">
        <v>354</v>
      </c>
    </row>
    <row r="143" spans="2:21" hidden="1">
      <c r="C143" s="242" t="s">
        <v>318</v>
      </c>
      <c r="D143" s="282"/>
      <c r="E143" s="275"/>
      <c r="G143" s="287">
        <f>+E143*(C37+0.5)</f>
        <v>0</v>
      </c>
      <c r="H143" s="290">
        <f>+E143*C37*E37</f>
        <v>0</v>
      </c>
      <c r="I143" s="291"/>
      <c r="J143" s="291">
        <f>+E143*C37*E37</f>
        <v>0</v>
      </c>
      <c r="K143" s="291">
        <f>+E143*E37</f>
        <v>0</v>
      </c>
      <c r="L143" s="278">
        <f>+(E143)/H37+ IF(E143&gt;0,1,0)</f>
        <v>0</v>
      </c>
      <c r="M143" s="289">
        <f>+ROUNDUP(L143,0)</f>
        <v>0</v>
      </c>
      <c r="N143" s="280">
        <f>+C37-0.04</f>
        <v>1.46</v>
      </c>
      <c r="O143" s="278">
        <f>+N143/J37+1</f>
        <v>10.733333333333334</v>
      </c>
      <c r="P143" s="289">
        <f>+ROUNDUP(O143,0)</f>
        <v>11</v>
      </c>
      <c r="Q143" s="279">
        <f>+E143+E143/6*50*(G37/1000)</f>
        <v>0</v>
      </c>
      <c r="R143" s="281">
        <f>+N143*M143+P143*Q143</f>
        <v>0</v>
      </c>
      <c r="S143" s="288">
        <f>((I37*I37)/162)*R143</f>
        <v>0</v>
      </c>
      <c r="T143" s="242" t="s">
        <v>354</v>
      </c>
    </row>
    <row r="144" spans="2:21" hidden="1">
      <c r="N144" s="280"/>
    </row>
    <row r="145" spans="2:20" hidden="1">
      <c r="B145" s="297" t="s">
        <v>352</v>
      </c>
      <c r="C145" s="298" t="s">
        <v>369</v>
      </c>
      <c r="E145" s="275"/>
      <c r="G145" s="276">
        <f>+E145*(C39+E39)</f>
        <v>0</v>
      </c>
      <c r="H145" s="276">
        <f>+E145*(C39+E39)*E39</f>
        <v>0</v>
      </c>
      <c r="I145" s="277">
        <f>+E145*(C39+E39)*F39</f>
        <v>0</v>
      </c>
      <c r="J145" s="277">
        <f>+E145*((C39+E39)*E39+(E39*D39))</f>
        <v>0</v>
      </c>
      <c r="K145" s="277">
        <f>+E145*(E39*2+D39*2)</f>
        <v>0</v>
      </c>
      <c r="L145" s="278">
        <f>+(E145)/H39+ IF(E145&gt;0,1,0)</f>
        <v>0</v>
      </c>
      <c r="M145" s="279">
        <f>+ROUNDUP(L145,0)</f>
        <v>0</v>
      </c>
      <c r="N145" s="280">
        <f>+(C39+E39-0.08)+(D39+E39-0.08)</f>
        <v>1.24</v>
      </c>
      <c r="O145" s="278">
        <f>+N145/J39+1</f>
        <v>5.96</v>
      </c>
      <c r="P145" s="279">
        <f>+ROUNDUP(O145,0)</f>
        <v>6</v>
      </c>
      <c r="Q145" s="279">
        <f>+E145+E145/6*50*(G39/1000)</f>
        <v>0</v>
      </c>
      <c r="R145" s="281">
        <f>+N145*M145+P145*Q145</f>
        <v>0</v>
      </c>
      <c r="S145" s="277">
        <f>((I39*I39)/162)*R145</f>
        <v>0</v>
      </c>
      <c r="T145" s="242" t="s">
        <v>354</v>
      </c>
    </row>
    <row r="146" spans="2:20" hidden="1">
      <c r="N146" s="280"/>
    </row>
    <row r="147" spans="2:20" hidden="1">
      <c r="B147" s="242" t="s">
        <v>352</v>
      </c>
      <c r="C147" s="266" t="s">
        <v>370</v>
      </c>
      <c r="E147" s="275"/>
      <c r="G147" s="287">
        <f>+E147*(C41+E41)</f>
        <v>0</v>
      </c>
      <c r="H147" s="287">
        <f>+E147*(C41+E41)*E41</f>
        <v>0</v>
      </c>
      <c r="I147" s="288">
        <f>+E147*(C41+E41)*F41</f>
        <v>0</v>
      </c>
      <c r="J147" s="288">
        <f>+E147*((C41+E41)*E41+(E41*D41))</f>
        <v>0</v>
      </c>
      <c r="K147" s="288">
        <f>+E147*(E41*2+D41*2)</f>
        <v>0</v>
      </c>
      <c r="L147" s="278">
        <f>+(E147)/H41+ IF(E147&gt;0,1,0)</f>
        <v>0</v>
      </c>
      <c r="M147" s="289">
        <f>+ROUNDUP(L147,0)</f>
        <v>0</v>
      </c>
      <c r="N147" s="280">
        <f>+(C41+E41-0.08)+(D41+E41-0.08)</f>
        <v>1.34</v>
      </c>
      <c r="O147" s="278">
        <f>+N147/J41+1</f>
        <v>6.36</v>
      </c>
      <c r="P147" s="289">
        <f>+ROUNDUP(O147,0)</f>
        <v>7</v>
      </c>
      <c r="Q147" s="279">
        <f>+E147+E147/6*50*(G41/1000)</f>
        <v>0</v>
      </c>
      <c r="R147" s="281">
        <f>+N147*M147+P147*Q147</f>
        <v>0</v>
      </c>
      <c r="S147" s="288">
        <f>((I41*I41)/162)*R147</f>
        <v>0</v>
      </c>
      <c r="T147" s="242" t="s">
        <v>354</v>
      </c>
    </row>
    <row r="148" spans="2:20" hidden="1">
      <c r="N148" s="280"/>
    </row>
    <row r="149" spans="2:20" hidden="1">
      <c r="B149" s="242" t="s">
        <v>352</v>
      </c>
      <c r="C149" s="266" t="s">
        <v>371</v>
      </c>
      <c r="E149" s="275"/>
      <c r="G149" s="287">
        <f>+E149*(C43+E43*2+1.5)</f>
        <v>0</v>
      </c>
      <c r="H149" s="287">
        <f>+E149*(C43+E43*2)*(((D43+E43+F43)*2+0.6)/2)</f>
        <v>0</v>
      </c>
      <c r="I149" s="288">
        <f>+(C43+E43*2)*E149*F43</f>
        <v>0</v>
      </c>
      <c r="J149" s="288">
        <f>+E149*((C43+E43*2)*E43+(D43*E43)+((D43+0.6)*E43))</f>
        <v>0</v>
      </c>
      <c r="K149" s="288">
        <f>+((D43*2)+$K$104*((D43+E43)+(D43+E43+0.6)))*E149</f>
        <v>0</v>
      </c>
      <c r="L149" s="278">
        <f>+(E149)/H43+ IF(E149&gt;0,1,0)</f>
        <v>0</v>
      </c>
      <c r="M149" s="289">
        <f>+ROUNDUP(L149,0)</f>
        <v>0</v>
      </c>
      <c r="N149" s="280">
        <f>+(E43+D43+E43+C43+2*E43+E43+D43+0.6+E43-9*0.04)+(E43+D43+2*E43-5*0.04)+(E43+0.6+D43+2*E43-5*0.04)+(C43+4*E43-6*0.04)</f>
        <v>6.2</v>
      </c>
      <c r="O149" s="278">
        <f>2*(D43/J43+1)+2*((D43+0.6)/J43+1)+((C43+2*E43)/J43+1)</f>
        <v>23</v>
      </c>
      <c r="P149" s="289">
        <f>+ROUNDUP(O149,0)</f>
        <v>23</v>
      </c>
      <c r="Q149" s="279">
        <f>+E149+E149/6*50*(G43/1000)</f>
        <v>0</v>
      </c>
      <c r="R149" s="281">
        <f>+N149*M149+P149*Q149</f>
        <v>0</v>
      </c>
      <c r="S149" s="288">
        <f>((I43*I43)/162)*R149</f>
        <v>0</v>
      </c>
      <c r="T149" s="242" t="s">
        <v>354</v>
      </c>
    </row>
    <row r="150" spans="2:20" hidden="1"/>
    <row r="151" spans="2:20" hidden="1">
      <c r="B151" s="242" t="s">
        <v>352</v>
      </c>
      <c r="C151" s="266" t="s">
        <v>372</v>
      </c>
      <c r="E151" s="275"/>
      <c r="G151" s="287">
        <f>+E151*(C45+E45*2+1.5)</f>
        <v>0</v>
      </c>
      <c r="H151" s="287">
        <f>+E151*(C45+E45*2)*(((D45+E45+F45)*2+0.6)/2)</f>
        <v>0</v>
      </c>
      <c r="I151" s="288">
        <f>+(C45+E45*2)*E151*F45</f>
        <v>0</v>
      </c>
      <c r="J151" s="288">
        <f>+E151*((C45+E45*2)*E45+(D45*E45)+((D45+0.6)*E45))</f>
        <v>0</v>
      </c>
      <c r="K151" s="288">
        <f>+((D45*2)+$K$104*((D45+E45)+(D45+E45+0.6)))*E151</f>
        <v>0</v>
      </c>
      <c r="L151" s="278">
        <f>+(E151)/H45+ IF(E151&gt;0,1,0)</f>
        <v>0</v>
      </c>
      <c r="M151" s="289">
        <f>+ROUNDUP(L151,0)</f>
        <v>0</v>
      </c>
      <c r="N151" s="280">
        <f>+(E45+D45+E45+C45+2*E45+E45+D45+0.6+E45-9*0.04)+(E45+D45+2*E45-5*0.04)+(E45+0.6+D45+2*E45-5*0.04)+(C45+4*E45-6*0.04)</f>
        <v>7.4000000000000012</v>
      </c>
      <c r="O151" s="278">
        <f>2*(D45/J45+1)+2*((D45+0.6)/J45+1)+((C45+2*E45)/J45+1)</f>
        <v>27</v>
      </c>
      <c r="P151" s="289">
        <f>+ROUNDUP(O151,0)</f>
        <v>27</v>
      </c>
      <c r="Q151" s="279">
        <f>+E151+E151/6*50*(G45/1000)</f>
        <v>0</v>
      </c>
      <c r="R151" s="281">
        <f>+N151*M151+P151*Q151</f>
        <v>0</v>
      </c>
      <c r="S151" s="288">
        <f>((I45*I45)/162)*R151</f>
        <v>0</v>
      </c>
      <c r="T151" s="242" t="s">
        <v>354</v>
      </c>
    </row>
    <row r="152" spans="2:20" hidden="1"/>
    <row r="153" spans="2:20" hidden="1">
      <c r="B153" s="242" t="s">
        <v>352</v>
      </c>
      <c r="C153" s="266" t="s">
        <v>373</v>
      </c>
      <c r="E153" s="275"/>
      <c r="G153" s="287">
        <f>+E153*(C47+E47*2+1.5)</f>
        <v>0</v>
      </c>
      <c r="H153" s="287">
        <f>+E153*(C47+E47*2)*(D47+F47+F47)</f>
        <v>0</v>
      </c>
      <c r="I153" s="288">
        <f>+(C47+E47*2)*E153*F47</f>
        <v>0</v>
      </c>
      <c r="J153" s="288">
        <f>+E153*((C47+E47*2)*E47+(D47*E47*2))</f>
        <v>0</v>
      </c>
      <c r="K153" s="288">
        <f>+(D47+$K$104*(D47+E47))*E153*2</f>
        <v>0</v>
      </c>
      <c r="L153" s="278">
        <f>+(E153)/H47+ IF(E153&gt;0,1,0)</f>
        <v>0</v>
      </c>
      <c r="M153" s="289">
        <f>+ROUNDUP(L153,0)</f>
        <v>0</v>
      </c>
      <c r="N153" s="280">
        <f>+(D47+E47-0.08)*2+(C47+E47*2-0.08)</f>
        <v>2.36</v>
      </c>
      <c r="O153" s="278">
        <f>+N153/J47+1</f>
        <v>10.44</v>
      </c>
      <c r="P153" s="289">
        <f>+ROUNDUP(O153,0)</f>
        <v>11</v>
      </c>
      <c r="Q153" s="279">
        <f>+E153+E153/6*50*(G47/1000)</f>
        <v>0</v>
      </c>
      <c r="R153" s="281">
        <f>+N153*M153+P153*Q153</f>
        <v>0</v>
      </c>
      <c r="S153" s="288">
        <f>((I47*I47)/162)*R153</f>
        <v>0</v>
      </c>
      <c r="T153" s="242" t="s">
        <v>354</v>
      </c>
    </row>
    <row r="154" spans="2:20" hidden="1">
      <c r="C154" s="242" t="s">
        <v>298</v>
      </c>
      <c r="D154" s="282">
        <f>ROUNDUP(+E153/K47,0)</f>
        <v>0</v>
      </c>
      <c r="E154" s="275"/>
      <c r="G154" s="290"/>
      <c r="H154" s="290"/>
      <c r="I154" s="291"/>
      <c r="J154" s="291">
        <f>0.5*(0.075+0.05)*0.075*C47*D154</f>
        <v>0</v>
      </c>
      <c r="K154" s="291">
        <f>+(0.075+0.08)*C47*D154</f>
        <v>0</v>
      </c>
      <c r="L154" s="284">
        <f>+D154</f>
        <v>0</v>
      </c>
      <c r="M154" s="289">
        <f>+ROUNDUP(L154,0)</f>
        <v>0</v>
      </c>
      <c r="N154" s="285">
        <f>+(C47-0.08)+((0.075+0.05-2*0.04)*2)</f>
        <v>1.01</v>
      </c>
      <c r="O154" s="284"/>
      <c r="P154" s="292"/>
      <c r="Q154" s="286"/>
      <c r="R154" s="281">
        <f>+N154*M154+P154*Q154</f>
        <v>0</v>
      </c>
      <c r="S154" s="288">
        <f>((I47*I47)/162)*R154</f>
        <v>0</v>
      </c>
      <c r="T154" s="242" t="s">
        <v>354</v>
      </c>
    </row>
    <row r="155" spans="2:20" hidden="1">
      <c r="E155" s="275"/>
      <c r="M155" s="299"/>
    </row>
    <row r="156" spans="2:20" hidden="1">
      <c r="B156" s="242" t="s">
        <v>352</v>
      </c>
      <c r="C156" s="266" t="s">
        <v>374</v>
      </c>
      <c r="E156" s="275"/>
      <c r="G156" s="287">
        <f>+E156*(C50+E50*2+1.5)</f>
        <v>0</v>
      </c>
      <c r="H156" s="287">
        <f>+E156*(C50+E50*2)*(D50+F50+F50)</f>
        <v>0</v>
      </c>
      <c r="I156" s="288">
        <f>+(C50+E50*2)*E156*F50</f>
        <v>0</v>
      </c>
      <c r="J156" s="288">
        <f>+E156*((C50+E50*2)*E50+(D50*E50*2))</f>
        <v>0</v>
      </c>
      <c r="K156" s="288">
        <f>+(D50+$K$104*(D50+E50))*E156*2</f>
        <v>0</v>
      </c>
      <c r="L156" s="278">
        <f>+(E156)/H50+ IF(E156&gt;0,1,0)</f>
        <v>0</v>
      </c>
      <c r="M156" s="289">
        <f>+ROUNDUP(L156,0)</f>
        <v>0</v>
      </c>
      <c r="N156" s="280">
        <f>+(D50+E50-0.08)*2+(C50+E50*2-0.08)</f>
        <v>2.8600000000000003</v>
      </c>
      <c r="O156" s="278">
        <f>+N156/J50+1</f>
        <v>12.440000000000001</v>
      </c>
      <c r="P156" s="289">
        <f>+ROUNDUP(O156,0)</f>
        <v>13</v>
      </c>
      <c r="Q156" s="279">
        <f>+E156+E156/6*50*(G50/1000)</f>
        <v>0</v>
      </c>
      <c r="R156" s="281">
        <f>+N156*M156+P156*Q156</f>
        <v>0</v>
      </c>
      <c r="S156" s="288">
        <f>((I50*I50)/162)*R156</f>
        <v>0</v>
      </c>
      <c r="T156" s="242" t="s">
        <v>354</v>
      </c>
    </row>
    <row r="157" spans="2:20" hidden="1">
      <c r="C157" s="242" t="s">
        <v>298</v>
      </c>
      <c r="D157" s="282">
        <f>ROUNDUP(+E156/K50,0)</f>
        <v>0</v>
      </c>
      <c r="E157" s="275"/>
      <c r="G157" s="290"/>
      <c r="H157" s="290"/>
      <c r="I157" s="291"/>
      <c r="J157" s="291">
        <f>0.5*(0.075+0.05)*0.075*C50*D157</f>
        <v>0</v>
      </c>
      <c r="K157" s="291">
        <f>+(0.075+0.08)*C50*D157</f>
        <v>0</v>
      </c>
      <c r="L157" s="284">
        <f>+D157</f>
        <v>0</v>
      </c>
      <c r="M157" s="289">
        <f>+ROUNDUP(L157,0)</f>
        <v>0</v>
      </c>
      <c r="N157" s="285">
        <f>+(C50-0.08)+((0.075+0.05-2*0.04)*2)</f>
        <v>1.01</v>
      </c>
      <c r="O157" s="284"/>
      <c r="P157" s="292"/>
      <c r="Q157" s="286"/>
      <c r="R157" s="281">
        <f>+N157*M157+P157*Q157</f>
        <v>0</v>
      </c>
      <c r="S157" s="288">
        <f>((I50*I50)/162)*R157</f>
        <v>0</v>
      </c>
      <c r="T157" s="242" t="s">
        <v>354</v>
      </c>
    </row>
    <row r="158" spans="2:20" hidden="1"/>
    <row r="159" spans="2:20" hidden="1">
      <c r="B159" s="242" t="s">
        <v>352</v>
      </c>
      <c r="C159" s="266" t="s">
        <v>375</v>
      </c>
      <c r="E159" s="275"/>
      <c r="G159" s="287">
        <f>+E159*(C53+E53*2+1.5)</f>
        <v>0</v>
      </c>
      <c r="H159" s="287">
        <f>+E159*(C53+E53*2)*(D53+F53+F53)</f>
        <v>0</v>
      </c>
      <c r="I159" s="288">
        <f>+(C53+E53*2)*E159*F53</f>
        <v>0</v>
      </c>
      <c r="J159" s="288">
        <f>+E159*((C53+E53*2)*E53+(D53*E53*2))</f>
        <v>0</v>
      </c>
      <c r="K159" s="288">
        <f>+(D53+$K$104*(D53+E53))*E159*2</f>
        <v>0</v>
      </c>
      <c r="L159" s="278">
        <f>+(E159)/H53+ IF(E159&gt;0,1,0)</f>
        <v>0</v>
      </c>
      <c r="M159" s="289">
        <f>+ROUNDUP(L159,0)</f>
        <v>0</v>
      </c>
      <c r="N159" s="280">
        <f>+(E53+D53+E53+C53+2*E53+D53+2*E53-0.04*10)+(E53+D53+2*E53-5*0.04)*2+(C53+4*E53-6*0.04)</f>
        <v>6.96</v>
      </c>
      <c r="O159" s="278">
        <f>(2*(D53+E53)+(C53+2*E53)-6*0.04)/J53*2</f>
        <v>26.08</v>
      </c>
      <c r="P159" s="289">
        <f>+ROUNDUP(O159,0)</f>
        <v>27</v>
      </c>
      <c r="Q159" s="279">
        <f>+E159+E159/6*50*(G53/1000)</f>
        <v>0</v>
      </c>
      <c r="R159" s="281">
        <f>+N159*M159+P159*Q159</f>
        <v>0</v>
      </c>
      <c r="S159" s="288">
        <f>((I53*I53)/162)*R159</f>
        <v>0</v>
      </c>
      <c r="T159" s="242" t="s">
        <v>354</v>
      </c>
    </row>
    <row r="160" spans="2:20" hidden="1">
      <c r="C160" s="242" t="s">
        <v>298</v>
      </c>
      <c r="D160" s="282">
        <f>ROUNDUP(+E159/K53,0)</f>
        <v>0</v>
      </c>
      <c r="E160" s="275"/>
      <c r="G160" s="290"/>
      <c r="H160" s="290"/>
      <c r="I160" s="291"/>
      <c r="J160" s="291">
        <f>0.5*(0.075+0.05)*0.075*C53*D160</f>
        <v>0</v>
      </c>
      <c r="K160" s="291">
        <f>+(0.075+0.08)*C53*D160</f>
        <v>0</v>
      </c>
      <c r="L160" s="284">
        <f>+D160</f>
        <v>0</v>
      </c>
      <c r="M160" s="289">
        <f>+ROUNDUP(L160,0)</f>
        <v>0</v>
      </c>
      <c r="N160" s="285">
        <f>+(C53-0.08)+((0.075+0.05-2*0.04)*2)</f>
        <v>1.01</v>
      </c>
      <c r="O160" s="284"/>
      <c r="P160" s="292"/>
      <c r="Q160" s="286"/>
      <c r="R160" s="281">
        <f>+N160*M160+P160*Q160</f>
        <v>0</v>
      </c>
      <c r="S160" s="288">
        <f>((I53*I53)/162)*R160</f>
        <v>0</v>
      </c>
      <c r="T160" s="242" t="s">
        <v>354</v>
      </c>
    </row>
    <row r="161" spans="2:21" hidden="1"/>
    <row r="162" spans="2:21" hidden="1">
      <c r="B162" s="242" t="s">
        <v>352</v>
      </c>
      <c r="C162" s="266" t="s">
        <v>376</v>
      </c>
      <c r="E162" s="275"/>
      <c r="G162" s="287">
        <f>+E162*(C56+E56*2+1.5)</f>
        <v>0</v>
      </c>
      <c r="H162" s="287">
        <f>+E162*(C56+E56*2)*(D56+F56+F56)</f>
        <v>0</v>
      </c>
      <c r="I162" s="288">
        <f>+(C56+E56*2)*E162*F56</f>
        <v>0</v>
      </c>
      <c r="J162" s="288">
        <f>+E162*((C56+E56*2)*E56+(D56*E56*2))</f>
        <v>0</v>
      </c>
      <c r="K162" s="288">
        <f>+(D56+$K$104*(D56+E56))*E162*2</f>
        <v>0</v>
      </c>
      <c r="L162" s="278">
        <f>+(E162)/H56+ IF(E162&gt;0,1,0)</f>
        <v>0</v>
      </c>
      <c r="M162" s="289">
        <f>+ROUNDUP(L162,0)</f>
        <v>0</v>
      </c>
      <c r="N162" s="280">
        <f>+(E56+D56+E56+C56+2*E56+D56+2*E56-0.04*10)+(E56+D56+2*E56-5*0.04)*2+(C56+4*E56-6*0.04)</f>
        <v>6.96</v>
      </c>
      <c r="O162" s="278">
        <f>(2*(D56+E56)+(C56+2*E56)-6*0.04)/J56*2</f>
        <v>26.08</v>
      </c>
      <c r="P162" s="289">
        <f>+ROUNDUP(O162,0)</f>
        <v>27</v>
      </c>
      <c r="Q162" s="279">
        <f>+E162+E162/6*50*(G56/1000)</f>
        <v>0</v>
      </c>
      <c r="R162" s="281">
        <f>+N162*M162+P162*Q162</f>
        <v>0</v>
      </c>
      <c r="S162" s="288">
        <f>((I56*I56)/162)*R162</f>
        <v>0</v>
      </c>
      <c r="T162" s="242" t="s">
        <v>354</v>
      </c>
    </row>
    <row r="163" spans="2:21" hidden="1">
      <c r="C163" s="242" t="s">
        <v>298</v>
      </c>
      <c r="D163" s="282">
        <f>ROUNDUP(+E162/K56,0)</f>
        <v>0</v>
      </c>
      <c r="E163" s="275"/>
      <c r="G163" s="290"/>
      <c r="H163" s="290"/>
      <c r="I163" s="291"/>
      <c r="J163" s="291">
        <f>0.5*(0.075+0.05)*0.075*C56*D163</f>
        <v>0</v>
      </c>
      <c r="K163" s="291">
        <f>+(0.075+0.08)*C56*D163</f>
        <v>0</v>
      </c>
      <c r="L163" s="284">
        <f>+D163</f>
        <v>0</v>
      </c>
      <c r="M163" s="289">
        <f>+ROUNDUP(L163,0)</f>
        <v>0</v>
      </c>
      <c r="N163" s="285">
        <f>+(C56-0.08)+((0.075+0.05-2*0.04)*2)</f>
        <v>1.01</v>
      </c>
      <c r="O163" s="284"/>
      <c r="P163" s="292"/>
      <c r="Q163" s="286"/>
      <c r="R163" s="281">
        <f>+N163*M163+P163*Q163</f>
        <v>0</v>
      </c>
      <c r="S163" s="288">
        <f>((I56*I56)/162)*R163</f>
        <v>0</v>
      </c>
      <c r="T163" s="242" t="s">
        <v>354</v>
      </c>
    </row>
    <row r="164" spans="2:21" hidden="1"/>
    <row r="165" spans="2:21">
      <c r="B165" s="300" t="s">
        <v>377</v>
      </c>
      <c r="C165" s="266" t="s">
        <v>378</v>
      </c>
      <c r="E165" s="275">
        <f>'3 Sheet1'!C7</f>
        <v>66.113849999999999</v>
      </c>
      <c r="G165" s="287">
        <f>+E165*(C59+E59*2+1)</f>
        <v>109.0878525</v>
      </c>
      <c r="H165" s="287">
        <f>(+E165*(C59+E59*2)*(D59+F59+F59))*50%</f>
        <v>11.817850687500002</v>
      </c>
      <c r="I165" s="288">
        <f>+(C59+E59*2)*E165*F59</f>
        <v>2.1487001250000004</v>
      </c>
      <c r="J165" s="288">
        <f>+E165*((C59+E59*2+0.06)*E59+(D59*E59*2))</f>
        <v>10.64432985</v>
      </c>
      <c r="K165" s="288">
        <f>+(D59+(D59+E59))*E165*2</f>
        <v>132.2277</v>
      </c>
      <c r="L165" s="278">
        <f>+(E165)/H59+ IF(E165&gt;0,1,0)</f>
        <v>265.4554</v>
      </c>
      <c r="M165" s="289">
        <f>+ROUNDUP(L165,0)</f>
        <v>266</v>
      </c>
      <c r="N165" s="280">
        <f>+(D59+E59-0.08)*2+(C59+E59*2-0.08)</f>
        <v>1.5100000000000002</v>
      </c>
      <c r="O165" s="278">
        <f>+N165/J59+1</f>
        <v>7.0400000000000009</v>
      </c>
      <c r="P165" s="289">
        <f>+ROUNDUP(O165,0)</f>
        <v>8</v>
      </c>
      <c r="Q165" s="279">
        <f>+E165+E165/6*50*(G59/1000)</f>
        <v>71.623337500000005</v>
      </c>
      <c r="R165" s="281">
        <f>+N165*M165+P165*Q165</f>
        <v>974.64670000000012</v>
      </c>
      <c r="S165" s="288">
        <f>((I59*I59)/162)*R165</f>
        <v>601.63376543209881</v>
      </c>
      <c r="T165" s="242" t="s">
        <v>354</v>
      </c>
    </row>
    <row r="166" spans="2:21">
      <c r="C166" s="242" t="s">
        <v>379</v>
      </c>
      <c r="D166" s="282">
        <f>ROUNDUP(+(E165/SQRT(L59^2+M59^2)),0)</f>
        <v>170</v>
      </c>
      <c r="E166" s="275"/>
      <c r="G166" s="290"/>
      <c r="H166" s="290"/>
      <c r="I166" s="291"/>
      <c r="J166" s="291">
        <f>0.5*(0.075+0.05)*0.075*C59*D166</f>
        <v>0.35859375000000004</v>
      </c>
      <c r="K166" s="291">
        <f>+M59*C59*D166</f>
        <v>21.037500000000001</v>
      </c>
      <c r="L166" s="284"/>
      <c r="M166" s="289">
        <f>+ROUNDUP(L166,0)</f>
        <v>0</v>
      </c>
      <c r="N166" s="285"/>
      <c r="O166" s="284"/>
      <c r="P166" s="292"/>
      <c r="Q166" s="286"/>
      <c r="R166" s="281">
        <f>+N166*M166+P166*Q166</f>
        <v>0</v>
      </c>
      <c r="S166" s="288">
        <f>((I59*I59)/162)*R166</f>
        <v>0</v>
      </c>
    </row>
    <row r="167" spans="2:21">
      <c r="C167" s="242" t="s">
        <v>380</v>
      </c>
      <c r="D167" s="242">
        <f>ROUNDUP(+E165/1,0)</f>
        <v>67</v>
      </c>
    </row>
    <row r="169" spans="2:21" hidden="1">
      <c r="B169" s="301" t="s">
        <v>377</v>
      </c>
      <c r="C169" s="296" t="s">
        <v>381</v>
      </c>
      <c r="E169" s="275">
        <f>30.33*1.0785</f>
        <v>32.710904999999997</v>
      </c>
      <c r="G169" s="276">
        <f>+E169*(C63+E63*2+1)</f>
        <v>53.972993249999995</v>
      </c>
      <c r="H169" s="276">
        <f>(+E169*(C63+E63*2)*(D63+F63+F63))*50%</f>
        <v>7.4417308875000003</v>
      </c>
      <c r="I169" s="277">
        <f>+(C63+E63*2)*E169*F63</f>
        <v>1.0631044125</v>
      </c>
      <c r="J169" s="277">
        <f>+E169*((C63+E63*2+0.06)*E63+(D63*E63*2))</f>
        <v>6.2477828549999996</v>
      </c>
      <c r="K169" s="277">
        <f>+(D63+(D63+E63))*E169*2</f>
        <v>85.048352999999977</v>
      </c>
      <c r="L169" s="278">
        <f>+(E169)/H63+ IF(E169&gt;0,1,0)</f>
        <v>131.84361999999999</v>
      </c>
      <c r="M169" s="279">
        <f>+ROUNDUP(L169,0)</f>
        <v>132</v>
      </c>
      <c r="N169" s="280">
        <f>+(D63+E63-0.08)*2+(C63+E63*2-0.08)</f>
        <v>1.81</v>
      </c>
      <c r="O169" s="278">
        <f>+N169/J63+1</f>
        <v>8.24</v>
      </c>
      <c r="P169" s="279">
        <f>+ROUNDUP(O169,0)</f>
        <v>9</v>
      </c>
      <c r="Q169" s="279">
        <f>+E169+E169/6*50*(G63/1000)</f>
        <v>35.436813749999999</v>
      </c>
      <c r="R169" s="281">
        <f>+N169*M169+P169*Q169</f>
        <v>557.85132375000001</v>
      </c>
      <c r="S169" s="277">
        <f>((I63*I63)/162)*R169</f>
        <v>344.35266898148149</v>
      </c>
      <c r="T169" s="242" t="s">
        <v>354</v>
      </c>
    </row>
    <row r="170" spans="2:21" hidden="1">
      <c r="C170" s="242" t="s">
        <v>379</v>
      </c>
      <c r="D170" s="282">
        <f>ROUNDUP(+(E169/SQRT(L63^2+M63^2)),0)</f>
        <v>85</v>
      </c>
      <c r="E170" s="275"/>
      <c r="G170" s="283"/>
      <c r="H170" s="283"/>
      <c r="I170" s="282"/>
      <c r="J170" s="282">
        <f>0.5*(0.075+0.05)*0.075*C63*D170</f>
        <v>0.17929687500000002</v>
      </c>
      <c r="K170" s="282">
        <f>+M63*C63*D170</f>
        <v>10.518750000000001</v>
      </c>
      <c r="L170" s="284"/>
      <c r="M170" s="279">
        <f>+ROUNDUP(L170,0)</f>
        <v>0</v>
      </c>
      <c r="N170" s="285"/>
      <c r="O170" s="284"/>
      <c r="P170" s="286"/>
      <c r="Q170" s="286"/>
      <c r="R170" s="281">
        <f>+N170*M170+P170*Q170</f>
        <v>0</v>
      </c>
      <c r="S170" s="277">
        <f>((I63*I63)/162)*R170</f>
        <v>0</v>
      </c>
      <c r="U170" s="282">
        <f>S169+S170</f>
        <v>344.35266898148149</v>
      </c>
    </row>
    <row r="171" spans="2:21" hidden="1">
      <c r="C171" s="242" t="s">
        <v>380</v>
      </c>
      <c r="D171" s="242">
        <f>ROUNDUP(+E169/1,0)</f>
        <v>33</v>
      </c>
    </row>
    <row r="172" spans="2:21" hidden="1">
      <c r="K172" s="277"/>
    </row>
    <row r="173" spans="2:21" hidden="1">
      <c r="B173" s="301" t="s">
        <v>377</v>
      </c>
      <c r="C173" s="296" t="s">
        <v>382</v>
      </c>
      <c r="E173" s="275">
        <v>73.25</v>
      </c>
      <c r="G173" s="276">
        <f>+E173*(C67+E67*2+1)</f>
        <v>131.85</v>
      </c>
      <c r="H173" s="276">
        <f>(+E173*(C67+E67*2)*(D67+F67+F67))*50%</f>
        <v>20.51</v>
      </c>
      <c r="I173" s="277">
        <f>+(C67+E67*2)*E173*F67</f>
        <v>2.93</v>
      </c>
      <c r="J173" s="277">
        <f>+E173*((C67+E67*2+0.06)*E67+(D67*E67*2))</f>
        <v>15.089500000000001</v>
      </c>
      <c r="K173" s="277">
        <f>+(D67+(D67+E67))*E173*2</f>
        <v>190.44999999999996</v>
      </c>
      <c r="L173" s="278">
        <f>+(E173)/H67+ IF(E173&gt;0,1,0)</f>
        <v>294</v>
      </c>
      <c r="M173" s="279">
        <f>+ROUNDUP(L173,0)</f>
        <v>294</v>
      </c>
      <c r="N173" s="280">
        <f>+(D67+E67-0.08)*2+(C67+E67*2-0.08)</f>
        <v>1.96</v>
      </c>
      <c r="O173" s="278">
        <f>+N173/J67+1</f>
        <v>8.84</v>
      </c>
      <c r="P173" s="279">
        <f>+ROUNDUP(O173,0)</f>
        <v>9</v>
      </c>
      <c r="Q173" s="279">
        <f>+E173+E173/6*50*(G67/1000)</f>
        <v>79.354166666666671</v>
      </c>
      <c r="R173" s="281">
        <f>+N173*M173+P173*Q173</f>
        <v>1290.4275</v>
      </c>
      <c r="S173" s="277">
        <f>((I67*I67)/162)*R173</f>
        <v>796.56018518518511</v>
      </c>
      <c r="T173" s="242" t="s">
        <v>354</v>
      </c>
    </row>
    <row r="174" spans="2:21" hidden="1">
      <c r="C174" s="242" t="s">
        <v>379</v>
      </c>
      <c r="D174" s="282">
        <f>ROUNDUP(+(E173/SQRT(L67^2+M67^2)),0)</f>
        <v>189</v>
      </c>
      <c r="E174" s="275"/>
      <c r="G174" s="283"/>
      <c r="H174" s="283"/>
      <c r="I174" s="282"/>
      <c r="J174" s="282">
        <f>0.5*(0.075+0.05)*0.075*C67*D174</f>
        <v>0.53156249999999994</v>
      </c>
      <c r="K174" s="282">
        <f>+M67*C67*D174</f>
        <v>31.185000000000002</v>
      </c>
      <c r="L174" s="284"/>
      <c r="M174" s="279">
        <f>+ROUNDUP(L174,0)</f>
        <v>0</v>
      </c>
      <c r="N174" s="285"/>
      <c r="O174" s="284"/>
      <c r="P174" s="286"/>
      <c r="Q174" s="286"/>
      <c r="R174" s="281">
        <f>+N174*M174+P174*Q174</f>
        <v>0</v>
      </c>
      <c r="S174" s="277">
        <f>((I67*I67)/162)*R174</f>
        <v>0</v>
      </c>
    </row>
    <row r="175" spans="2:21" hidden="1">
      <c r="C175" s="242" t="s">
        <v>380</v>
      </c>
      <c r="D175" s="242">
        <f>ROUNDUP(+E173/1,0)</f>
        <v>74</v>
      </c>
    </row>
    <row r="176" spans="2:21" hidden="1"/>
    <row r="177" spans="2:20" hidden="1">
      <c r="B177" s="300" t="s">
        <v>377</v>
      </c>
      <c r="C177" s="266" t="s">
        <v>383</v>
      </c>
      <c r="E177" s="275">
        <v>8.6</v>
      </c>
      <c r="G177" s="287">
        <f>+E177*(C71+E71*2+1)</f>
        <v>17.2</v>
      </c>
      <c r="H177" s="287">
        <f>(+E177*(C71+E71*2)*(D71+F71+F71))*50%</f>
        <v>3.8700000000000006</v>
      </c>
      <c r="I177" s="288">
        <f>+(C71+E71*2)*E177*F71</f>
        <v>0.43</v>
      </c>
      <c r="J177" s="288">
        <f>+E177*((C71+E71*2+0.06)*E71+(D71*E71*2))</f>
        <v>2.2875999999999999</v>
      </c>
      <c r="K177" s="288">
        <f>+(D71+(D71+E71))*E177*2</f>
        <v>29.240000000000002</v>
      </c>
      <c r="L177" s="278">
        <f>+(E177)/H71+ IF(E177&gt;0,1,0)</f>
        <v>35.4</v>
      </c>
      <c r="M177" s="289">
        <f>+ROUNDUP(L177,0)</f>
        <v>36</v>
      </c>
      <c r="N177" s="280">
        <f>+(D71+E71-0.08)*2+(C71+E71*2-0.08)</f>
        <v>2.56</v>
      </c>
      <c r="O177" s="278">
        <f>+N177/J71+1</f>
        <v>11.24</v>
      </c>
      <c r="P177" s="289">
        <f>+ROUNDUP(O177,0)</f>
        <v>12</v>
      </c>
      <c r="Q177" s="279">
        <f>+E177+E177/6*50*(G71/1000)</f>
        <v>9.3166666666666664</v>
      </c>
      <c r="R177" s="281">
        <f>+N177*M177+P177*Q177</f>
        <v>203.95999999999998</v>
      </c>
      <c r="S177" s="288">
        <f>((I71*I71)/162)*R177</f>
        <v>125.90123456790121</v>
      </c>
      <c r="T177" s="242" t="s">
        <v>354</v>
      </c>
    </row>
    <row r="178" spans="2:20" hidden="1">
      <c r="C178" s="242" t="s">
        <v>379</v>
      </c>
      <c r="D178" s="282">
        <f>ROUNDUP(+(E177/SQRT(L71^2+M71^2)),0)</f>
        <v>23</v>
      </c>
      <c r="E178" s="275"/>
      <c r="G178" s="290"/>
      <c r="H178" s="290"/>
      <c r="I178" s="291"/>
      <c r="J178" s="291">
        <f>0.5*(0.075+0.05)*0.075*C71*D178</f>
        <v>8.6249999999999993E-2</v>
      </c>
      <c r="K178" s="291">
        <f>+M71*C71*D178</f>
        <v>5.0600000000000005</v>
      </c>
      <c r="L178" s="284"/>
      <c r="M178" s="289">
        <f>+ROUNDUP(L178,0)</f>
        <v>0</v>
      </c>
      <c r="N178" s="285"/>
      <c r="O178" s="284"/>
      <c r="P178" s="292"/>
      <c r="Q178" s="286"/>
      <c r="R178" s="281">
        <f>+N178*M178+P178*Q178</f>
        <v>0</v>
      </c>
      <c r="S178" s="288">
        <f>((I71*I71)/162)*R178</f>
        <v>0</v>
      </c>
    </row>
    <row r="179" spans="2:20" hidden="1">
      <c r="C179" s="242" t="s">
        <v>380</v>
      </c>
      <c r="D179" s="242">
        <f>ROUNDUP(+E177/1,0)</f>
        <v>9</v>
      </c>
      <c r="H179" s="282"/>
    </row>
    <row r="180" spans="2:20" hidden="1"/>
    <row r="181" spans="2:20" hidden="1">
      <c r="B181" s="302" t="s">
        <v>377</v>
      </c>
      <c r="C181" s="266" t="s">
        <v>384</v>
      </c>
      <c r="E181" s="275">
        <v>13.83</v>
      </c>
      <c r="G181" s="287">
        <f>+E181*(C75+E75*2+1)</f>
        <v>31.1175</v>
      </c>
      <c r="H181" s="287">
        <f>(+E181*(C75+E75*2)*(D75+F75+F75))*50%</f>
        <v>9.5081250000000015</v>
      </c>
      <c r="I181" s="288">
        <f>+(C75+E75*2)*E181*F75</f>
        <v>0.86437500000000012</v>
      </c>
      <c r="J181" s="288">
        <f>+E181*((C75+E75*2+0.06)*E75+(D75*E75*2))</f>
        <v>5.7221625000000005</v>
      </c>
      <c r="K181" s="288">
        <f>+(D75+(D75+E75))*E181*2</f>
        <v>58.777500000000003</v>
      </c>
      <c r="L181" s="278">
        <f>+(E181)/H75+ IF(E181&gt;0,1,0)</f>
        <v>56.32</v>
      </c>
      <c r="M181" s="289">
        <f>+ROUNDUP(L181,0)</f>
        <v>57</v>
      </c>
      <c r="N181" s="280">
        <f>+(D75+E75-0.08)*2+(C75+E75*2-0.08)</f>
        <v>3.26</v>
      </c>
      <c r="O181" s="278">
        <f>+N181/J75+1</f>
        <v>14.04</v>
      </c>
      <c r="P181" s="289">
        <f>+ROUNDUP(O181,0)</f>
        <v>15</v>
      </c>
      <c r="Q181" s="279">
        <f>+E181+E181/6*50*(G75/1000)</f>
        <v>14.9825</v>
      </c>
      <c r="R181" s="281">
        <f>+N181*M181+P181*Q181</f>
        <v>410.5575</v>
      </c>
      <c r="S181" s="288">
        <f>((I75*I75)/162)*R181</f>
        <v>253.43055555555554</v>
      </c>
      <c r="T181" s="242" t="s">
        <v>354</v>
      </c>
    </row>
    <row r="182" spans="2:20" hidden="1">
      <c r="C182" s="242" t="s">
        <v>379</v>
      </c>
      <c r="D182" s="282">
        <f>ROUNDUP(+(E181/SQRT(L75^2+M75^2)),0)</f>
        <v>36</v>
      </c>
      <c r="E182" s="275"/>
      <c r="G182" s="290"/>
      <c r="H182" s="290"/>
      <c r="I182" s="291"/>
      <c r="J182" s="291">
        <f>0.5*(0.075+0.05)*0.075*C75*D182</f>
        <v>0.16874999999999998</v>
      </c>
      <c r="K182" s="291">
        <f>+M75*C75*D182</f>
        <v>9.9</v>
      </c>
      <c r="L182" s="284"/>
      <c r="M182" s="289">
        <f>+ROUNDUP(L182,0)</f>
        <v>0</v>
      </c>
      <c r="N182" s="285"/>
      <c r="O182" s="284"/>
      <c r="P182" s="292"/>
      <c r="Q182" s="286"/>
      <c r="R182" s="281">
        <f>+N182*M182+P182*Q182</f>
        <v>0</v>
      </c>
      <c r="S182" s="288">
        <f>((I75*I75)/162)*R182</f>
        <v>0</v>
      </c>
    </row>
    <row r="183" spans="2:20" hidden="1">
      <c r="C183" s="242" t="s">
        <v>380</v>
      </c>
      <c r="D183" s="242">
        <f>ROUNDUP(+E181/1,0)</f>
        <v>14</v>
      </c>
    </row>
    <row r="184" spans="2:20" hidden="1"/>
    <row r="185" spans="2:20" hidden="1">
      <c r="B185" s="300" t="s">
        <v>385</v>
      </c>
      <c r="C185" s="266" t="s">
        <v>378</v>
      </c>
      <c r="E185" s="275">
        <v>100</v>
      </c>
      <c r="G185" s="287">
        <f>+E185*(C79+E79*2+1)</f>
        <v>165</v>
      </c>
      <c r="H185" s="287">
        <f>0.5*L79*M79*D186</f>
        <v>20.25</v>
      </c>
      <c r="I185" s="288">
        <f>+(L79*(C79+2*E79)*D186*E79)</f>
        <v>5.8500000000000014</v>
      </c>
      <c r="J185" s="288">
        <f>+D186*(L79+M79)*E79*(C79+2*E79)+D186*((L79+M79)*E79*D79)*2</f>
        <v>20.925000000000001</v>
      </c>
      <c r="K185" s="288">
        <f>+(D79+(D79+E79))*E185*2</f>
        <v>200</v>
      </c>
      <c r="L185" s="278">
        <f>+(D186*(L79+M79))/H79+ IF(E185&gt;0,1,0)</f>
        <v>541</v>
      </c>
      <c r="M185" s="289">
        <f>+ROUNDUP(L185,0)</f>
        <v>541</v>
      </c>
      <c r="N185" s="280">
        <f>+(D79+E79-0.08)*2+(C79+E79*2-0.08)</f>
        <v>1.5100000000000002</v>
      </c>
      <c r="O185" s="278">
        <f>+N185/J79+1</f>
        <v>7.0400000000000009</v>
      </c>
      <c r="P185" s="289">
        <f>+ROUNDUP(O185,0)</f>
        <v>8</v>
      </c>
      <c r="Q185" s="279">
        <f>+(L79+M79-2*0.04)*D186+(((L79+M79-2*0.04)*D186)/6*50*(I79/1000))</f>
        <v>137.58333333333334</v>
      </c>
      <c r="R185" s="281">
        <f>+N185*M185+P185*Q185</f>
        <v>1917.5766666666668</v>
      </c>
      <c r="S185" s="288">
        <f>((I79*I79)/162)*R185</f>
        <v>1183.6893004115227</v>
      </c>
      <c r="T185" s="242" t="s">
        <v>354</v>
      </c>
    </row>
    <row r="186" spans="2:20" hidden="1">
      <c r="C186" s="242" t="s">
        <v>379</v>
      </c>
      <c r="D186" s="282">
        <f>ROUNDUP(+(E185/SQRT(L79^2+M79^2)),0)</f>
        <v>100</v>
      </c>
      <c r="E186" s="275"/>
      <c r="G186" s="290"/>
      <c r="H186" s="290"/>
      <c r="I186" s="291"/>
      <c r="J186" s="291"/>
      <c r="K186" s="291"/>
      <c r="L186" s="284"/>
      <c r="M186" s="289"/>
      <c r="N186" s="285"/>
      <c r="O186" s="284"/>
      <c r="P186" s="292"/>
      <c r="Q186" s="286"/>
      <c r="R186" s="281"/>
      <c r="S186" s="288"/>
    </row>
    <row r="187" spans="2:20" hidden="1">
      <c r="C187" s="242" t="s">
        <v>380</v>
      </c>
      <c r="D187" s="242">
        <f>ROUNDUP(+E185/1,0)</f>
        <v>100</v>
      </c>
    </row>
    <row r="188" spans="2:20" hidden="1"/>
    <row r="189" spans="2:20" hidden="1">
      <c r="B189" s="300" t="s">
        <v>385</v>
      </c>
      <c r="C189" s="266" t="s">
        <v>381</v>
      </c>
      <c r="E189" s="275">
        <v>28.19</v>
      </c>
      <c r="G189" s="287">
        <f>+E189*(C83+E83*2+1)</f>
        <v>46.513500000000001</v>
      </c>
      <c r="H189" s="287">
        <f>0.5*L83*M83*D190</f>
        <v>5.8725000000000005</v>
      </c>
      <c r="I189" s="288">
        <f>+(L83*(C83+2*E83)*D190*E83)</f>
        <v>1.6965000000000003</v>
      </c>
      <c r="J189" s="288">
        <f>+D190*(L83+M83)*E83*(C83+2*E83)+D190*((L83+M83)*E83*D83)*2</f>
        <v>7.2427500000000009</v>
      </c>
      <c r="K189" s="288">
        <f>+(D83+(D83+E83))*E189*2</f>
        <v>73.293999999999997</v>
      </c>
      <c r="L189" s="278">
        <f>+(D190*(L83+M83))/H83+ IF(E189&gt;0,1,0)</f>
        <v>157.60000000000002</v>
      </c>
      <c r="M189" s="289">
        <f>+ROUNDUP(L189,0)</f>
        <v>158</v>
      </c>
      <c r="N189" s="280">
        <f>+(D83+E83-0.08)*2+(C83+E83*2-0.08)</f>
        <v>1.81</v>
      </c>
      <c r="O189" s="278">
        <f>+N189/J83+1</f>
        <v>8.24</v>
      </c>
      <c r="P189" s="289">
        <f>+ROUNDUP(O189,0)</f>
        <v>9</v>
      </c>
      <c r="Q189" s="279">
        <f>+(L83+M83-2*0.04)*D190+(((L83+M83-2*0.04)*D190)/6*50*(I83/1000))</f>
        <v>39.899166666666666</v>
      </c>
      <c r="R189" s="281">
        <f>+N189*M189+P189*Q189</f>
        <v>645.07249999999999</v>
      </c>
      <c r="S189" s="288">
        <f>((I83*I83)/162)*R189</f>
        <v>398.1929012345679</v>
      </c>
      <c r="T189" s="242" t="s">
        <v>354</v>
      </c>
    </row>
    <row r="190" spans="2:20" hidden="1">
      <c r="C190" s="242" t="s">
        <v>379</v>
      </c>
      <c r="D190" s="282">
        <f>ROUNDUP(+(E189/SQRT(L83^2+M83^2)),0)</f>
        <v>29</v>
      </c>
      <c r="E190" s="275"/>
      <c r="G190" s="290"/>
      <c r="H190" s="290"/>
      <c r="I190" s="291"/>
      <c r="J190" s="291"/>
      <c r="K190" s="291"/>
      <c r="L190" s="284"/>
      <c r="M190" s="289"/>
      <c r="N190" s="285"/>
      <c r="O190" s="284"/>
      <c r="P190" s="292"/>
      <c r="Q190" s="286"/>
      <c r="R190" s="281"/>
      <c r="S190" s="288"/>
    </row>
    <row r="191" spans="2:20" hidden="1">
      <c r="C191" s="242" t="s">
        <v>380</v>
      </c>
      <c r="D191" s="242">
        <f>ROUNDUP(+E189/1,0)</f>
        <v>29</v>
      </c>
    </row>
    <row r="192" spans="2:20" hidden="1"/>
    <row r="193" spans="2:20" hidden="1">
      <c r="B193" s="300" t="s">
        <v>385</v>
      </c>
      <c r="C193" s="266" t="s">
        <v>382</v>
      </c>
      <c r="E193" s="275">
        <v>100</v>
      </c>
      <c r="G193" s="287">
        <f>+E193*(C87+E87*2+1)</f>
        <v>180</v>
      </c>
      <c r="H193" s="287">
        <f>0.5*L87*M87*D194</f>
        <v>20.25</v>
      </c>
      <c r="I193" s="288">
        <f>+(L87*(C87+2*E87)*D194*E87)</f>
        <v>7.200000000000002</v>
      </c>
      <c r="J193" s="288">
        <f>+D194*(L87+M87)*E87*(C87+2*E87)+D194*((L87+M87)*E87*D87)*2</f>
        <v>27</v>
      </c>
      <c r="K193" s="288">
        <f>+(D87+(D87+E87))*E193*2</f>
        <v>259.99999999999994</v>
      </c>
      <c r="L193" s="278">
        <f>+(D194*(L87+M87))/H87+ IF(E193&gt;0,1,0)</f>
        <v>541</v>
      </c>
      <c r="M193" s="289">
        <f>+ROUNDUP(L193,0)</f>
        <v>541</v>
      </c>
      <c r="N193" s="280">
        <f>+(D87+E87-0.08)*2+(C87+E87*2-0.08)</f>
        <v>1.96</v>
      </c>
      <c r="O193" s="278">
        <f>+N193/J87+1</f>
        <v>8.84</v>
      </c>
      <c r="P193" s="289">
        <f>+ROUNDUP(O193,0)</f>
        <v>9</v>
      </c>
      <c r="Q193" s="279">
        <f>+(L87+M87-2*0.04)*D194+(((L87+M87-2*0.04)*D194)/6*50*(I87/1000))</f>
        <v>137.58333333333334</v>
      </c>
      <c r="R193" s="281">
        <f>+N193*M193+P193*Q193</f>
        <v>2298.6099999999997</v>
      </c>
      <c r="S193" s="288">
        <f>((I87*I87)/162)*R193</f>
        <v>1418.8950617283947</v>
      </c>
      <c r="T193" s="242" t="s">
        <v>354</v>
      </c>
    </row>
    <row r="194" spans="2:20" hidden="1">
      <c r="C194" s="242" t="s">
        <v>379</v>
      </c>
      <c r="D194" s="282">
        <f>ROUNDUP(+(E193/SQRT(L87^2+M87^2)),0)</f>
        <v>100</v>
      </c>
      <c r="E194" s="275"/>
      <c r="G194" s="290"/>
      <c r="H194" s="290"/>
      <c r="I194" s="291"/>
      <c r="J194" s="291"/>
      <c r="K194" s="291"/>
      <c r="L194" s="284"/>
      <c r="M194" s="289"/>
      <c r="N194" s="285"/>
      <c r="O194" s="284"/>
      <c r="P194" s="292"/>
      <c r="Q194" s="286"/>
      <c r="R194" s="281"/>
      <c r="S194" s="288"/>
    </row>
    <row r="195" spans="2:20" hidden="1">
      <c r="C195" s="242" t="s">
        <v>380</v>
      </c>
      <c r="D195" s="242">
        <f>ROUNDUP(+E193/1,0)</f>
        <v>100</v>
      </c>
    </row>
    <row r="196" spans="2:20" hidden="1"/>
    <row r="197" spans="2:20" hidden="1">
      <c r="B197" s="300" t="s">
        <v>385</v>
      </c>
      <c r="C197" s="266" t="s">
        <v>383</v>
      </c>
      <c r="E197" s="275">
        <v>100</v>
      </c>
      <c r="G197" s="287">
        <f>+E197*(C91+E91*2+1)</f>
        <v>200</v>
      </c>
      <c r="H197" s="287">
        <f>0.5*L91*M91*D198</f>
        <v>20.25</v>
      </c>
      <c r="I197" s="288">
        <f>+(L91*(C91+2*E91)*D198*E91)</f>
        <v>9</v>
      </c>
      <c r="J197" s="288">
        <f>+D198*(L91+M91)*E91*(C91+2*E91)+D198*((L91+M91)*E91*D91)*2</f>
        <v>35.1</v>
      </c>
      <c r="K197" s="288">
        <f>+(D91+(D91+E91))*E197*2</f>
        <v>340.00000000000006</v>
      </c>
      <c r="L197" s="278">
        <f>+(D198*(L91+M91))/H91+ IF(E197&gt;0,1,0)</f>
        <v>541</v>
      </c>
      <c r="M197" s="289">
        <f>+ROUNDUP(L197,0)</f>
        <v>541</v>
      </c>
      <c r="N197" s="280">
        <f>+(D91+E91-0.08)*2+(C91+E91*2-0.08)</f>
        <v>2.56</v>
      </c>
      <c r="O197" s="278">
        <f>+N197/J91+1</f>
        <v>11.24</v>
      </c>
      <c r="P197" s="289">
        <f>+ROUNDUP(O197,0)</f>
        <v>12</v>
      </c>
      <c r="Q197" s="279">
        <f>+(L91+M91-2*0.04)*D198+(((L91+M91-2*0.04)*D198)/6*50*(I91/1000))</f>
        <v>137.58333333333334</v>
      </c>
      <c r="R197" s="281">
        <f>+N197*M197+P197*Q197</f>
        <v>3035.96</v>
      </c>
      <c r="S197" s="288">
        <f>((I91*I91)/162)*R197</f>
        <v>1874.0493827160492</v>
      </c>
      <c r="T197" s="242" t="s">
        <v>354</v>
      </c>
    </row>
    <row r="198" spans="2:20" hidden="1">
      <c r="C198" s="242" t="s">
        <v>379</v>
      </c>
      <c r="D198" s="282">
        <f>ROUNDUP(+(E197/SQRT(L91^2+M91^2)),0)</f>
        <v>100</v>
      </c>
      <c r="E198" s="275"/>
      <c r="G198" s="290"/>
      <c r="H198" s="290"/>
      <c r="I198" s="291"/>
      <c r="J198" s="291"/>
      <c r="K198" s="291"/>
      <c r="L198" s="284"/>
      <c r="M198" s="289"/>
      <c r="N198" s="285"/>
      <c r="O198" s="284"/>
      <c r="P198" s="292"/>
      <c r="Q198" s="286"/>
      <c r="R198" s="281"/>
      <c r="S198" s="288"/>
    </row>
    <row r="199" spans="2:20" hidden="1">
      <c r="C199" s="242" t="s">
        <v>380</v>
      </c>
      <c r="D199" s="242">
        <f>ROUNDUP(+E197/1,0)</f>
        <v>100</v>
      </c>
    </row>
    <row r="200" spans="2:20" hidden="1"/>
    <row r="201" spans="2:20" hidden="1">
      <c r="B201" s="300" t="s">
        <v>385</v>
      </c>
      <c r="C201" s="266" t="s">
        <v>386</v>
      </c>
      <c r="E201" s="275">
        <f>(22.38+21.09+22.47+16.84)*1.06418</f>
        <v>88.092820399999994</v>
      </c>
      <c r="G201" s="287">
        <f>+E201*(C95+E95*2+1)</f>
        <v>198.20884589999997</v>
      </c>
      <c r="H201" s="287">
        <f>0.5*L95*M95*D202</f>
        <v>17.82</v>
      </c>
      <c r="I201" s="288">
        <f>+(L95*(C95+2*E95)*D202*E95)</f>
        <v>12.375</v>
      </c>
      <c r="J201" s="288">
        <f>+D202*(L95+M95)*E95*(C95+2*E95)+D202*((L95+M95)*E95*D95)*2</f>
        <v>40.837500000000006</v>
      </c>
      <c r="K201" s="288">
        <f>+(D95+(D95+E95))*E201*2</f>
        <v>286.30166629999997</v>
      </c>
      <c r="L201" s="278">
        <f>+(D202*(L95+M95))/H95+ IF(E201&gt;0,1,0)</f>
        <v>476.20000000000005</v>
      </c>
      <c r="M201" s="289">
        <f>+ROUNDUP(L201,0)</f>
        <v>477</v>
      </c>
      <c r="N201" s="280">
        <f>+(D95+E95-0.08)*2+(C95+E95*2-0.08)</f>
        <v>2.76</v>
      </c>
      <c r="O201" s="278">
        <f>+N201/J95+1</f>
        <v>12.04</v>
      </c>
      <c r="P201" s="289">
        <f>+ROUNDUP(O201,0)</f>
        <v>13</v>
      </c>
      <c r="Q201" s="279">
        <f>+(L95+M95-2*0.04)*D202+(((L95+M95-2*0.04)*D202)/6*50*(I95/1000))</f>
        <v>121.07333333333334</v>
      </c>
      <c r="R201" s="281">
        <f>+N201*M201+P201*Q201</f>
        <v>2890.4733333333334</v>
      </c>
      <c r="S201" s="288">
        <f>((I95*I95)/162)*R201</f>
        <v>1784.2427983539094</v>
      </c>
      <c r="T201" s="242" t="s">
        <v>354</v>
      </c>
    </row>
    <row r="202" spans="2:20" hidden="1">
      <c r="C202" s="242" t="s">
        <v>379</v>
      </c>
      <c r="D202" s="282">
        <f>ROUNDUP(+(E201/SQRT(L95^2+M95^2)),0)</f>
        <v>88</v>
      </c>
      <c r="E202" s="275"/>
      <c r="G202" s="290"/>
      <c r="H202" s="290"/>
      <c r="I202" s="291"/>
      <c r="J202" s="291">
        <f>0.5*(0.075+0.05)*0.075*C95*D202</f>
        <v>0.41249999999999998</v>
      </c>
      <c r="K202" s="291">
        <f>D202*C95*M95</f>
        <v>39.6</v>
      </c>
      <c r="L202" s="284"/>
      <c r="M202" s="289"/>
      <c r="N202" s="285"/>
      <c r="O202" s="284"/>
      <c r="P202" s="292"/>
      <c r="Q202" s="286"/>
      <c r="R202" s="281"/>
      <c r="S202" s="288"/>
    </row>
    <row r="203" spans="2:20" hidden="1">
      <c r="C203" s="242" t="s">
        <v>380</v>
      </c>
      <c r="D203" s="242">
        <f>ROUNDUP(+E201/1,0)</f>
        <v>89</v>
      </c>
    </row>
    <row r="204" spans="2:20" hidden="1">
      <c r="G204" s="303" t="s">
        <v>387</v>
      </c>
      <c r="H204" s="303" t="s">
        <v>388</v>
      </c>
      <c r="I204" s="303" t="s">
        <v>389</v>
      </c>
    </row>
    <row r="205" spans="2:20">
      <c r="C205" s="266" t="s">
        <v>441</v>
      </c>
      <c r="E205" s="282">
        <f>'3 Sheet1'!C6</f>
        <v>230.12</v>
      </c>
      <c r="G205" s="282">
        <f>E205*6.28</f>
        <v>1445.1536000000001</v>
      </c>
      <c r="H205" s="282">
        <f>E205*3.5</f>
        <v>805.42000000000007</v>
      </c>
      <c r="I205" s="282">
        <f>E205*0.05*2.1</f>
        <v>24.162600000000001</v>
      </c>
      <c r="J205" s="282">
        <f>((E205*0.1*2)+(E205*2.42*0.15*2))</f>
        <v>213.09111999999999</v>
      </c>
      <c r="K205" s="282">
        <f>E205*9</f>
        <v>2071.08</v>
      </c>
      <c r="L205" s="242">
        <f>ROUNDUP(6.65/0.2,0)+1</f>
        <v>35</v>
      </c>
      <c r="M205" s="282">
        <f>E205</f>
        <v>230.12</v>
      </c>
      <c r="N205" s="282">
        <f>L205*M205</f>
        <v>8054.2</v>
      </c>
      <c r="O205" s="282">
        <f>ROUNDUP(E205/0.2,0)+1</f>
        <v>1152</v>
      </c>
      <c r="P205" s="242">
        <v>6.65</v>
      </c>
      <c r="Q205" s="282">
        <f>O205*P205</f>
        <v>7660.8</v>
      </c>
      <c r="R205" s="282">
        <f>N205+Q205</f>
        <v>15715</v>
      </c>
      <c r="S205" s="282">
        <f>R205*0.617</f>
        <v>9696.1550000000007</v>
      </c>
    </row>
    <row r="206" spans="2:20">
      <c r="B206" s="293"/>
      <c r="E206" s="293"/>
    </row>
    <row r="208" spans="2:20">
      <c r="E208" s="293"/>
    </row>
    <row r="210" spans="5:5">
      <c r="E210" s="293"/>
    </row>
    <row r="212" spans="5:5">
      <c r="E212" s="293"/>
    </row>
    <row r="226" spans="2:7" hidden="1"/>
    <row r="227" spans="2:7" hidden="1">
      <c r="B227" s="293" t="s">
        <v>356</v>
      </c>
    </row>
    <row r="228" spans="2:7" ht="28.8" hidden="1">
      <c r="B228" s="302" t="s">
        <v>390</v>
      </c>
      <c r="C228" s="304">
        <v>10</v>
      </c>
    </row>
    <row r="229" spans="2:7" hidden="1"/>
    <row r="230" spans="2:7" hidden="1">
      <c r="B230" s="242" t="s">
        <v>391</v>
      </c>
      <c r="C230" s="282"/>
    </row>
    <row r="231" spans="2:7" hidden="1">
      <c r="B231" s="242" t="s">
        <v>392</v>
      </c>
      <c r="C231" s="242">
        <v>0.5</v>
      </c>
    </row>
    <row r="232" spans="2:7" hidden="1">
      <c r="C232" s="282"/>
    </row>
    <row r="233" spans="2:7" hidden="1">
      <c r="B233" s="242" t="s">
        <v>393</v>
      </c>
      <c r="C233" s="242">
        <f>ROUNDUP(C228/C231,0)</f>
        <v>20</v>
      </c>
    </row>
    <row r="234" spans="2:7" hidden="1"/>
    <row r="235" spans="2:7" hidden="1"/>
    <row r="236" spans="2:7" hidden="1">
      <c r="B236" s="242" t="s">
        <v>394</v>
      </c>
      <c r="C236" s="242">
        <f>C233*0.16*0.5</f>
        <v>1.6</v>
      </c>
      <c r="E236" s="293" t="s">
        <v>395</v>
      </c>
    </row>
    <row r="237" spans="2:7" hidden="1">
      <c r="B237" s="242" t="s">
        <v>266</v>
      </c>
      <c r="C237" s="242">
        <f>((0.16*2)+(0.15*0.5*2))*C233</f>
        <v>9.3999999999999986</v>
      </c>
    </row>
    <row r="238" spans="2:7" hidden="1"/>
    <row r="239" spans="2:7" hidden="1">
      <c r="B239" s="242" t="s">
        <v>396</v>
      </c>
      <c r="C239" s="284">
        <v>2.12</v>
      </c>
      <c r="D239" s="305">
        <f>ROUNDUP(0.5/0.125,0)+1</f>
        <v>5</v>
      </c>
      <c r="E239" s="242">
        <f>C233</f>
        <v>20</v>
      </c>
      <c r="F239" s="242">
        <v>1.1000000000000001</v>
      </c>
      <c r="G239" s="242">
        <f>PRODUCT(C239:F239)</f>
        <v>233.20000000000005</v>
      </c>
    </row>
    <row r="240" spans="2:7" hidden="1">
      <c r="C240" s="242">
        <v>0.5</v>
      </c>
      <c r="D240" s="305">
        <f>ROUNDUP(C239/0.2+1,0)</f>
        <v>12</v>
      </c>
      <c r="E240" s="242">
        <f>C233</f>
        <v>20</v>
      </c>
      <c r="F240" s="242">
        <v>1.1000000000000001</v>
      </c>
      <c r="G240" s="242">
        <f>PRODUCT(C240:F240)</f>
        <v>132</v>
      </c>
    </row>
    <row r="241" spans="2:10" hidden="1"/>
    <row r="242" spans="2:10" hidden="1">
      <c r="G242" s="242">
        <f>SUM(G239:G241)</f>
        <v>365.20000000000005</v>
      </c>
      <c r="H242" s="242">
        <f>ROUND(100/162,3)</f>
        <v>0.61699999999999999</v>
      </c>
      <c r="J242" s="284">
        <f>ROUNDUP(PRODUCT(G242:H242),0)</f>
        <v>226</v>
      </c>
    </row>
    <row r="243" spans="2:10" hidden="1"/>
    <row r="244" spans="2:10" hidden="1"/>
    <row r="245" spans="2:10" hidden="1"/>
    <row r="246" spans="2:10" hidden="1"/>
    <row r="247" spans="2:10" hidden="1"/>
    <row r="248" spans="2:10" hidden="1"/>
    <row r="249" spans="2:10" hidden="1">
      <c r="B249" s="293" t="s">
        <v>397</v>
      </c>
    </row>
    <row r="250" spans="2:10" hidden="1">
      <c r="C250" s="293" t="s">
        <v>387</v>
      </c>
      <c r="D250" s="293" t="s">
        <v>398</v>
      </c>
      <c r="F250" s="293" t="s">
        <v>241</v>
      </c>
    </row>
    <row r="251" spans="2:10" hidden="1">
      <c r="B251" s="293" t="s">
        <v>399</v>
      </c>
      <c r="C251" s="282">
        <f>E107</f>
        <v>459.22800000000007</v>
      </c>
      <c r="D251" s="282">
        <f>(C6+E6+E6)</f>
        <v>0.5</v>
      </c>
      <c r="F251" s="242">
        <f>C251*D251</f>
        <v>229.61400000000003</v>
      </c>
      <c r="G251" s="242">
        <v>1.1000000000000001</v>
      </c>
      <c r="H251" s="242">
        <f>F251*G251</f>
        <v>252.57540000000006</v>
      </c>
    </row>
    <row r="252" spans="2:10" hidden="1"/>
    <row r="253" spans="2:10" hidden="1"/>
    <row r="254" spans="2:10" hidden="1"/>
    <row r="255" spans="2:10" hidden="1"/>
    <row r="256" spans="2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0451-FDBB-41DF-8615-01B9BAAA6E79}">
  <dimension ref="A1:T41"/>
  <sheetViews>
    <sheetView workbookViewId="0">
      <selection activeCell="M34" sqref="M34"/>
    </sheetView>
  </sheetViews>
  <sheetFormatPr defaultColWidth="9.109375" defaultRowHeight="14.4"/>
  <cols>
    <col min="1" max="1" width="19.5546875" style="177" bestFit="1" customWidth="1"/>
    <col min="2" max="2" width="9.109375" style="177"/>
    <col min="3" max="3" width="9.5546875" style="177" bestFit="1" customWidth="1"/>
    <col min="4" max="5" width="9.109375" style="177"/>
    <col min="6" max="6" width="13.44140625" style="177" bestFit="1" customWidth="1"/>
    <col min="7" max="8" width="9.109375" style="177"/>
    <col min="9" max="9" width="11.6640625" style="177" bestFit="1" customWidth="1"/>
    <col min="10" max="10" width="12.33203125" style="177" customWidth="1"/>
    <col min="11" max="11" width="12.33203125" style="177" bestFit="1" customWidth="1"/>
    <col min="12" max="12" width="11.33203125" style="177" customWidth="1"/>
    <col min="13" max="13" width="11.5546875" style="177" bestFit="1" customWidth="1"/>
    <col min="14" max="14" width="9.109375" style="177"/>
    <col min="15" max="15" width="11.5546875" style="177" bestFit="1" customWidth="1"/>
    <col min="16" max="16384" width="9.109375" style="177"/>
  </cols>
  <sheetData>
    <row r="1" spans="1:20">
      <c r="A1" s="177" t="s">
        <v>442</v>
      </c>
      <c r="F1" s="617" t="s">
        <v>402</v>
      </c>
      <c r="G1" s="617"/>
      <c r="H1" s="306" t="s">
        <v>269</v>
      </c>
      <c r="I1" s="177" t="s">
        <v>403</v>
      </c>
      <c r="J1" s="307" t="s">
        <v>404</v>
      </c>
      <c r="K1" s="177" t="s">
        <v>405</v>
      </c>
      <c r="L1" s="177" t="s">
        <v>406</v>
      </c>
      <c r="M1" s="306" t="s">
        <v>407</v>
      </c>
      <c r="R1" s="307" t="s">
        <v>269</v>
      </c>
      <c r="S1" s="307" t="s">
        <v>408</v>
      </c>
    </row>
    <row r="2" spans="1:20">
      <c r="J2" s="307"/>
      <c r="P2" s="177" t="s">
        <v>409</v>
      </c>
      <c r="T2" s="308"/>
    </row>
    <row r="3" spans="1:20">
      <c r="A3" s="306" t="s">
        <v>99</v>
      </c>
      <c r="B3" s="306"/>
      <c r="C3" s="306" t="s">
        <v>269</v>
      </c>
      <c r="D3" s="306"/>
      <c r="E3" s="306"/>
      <c r="F3" s="177" t="s">
        <v>410</v>
      </c>
      <c r="N3" s="306"/>
      <c r="O3" s="306"/>
    </row>
    <row r="4" spans="1:20">
      <c r="F4" s="177" t="s">
        <v>411</v>
      </c>
    </row>
    <row r="5" spans="1:20">
      <c r="A5" s="177" t="s">
        <v>443</v>
      </c>
      <c r="C5" s="177">
        <f>417.48*1.1</f>
        <v>459.22800000000007</v>
      </c>
      <c r="F5" s="177" t="s">
        <v>413</v>
      </c>
      <c r="J5" s="307"/>
    </row>
    <row r="6" spans="1:20">
      <c r="A6" s="177" t="s">
        <v>441</v>
      </c>
      <c r="C6" s="177">
        <f>209.2*1.1</f>
        <v>230.12</v>
      </c>
      <c r="F6" s="177" t="s">
        <v>415</v>
      </c>
      <c r="J6" s="307"/>
      <c r="P6" s="177" t="s">
        <v>416</v>
      </c>
      <c r="R6" s="177">
        <v>10</v>
      </c>
      <c r="S6" s="177">
        <v>17</v>
      </c>
    </row>
    <row r="7" spans="1:20">
      <c r="A7" s="177" t="s">
        <v>414</v>
      </c>
      <c r="C7" s="177">
        <f>42.5*1.1*1.4142</f>
        <v>66.113849999999999</v>
      </c>
      <c r="F7" s="177" t="s">
        <v>418</v>
      </c>
      <c r="J7" s="307"/>
    </row>
    <row r="8" spans="1:20">
      <c r="J8" s="307"/>
    </row>
    <row r="9" spans="1:20">
      <c r="F9" s="308" t="s">
        <v>419</v>
      </c>
      <c r="G9" s="308"/>
      <c r="J9" s="307"/>
    </row>
    <row r="10" spans="1:20">
      <c r="J10" s="307"/>
      <c r="P10" s="177" t="s">
        <v>420</v>
      </c>
    </row>
    <row r="11" spans="1:20">
      <c r="F11" s="306" t="s">
        <v>421</v>
      </c>
      <c r="G11" s="306"/>
      <c r="H11" s="306" t="s">
        <v>269</v>
      </c>
      <c r="I11" s="177" t="s">
        <v>403</v>
      </c>
      <c r="J11" s="307" t="s">
        <v>404</v>
      </c>
      <c r="K11" s="177" t="s">
        <v>405</v>
      </c>
      <c r="L11" s="177" t="s">
        <v>406</v>
      </c>
      <c r="M11" s="306" t="s">
        <v>407</v>
      </c>
    </row>
    <row r="12" spans="1:20">
      <c r="A12" s="177" t="s">
        <v>422</v>
      </c>
    </row>
    <row r="13" spans="1:20">
      <c r="F13" s="177" t="s">
        <v>410</v>
      </c>
    </row>
    <row r="14" spans="1:20">
      <c r="A14" s="179" t="s">
        <v>257</v>
      </c>
      <c r="F14" s="177" t="s">
        <v>411</v>
      </c>
      <c r="P14" s="177" t="s">
        <v>423</v>
      </c>
    </row>
    <row r="15" spans="1:20">
      <c r="A15" s="179" t="s">
        <v>258</v>
      </c>
      <c r="F15" s="177" t="s">
        <v>413</v>
      </c>
    </row>
    <row r="16" spans="1:20">
      <c r="A16" s="179" t="s">
        <v>259</v>
      </c>
      <c r="F16" s="177" t="s">
        <v>424</v>
      </c>
    </row>
    <row r="18" spans="1:6">
      <c r="A18" s="177" t="s">
        <v>425</v>
      </c>
      <c r="F18" s="177" t="str">
        <f>A12</f>
        <v>Gabion Wall Type 2</v>
      </c>
    </row>
    <row r="20" spans="1:6">
      <c r="A20" s="179" t="s">
        <v>257</v>
      </c>
      <c r="F20" s="177" t="s">
        <v>410</v>
      </c>
    </row>
    <row r="21" spans="1:6">
      <c r="A21" s="179" t="s">
        <v>258</v>
      </c>
      <c r="F21" s="177" t="s">
        <v>411</v>
      </c>
    </row>
    <row r="22" spans="1:6">
      <c r="A22" s="179" t="s">
        <v>259</v>
      </c>
      <c r="F22" s="177" t="s">
        <v>413</v>
      </c>
    </row>
    <row r="23" spans="1:6">
      <c r="F23" s="177" t="s">
        <v>424</v>
      </c>
    </row>
    <row r="24" spans="1:6">
      <c r="A24" s="177" t="s">
        <v>427</v>
      </c>
    </row>
    <row r="25" spans="1:6">
      <c r="F25" s="177" t="s">
        <v>428</v>
      </c>
    </row>
    <row r="26" spans="1:6">
      <c r="A26" s="179" t="s">
        <v>257</v>
      </c>
    </row>
    <row r="27" spans="1:6">
      <c r="A27" s="179" t="s">
        <v>258</v>
      </c>
      <c r="F27" s="177" t="str">
        <f>A18</f>
        <v>Gabion Wall Type 3</v>
      </c>
    </row>
    <row r="28" spans="1:6">
      <c r="A28" s="179" t="s">
        <v>259</v>
      </c>
    </row>
    <row r="29" spans="1:6">
      <c r="F29" s="177" t="s">
        <v>429</v>
      </c>
    </row>
    <row r="30" spans="1:6">
      <c r="F30" s="177" t="s">
        <v>430</v>
      </c>
    </row>
    <row r="31" spans="1:6">
      <c r="F31" s="177" t="s">
        <v>431</v>
      </c>
    </row>
    <row r="35" spans="6:6">
      <c r="F35" s="177" t="str">
        <f>A24</f>
        <v>Gabion Wall Type 5</v>
      </c>
    </row>
    <row r="37" spans="6:6">
      <c r="F37" s="177" t="s">
        <v>429</v>
      </c>
    </row>
    <row r="38" spans="6:6">
      <c r="F38" s="177" t="s">
        <v>430</v>
      </c>
    </row>
    <row r="39" spans="6:6">
      <c r="F39" s="177" t="s">
        <v>432</v>
      </c>
    </row>
    <row r="40" spans="6:6">
      <c r="F40" s="177" t="s">
        <v>433</v>
      </c>
    </row>
    <row r="41" spans="6:6">
      <c r="F41" s="177" t="s">
        <v>434</v>
      </c>
    </row>
  </sheetData>
  <mergeCells count="1">
    <mergeCell ref="F1:G1"/>
  </mergeCells>
  <pageMargins left="0.7" right="0.7" top="0.75" bottom="0.75" header="0.3" footer="0.3"/>
  <pageSetup paperSize="0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A800-56BF-42B1-9292-FDA9362049C5}">
  <sheetPr>
    <tabColor rgb="FF002060"/>
    <pageSetUpPr fitToPage="1"/>
  </sheetPr>
  <dimension ref="A1:M33"/>
  <sheetViews>
    <sheetView showGridLines="0" view="pageBreakPreview" zoomScaleSheetLayoutView="100" workbookViewId="0">
      <selection activeCell="F19" sqref="F19"/>
    </sheetView>
  </sheetViews>
  <sheetFormatPr defaultColWidth="9.109375" defaultRowHeight="13.2"/>
  <cols>
    <col min="1" max="1" width="5.6640625" style="73" customWidth="1"/>
    <col min="2" max="2" width="40.6640625" style="74" customWidth="1"/>
    <col min="3" max="3" width="6.6640625" style="73" customWidth="1"/>
    <col min="4" max="4" width="8.6640625" style="75" customWidth="1"/>
    <col min="5" max="5" width="13.33203125" style="76" customWidth="1"/>
    <col min="6" max="6" width="33" style="76" customWidth="1"/>
    <col min="7" max="7" width="1.6640625" style="74" customWidth="1"/>
    <col min="8" max="8" width="17.5546875" style="77" customWidth="1"/>
    <col min="9" max="9" width="13.44140625" style="78" bestFit="1" customWidth="1"/>
    <col min="10" max="10" width="11.6640625" style="77" bestFit="1" customWidth="1"/>
    <col min="11" max="11" width="12.44140625" style="74" bestFit="1" customWidth="1"/>
    <col min="12" max="12" width="13.5546875" style="74" customWidth="1"/>
    <col min="13" max="13" width="14.109375" style="74" customWidth="1"/>
    <col min="14" max="16384" width="9.109375" style="74"/>
  </cols>
  <sheetData>
    <row r="1" spans="1:13" customFormat="1" ht="15.6">
      <c r="A1" s="538"/>
      <c r="B1" s="539"/>
      <c r="C1" s="539"/>
      <c r="D1" s="539"/>
      <c r="E1" s="539"/>
      <c r="F1" s="540"/>
    </row>
    <row r="2" spans="1:13" customFormat="1" ht="35.25" customHeight="1">
      <c r="A2" s="541" t="s">
        <v>0</v>
      </c>
      <c r="B2" s="542"/>
      <c r="C2" s="542"/>
      <c r="D2" s="542"/>
      <c r="E2" s="542"/>
      <c r="F2" s="543"/>
    </row>
    <row r="3" spans="1:13" customFormat="1" ht="4.5" customHeight="1" thickBot="1">
      <c r="A3" s="51"/>
      <c r="B3" s="52"/>
      <c r="C3" s="52"/>
      <c r="D3" s="52"/>
      <c r="E3" s="53"/>
      <c r="F3" s="54"/>
    </row>
    <row r="4" spans="1:13" customFormat="1" ht="15" thickBot="1">
      <c r="A4" s="55"/>
      <c r="B4" s="56" t="s">
        <v>3</v>
      </c>
      <c r="C4" s="56"/>
      <c r="D4" s="57"/>
      <c r="E4" s="58"/>
      <c r="F4" s="59" t="s">
        <v>91</v>
      </c>
    </row>
    <row r="5" spans="1:13" s="62" customFormat="1" ht="33.6" customHeight="1" thickBot="1">
      <c r="A5" s="60"/>
      <c r="B5" s="544" t="s">
        <v>587</v>
      </c>
      <c r="C5" s="544"/>
      <c r="D5" s="544"/>
      <c r="E5" s="545"/>
      <c r="F5" s="61">
        <f>'Bill No 1 '!G45</f>
        <v>0</v>
      </c>
      <c r="H5" s="63"/>
      <c r="I5" s="64"/>
      <c r="J5" s="63"/>
      <c r="L5" s="65"/>
    </row>
    <row r="6" spans="1:13" s="62" customFormat="1" ht="24.9" customHeight="1" thickBot="1">
      <c r="A6" s="67"/>
      <c r="B6" s="546" t="s">
        <v>95</v>
      </c>
      <c r="C6" s="546"/>
      <c r="D6" s="546"/>
      <c r="E6" s="547"/>
      <c r="F6" s="68">
        <f>SUM(F5:F5)</f>
        <v>0</v>
      </c>
      <c r="H6" s="63"/>
      <c r="I6" s="69"/>
      <c r="J6" s="63"/>
      <c r="K6" s="65"/>
      <c r="M6" s="63"/>
    </row>
    <row r="7" spans="1:13" s="62" customFormat="1">
      <c r="A7" s="70"/>
      <c r="C7" s="70"/>
      <c r="D7" s="71"/>
      <c r="E7" s="72"/>
      <c r="F7" s="72"/>
      <c r="H7" s="63"/>
      <c r="I7" s="64"/>
      <c r="J7" s="63"/>
    </row>
    <row r="8" spans="1:13" s="62" customFormat="1">
      <c r="A8" s="70"/>
      <c r="C8" s="70"/>
      <c r="D8" s="71"/>
      <c r="E8" s="72"/>
      <c r="F8" s="72"/>
      <c r="H8" s="63"/>
      <c r="I8" s="64"/>
      <c r="J8" s="63"/>
    </row>
    <row r="9" spans="1:13" s="62" customFormat="1">
      <c r="A9" s="70"/>
      <c r="C9" s="70"/>
      <c r="D9" s="71"/>
      <c r="E9" s="72"/>
      <c r="F9" s="72"/>
      <c r="H9" s="63"/>
      <c r="I9" s="64"/>
      <c r="J9" s="63"/>
    </row>
    <row r="10" spans="1:13" s="62" customFormat="1">
      <c r="A10" s="70"/>
      <c r="C10" s="70"/>
      <c r="D10" s="71"/>
      <c r="E10" s="72"/>
      <c r="F10" s="72"/>
      <c r="H10" s="63"/>
      <c r="I10" s="64"/>
      <c r="J10" s="63"/>
    </row>
    <row r="11" spans="1:13" s="62" customFormat="1">
      <c r="A11" s="70"/>
      <c r="C11" s="70"/>
      <c r="D11" s="71"/>
      <c r="E11" s="72"/>
      <c r="F11" s="72"/>
      <c r="H11" s="63"/>
      <c r="I11" s="64"/>
      <c r="J11" s="63"/>
    </row>
    <row r="12" spans="1:13" s="62" customFormat="1">
      <c r="A12" s="70"/>
      <c r="C12" s="70"/>
      <c r="D12" s="71"/>
      <c r="E12" s="72"/>
      <c r="F12" s="72"/>
      <c r="H12" s="63"/>
      <c r="I12" s="64"/>
      <c r="J12" s="63"/>
    </row>
    <row r="13" spans="1:13" s="62" customFormat="1">
      <c r="A13" s="70"/>
      <c r="C13" s="70"/>
      <c r="D13" s="71"/>
      <c r="E13" s="72"/>
      <c r="F13" s="72"/>
      <c r="H13" s="63"/>
      <c r="I13" s="64"/>
      <c r="J13" s="63"/>
    </row>
    <row r="14" spans="1:13" s="62" customFormat="1">
      <c r="A14" s="70"/>
      <c r="C14" s="70"/>
      <c r="D14" s="71"/>
      <c r="E14" s="72"/>
      <c r="F14" s="72"/>
      <c r="H14" s="63"/>
      <c r="I14" s="64"/>
      <c r="J14" s="63"/>
    </row>
    <row r="15" spans="1:13" s="62" customFormat="1">
      <c r="A15" s="70"/>
      <c r="C15" s="70"/>
      <c r="D15" s="71"/>
      <c r="E15" s="72"/>
      <c r="F15" s="72"/>
      <c r="H15" s="63"/>
      <c r="I15" s="64"/>
      <c r="J15" s="63"/>
    </row>
    <row r="16" spans="1:13" s="62" customFormat="1">
      <c r="A16" s="70"/>
      <c r="C16" s="70"/>
      <c r="D16" s="71"/>
      <c r="E16" s="72"/>
      <c r="F16" s="72"/>
      <c r="H16" s="63"/>
      <c r="I16" s="64"/>
      <c r="J16" s="63"/>
    </row>
    <row r="17" spans="1:10" s="62" customFormat="1">
      <c r="A17" s="70"/>
      <c r="C17" s="70"/>
      <c r="D17" s="71"/>
      <c r="E17" s="72"/>
      <c r="F17" s="72"/>
      <c r="H17" s="63"/>
      <c r="I17" s="64"/>
      <c r="J17" s="63"/>
    </row>
    <row r="18" spans="1:10" s="62" customFormat="1">
      <c r="A18" s="70"/>
      <c r="C18" s="70"/>
      <c r="D18" s="71"/>
      <c r="E18" s="72"/>
      <c r="F18" s="72">
        <f>F17+F16</f>
        <v>0</v>
      </c>
      <c r="H18" s="63"/>
      <c r="I18" s="64"/>
      <c r="J18" s="63"/>
    </row>
    <row r="19" spans="1:10" s="62" customFormat="1">
      <c r="A19" s="70"/>
      <c r="C19" s="70"/>
      <c r="D19" s="71"/>
      <c r="E19" s="72"/>
      <c r="F19" s="72"/>
      <c r="H19" s="63"/>
      <c r="I19" s="64"/>
      <c r="J19" s="63"/>
    </row>
    <row r="20" spans="1:10" s="62" customFormat="1">
      <c r="A20" s="70"/>
      <c r="C20" s="70"/>
      <c r="D20" s="71"/>
      <c r="E20" s="72"/>
      <c r="F20" s="72"/>
      <c r="H20" s="63"/>
      <c r="I20" s="64"/>
      <c r="J20" s="63"/>
    </row>
    <row r="21" spans="1:10" s="62" customFormat="1">
      <c r="A21" s="70"/>
      <c r="C21" s="70"/>
      <c r="D21" s="71"/>
      <c r="E21" s="72"/>
      <c r="F21" s="72"/>
      <c r="H21" s="63"/>
      <c r="I21" s="64"/>
      <c r="J21" s="63">
        <f>253</f>
        <v>253</v>
      </c>
    </row>
    <row r="22" spans="1:10" s="62" customFormat="1">
      <c r="A22" s="70"/>
      <c r="C22" s="70"/>
      <c r="D22" s="71"/>
      <c r="E22" s="72"/>
      <c r="F22" s="72"/>
      <c r="H22" s="63"/>
      <c r="I22" s="64"/>
      <c r="J22" s="63">
        <f>J21*0.18</f>
        <v>45.54</v>
      </c>
    </row>
    <row r="23" spans="1:10" s="62" customFormat="1">
      <c r="A23" s="70"/>
      <c r="C23" s="70"/>
      <c r="D23" s="71"/>
      <c r="E23" s="72"/>
      <c r="F23" s="72"/>
      <c r="H23" s="63"/>
      <c r="I23" s="64"/>
      <c r="J23" s="63"/>
    </row>
    <row r="24" spans="1:10" s="62" customFormat="1">
      <c r="A24" s="70"/>
      <c r="C24" s="70"/>
      <c r="D24" s="71"/>
      <c r="E24" s="72"/>
      <c r="F24" s="72"/>
      <c r="H24" s="63"/>
      <c r="I24" s="64"/>
      <c r="J24" s="63"/>
    </row>
    <row r="25" spans="1:10" s="62" customFormat="1">
      <c r="A25" s="70"/>
      <c r="C25" s="70"/>
      <c r="D25" s="71"/>
      <c r="E25" s="72"/>
      <c r="F25" s="72"/>
      <c r="H25" s="63"/>
      <c r="I25" s="64"/>
      <c r="J25" s="63"/>
    </row>
    <row r="26" spans="1:10" s="62" customFormat="1">
      <c r="A26" s="70"/>
      <c r="C26" s="70"/>
      <c r="D26" s="71"/>
      <c r="E26" s="72"/>
      <c r="F26" s="72"/>
      <c r="H26" s="63"/>
      <c r="I26" s="64"/>
      <c r="J26" s="63"/>
    </row>
    <row r="27" spans="1:10" s="62" customFormat="1">
      <c r="A27" s="70"/>
      <c r="C27" s="70"/>
      <c r="D27" s="71"/>
      <c r="E27" s="72"/>
      <c r="F27" s="72"/>
      <c r="H27" s="63"/>
      <c r="I27" s="64"/>
      <c r="J27" s="63"/>
    </row>
    <row r="28" spans="1:10" s="62" customFormat="1">
      <c r="A28" s="70"/>
      <c r="C28" s="70"/>
      <c r="D28" s="71"/>
      <c r="E28" s="72"/>
      <c r="F28" s="72"/>
      <c r="H28" s="63"/>
      <c r="I28" s="64"/>
      <c r="J28" s="63"/>
    </row>
    <row r="29" spans="1:10" s="62" customFormat="1">
      <c r="A29" s="70"/>
      <c r="C29" s="70"/>
      <c r="D29" s="71"/>
      <c r="E29" s="72"/>
      <c r="F29" s="72"/>
      <c r="H29" s="63"/>
      <c r="I29" s="64"/>
      <c r="J29" s="63"/>
    </row>
    <row r="30" spans="1:10" s="62" customFormat="1">
      <c r="A30" s="70"/>
      <c r="C30" s="70"/>
      <c r="D30" s="71"/>
      <c r="E30" s="72"/>
      <c r="F30" s="72"/>
      <c r="H30" s="63"/>
      <c r="I30" s="64"/>
      <c r="J30" s="63"/>
    </row>
    <row r="31" spans="1:10" s="62" customFormat="1">
      <c r="A31" s="70"/>
      <c r="C31" s="70"/>
      <c r="D31" s="71"/>
      <c r="E31" s="72"/>
      <c r="F31" s="72"/>
      <c r="H31" s="63"/>
      <c r="I31" s="64"/>
      <c r="J31" s="63"/>
    </row>
    <row r="32" spans="1:10" s="62" customFormat="1">
      <c r="A32" s="70"/>
      <c r="C32" s="70"/>
      <c r="D32" s="71"/>
      <c r="E32" s="72"/>
      <c r="F32" s="72"/>
      <c r="H32" s="63"/>
      <c r="I32" s="64"/>
      <c r="J32" s="63"/>
    </row>
    <row r="33" spans="1:10" s="62" customFormat="1">
      <c r="A33" s="70"/>
      <c r="C33" s="70"/>
      <c r="D33" s="71"/>
      <c r="E33" s="72"/>
      <c r="F33" s="72"/>
      <c r="H33" s="63"/>
      <c r="I33" s="64"/>
      <c r="J33" s="63"/>
    </row>
  </sheetData>
  <mergeCells count="4">
    <mergeCell ref="A1:F1"/>
    <mergeCell ref="A2:F2"/>
    <mergeCell ref="B5:E5"/>
    <mergeCell ref="B6:E6"/>
  </mergeCells>
  <printOptions horizontalCentered="1"/>
  <pageMargins left="0.75" right="0.5" top="0.5" bottom="0.5" header="0" footer="0"/>
  <pageSetup paperSize="9" scale="8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E2CB9-6668-472D-822D-02663F7190F0}">
  <sheetPr>
    <tabColor rgb="FF002060"/>
    <pageSetUpPr fitToPage="1"/>
  </sheetPr>
  <dimension ref="A1:M35"/>
  <sheetViews>
    <sheetView showGridLines="0" view="pageBreakPreview" zoomScaleSheetLayoutView="100" workbookViewId="0">
      <selection activeCell="F19" sqref="F19"/>
    </sheetView>
  </sheetViews>
  <sheetFormatPr defaultColWidth="9.109375" defaultRowHeight="13.2"/>
  <cols>
    <col min="1" max="1" width="5.6640625" style="73" customWidth="1"/>
    <col min="2" max="2" width="40.6640625" style="74" customWidth="1"/>
    <col min="3" max="3" width="6.6640625" style="73" customWidth="1"/>
    <col min="4" max="4" width="8.6640625" style="75" customWidth="1"/>
    <col min="5" max="5" width="13.33203125" style="76" customWidth="1"/>
    <col min="6" max="6" width="29" style="76" customWidth="1"/>
    <col min="7" max="7" width="1.6640625" style="74" customWidth="1"/>
    <col min="8" max="8" width="17.5546875" style="77" customWidth="1"/>
    <col min="9" max="9" width="13.44140625" style="78" bestFit="1" customWidth="1"/>
    <col min="10" max="10" width="11.6640625" style="77" bestFit="1" customWidth="1"/>
    <col min="11" max="11" width="12.44140625" style="74" bestFit="1" customWidth="1"/>
    <col min="12" max="12" width="13.5546875" style="74" customWidth="1"/>
    <col min="13" max="13" width="14.109375" style="74" customWidth="1"/>
    <col min="14" max="16384" width="9.109375" style="74"/>
  </cols>
  <sheetData>
    <row r="1" spans="1:13" customFormat="1" ht="15.6">
      <c r="A1" s="538"/>
      <c r="B1" s="539"/>
      <c r="C1" s="539"/>
      <c r="D1" s="539"/>
      <c r="E1" s="539"/>
      <c r="F1" s="540"/>
    </row>
    <row r="2" spans="1:13" customFormat="1" ht="35.25" customHeight="1">
      <c r="A2" s="541" t="s">
        <v>629</v>
      </c>
      <c r="B2" s="542"/>
      <c r="C2" s="542"/>
      <c r="D2" s="542"/>
      <c r="E2" s="542"/>
      <c r="F2" s="543"/>
    </row>
    <row r="3" spans="1:13" customFormat="1" ht="4.5" customHeight="1" thickBot="1">
      <c r="A3" s="51"/>
      <c r="B3" s="52"/>
      <c r="C3" s="52"/>
      <c r="D3" s="52"/>
      <c r="E3" s="53"/>
      <c r="F3" s="54"/>
    </row>
    <row r="4" spans="1:13" customFormat="1" ht="15" thickBot="1">
      <c r="A4" s="55"/>
      <c r="B4" s="56" t="s">
        <v>3</v>
      </c>
      <c r="C4" s="56"/>
      <c r="D4" s="57"/>
      <c r="E4" s="58"/>
      <c r="F4" s="59" t="s">
        <v>91</v>
      </c>
    </row>
    <row r="5" spans="1:13" s="62" customFormat="1" ht="28.8" customHeight="1">
      <c r="A5" s="60"/>
      <c r="B5" s="544" t="str">
        <f>'Bill 4.1'!$A$1</f>
        <v>BILL No. 4.1 - SITE CLEARING</v>
      </c>
      <c r="C5" s="544"/>
      <c r="D5" s="544"/>
      <c r="E5" s="545"/>
      <c r="F5" s="61">
        <f>'Bill 4.1'!G14</f>
        <v>0</v>
      </c>
      <c r="H5" s="63"/>
      <c r="I5" s="64"/>
      <c r="J5" s="63"/>
      <c r="L5" s="65"/>
    </row>
    <row r="6" spans="1:13" s="62" customFormat="1" ht="28.8" customHeight="1">
      <c r="A6" s="60"/>
      <c r="B6" s="559" t="str">
        <f>'Bill 4.2'!$A$1</f>
        <v>BILL No. 4.2 - EARTHWORKS</v>
      </c>
      <c r="C6" s="559"/>
      <c r="D6" s="559"/>
      <c r="E6" s="560"/>
      <c r="F6" s="61">
        <f>'Bill 4.2'!G17</f>
        <v>0</v>
      </c>
      <c r="H6" s="63"/>
      <c r="I6" s="64"/>
      <c r="J6" s="63"/>
      <c r="L6" s="65"/>
    </row>
    <row r="7" spans="1:13" s="62" customFormat="1" ht="28.8" customHeight="1" thickBot="1">
      <c r="A7" s="60"/>
      <c r="B7" s="559" t="str">
        <f>'Bill 4.3'!$A$1</f>
        <v>BILL No. 4.3 - STRUCTURE CONSTRUCTION</v>
      </c>
      <c r="C7" s="559"/>
      <c r="D7" s="559"/>
      <c r="E7" s="560"/>
      <c r="F7" s="61">
        <f>'Bill 4.3'!G42</f>
        <v>0</v>
      </c>
      <c r="H7" s="63"/>
      <c r="I7" s="64"/>
      <c r="J7" s="63"/>
      <c r="L7" s="65"/>
    </row>
    <row r="8" spans="1:13" s="62" customFormat="1" ht="24.9" customHeight="1" thickBot="1">
      <c r="A8" s="67"/>
      <c r="B8" s="546" t="s">
        <v>95</v>
      </c>
      <c r="C8" s="546"/>
      <c r="D8" s="546"/>
      <c r="E8" s="547"/>
      <c r="F8" s="68">
        <f>SUM(F5:F7)</f>
        <v>0</v>
      </c>
      <c r="H8" s="63"/>
      <c r="I8" s="69"/>
      <c r="J8" s="63"/>
      <c r="K8" s="65"/>
      <c r="M8" s="63"/>
    </row>
    <row r="9" spans="1:13" s="62" customFormat="1">
      <c r="A9" s="70"/>
      <c r="C9" s="70"/>
      <c r="D9" s="71"/>
      <c r="E9" s="72"/>
      <c r="F9" s="72"/>
      <c r="H9" s="63"/>
      <c r="I9" s="64"/>
      <c r="J9" s="63"/>
    </row>
    <row r="10" spans="1:13" s="62" customFormat="1">
      <c r="A10" s="70"/>
      <c r="C10" s="70"/>
      <c r="D10" s="71"/>
      <c r="E10" s="72"/>
      <c r="F10" s="72"/>
      <c r="H10" s="63"/>
      <c r="I10" s="64"/>
      <c r="J10" s="63"/>
    </row>
    <row r="11" spans="1:13" s="62" customFormat="1">
      <c r="A11" s="70"/>
      <c r="C11" s="70"/>
      <c r="D11" s="71"/>
      <c r="E11" s="72"/>
      <c r="F11" s="72"/>
      <c r="H11" s="63"/>
      <c r="I11" s="64"/>
      <c r="J11" s="63"/>
    </row>
    <row r="12" spans="1:13" s="62" customFormat="1">
      <c r="A12" s="70"/>
      <c r="C12" s="70"/>
      <c r="D12" s="71"/>
      <c r="E12" s="72"/>
      <c r="F12" s="72"/>
      <c r="H12" s="63"/>
      <c r="I12" s="64"/>
      <c r="J12" s="63"/>
    </row>
    <row r="13" spans="1:13" s="62" customFormat="1">
      <c r="A13" s="70"/>
      <c r="C13" s="70"/>
      <c r="D13" s="71"/>
      <c r="E13" s="72"/>
      <c r="F13" s="72"/>
      <c r="H13" s="63"/>
      <c r="I13" s="64"/>
      <c r="J13" s="63"/>
    </row>
    <row r="14" spans="1:13" s="62" customFormat="1">
      <c r="A14" s="70"/>
      <c r="C14" s="70"/>
      <c r="D14" s="71"/>
      <c r="E14" s="72"/>
      <c r="F14" s="72"/>
      <c r="H14" s="63"/>
      <c r="I14" s="64"/>
      <c r="J14" s="63"/>
    </row>
    <row r="15" spans="1:13" s="62" customFormat="1">
      <c r="A15" s="70"/>
      <c r="C15" s="70"/>
      <c r="D15" s="71"/>
      <c r="E15" s="72"/>
      <c r="F15" s="72"/>
      <c r="H15" s="63"/>
      <c r="I15" s="64"/>
      <c r="J15" s="63"/>
    </row>
    <row r="16" spans="1:13" s="62" customFormat="1">
      <c r="A16" s="70"/>
      <c r="C16" s="70"/>
      <c r="D16" s="71"/>
      <c r="E16" s="72"/>
      <c r="F16" s="72"/>
      <c r="H16" s="63"/>
      <c r="I16" s="64"/>
      <c r="J16" s="63"/>
    </row>
    <row r="17" spans="1:10" s="62" customFormat="1">
      <c r="A17" s="70"/>
      <c r="C17" s="70"/>
      <c r="D17" s="71"/>
      <c r="E17" s="72"/>
      <c r="F17" s="72"/>
      <c r="H17" s="63"/>
      <c r="I17" s="64"/>
      <c r="J17" s="63"/>
    </row>
    <row r="18" spans="1:10" s="62" customFormat="1">
      <c r="A18" s="70"/>
      <c r="C18" s="70"/>
      <c r="D18" s="71"/>
      <c r="E18" s="72"/>
      <c r="F18" s="72">
        <f>F17+F16</f>
        <v>0</v>
      </c>
      <c r="H18" s="63"/>
      <c r="I18" s="64"/>
      <c r="J18" s="63"/>
    </row>
    <row r="19" spans="1:10" s="62" customFormat="1">
      <c r="A19" s="70"/>
      <c r="C19" s="70"/>
      <c r="D19" s="71"/>
      <c r="E19" s="72"/>
      <c r="F19" s="72"/>
      <c r="H19" s="63"/>
      <c r="I19" s="64"/>
      <c r="J19" s="63"/>
    </row>
    <row r="20" spans="1:10" s="62" customFormat="1">
      <c r="A20" s="70"/>
      <c r="C20" s="70"/>
      <c r="D20" s="71"/>
      <c r="E20" s="72"/>
      <c r="F20" s="72"/>
      <c r="H20" s="63"/>
      <c r="I20" s="64"/>
      <c r="J20" s="63"/>
    </row>
    <row r="21" spans="1:10" s="62" customFormat="1">
      <c r="A21" s="70"/>
      <c r="C21" s="70"/>
      <c r="D21" s="71"/>
      <c r="E21" s="72"/>
      <c r="F21" s="72"/>
      <c r="H21" s="63"/>
      <c r="I21" s="64"/>
      <c r="J21" s="63">
        <f>253</f>
        <v>253</v>
      </c>
    </row>
    <row r="22" spans="1:10" s="62" customFormat="1">
      <c r="A22" s="70"/>
      <c r="C22" s="70"/>
      <c r="D22" s="71"/>
      <c r="E22" s="72"/>
      <c r="F22" s="72"/>
      <c r="H22" s="63"/>
      <c r="I22" s="64"/>
      <c r="J22" s="63">
        <f>J21*0.18</f>
        <v>45.54</v>
      </c>
    </row>
    <row r="23" spans="1:10" s="62" customFormat="1">
      <c r="A23" s="70"/>
      <c r="C23" s="70"/>
      <c r="D23" s="71"/>
      <c r="E23" s="72"/>
      <c r="F23" s="72"/>
      <c r="H23" s="63"/>
      <c r="I23" s="64"/>
      <c r="J23" s="63"/>
    </row>
    <row r="24" spans="1:10" s="62" customFormat="1">
      <c r="A24" s="70"/>
      <c r="C24" s="70"/>
      <c r="D24" s="71"/>
      <c r="E24" s="72"/>
      <c r="F24" s="72"/>
      <c r="H24" s="63"/>
      <c r="I24" s="64"/>
      <c r="J24" s="63"/>
    </row>
    <row r="25" spans="1:10" s="62" customFormat="1">
      <c r="A25" s="70"/>
      <c r="C25" s="70"/>
      <c r="D25" s="71"/>
      <c r="E25" s="72"/>
      <c r="F25" s="72"/>
      <c r="H25" s="63"/>
      <c r="I25" s="64"/>
      <c r="J25" s="63"/>
    </row>
    <row r="26" spans="1:10" s="62" customFormat="1">
      <c r="A26" s="70"/>
      <c r="C26" s="70"/>
      <c r="D26" s="71"/>
      <c r="E26" s="72"/>
      <c r="F26" s="72"/>
      <c r="H26" s="63"/>
      <c r="I26" s="64"/>
      <c r="J26" s="63"/>
    </row>
    <row r="27" spans="1:10" s="62" customFormat="1">
      <c r="A27" s="70"/>
      <c r="C27" s="70"/>
      <c r="D27" s="71"/>
      <c r="E27" s="72"/>
      <c r="F27" s="72"/>
      <c r="H27" s="63"/>
      <c r="I27" s="64"/>
      <c r="J27" s="63"/>
    </row>
    <row r="28" spans="1:10" s="62" customFormat="1">
      <c r="A28" s="70"/>
      <c r="C28" s="70"/>
      <c r="D28" s="71"/>
      <c r="E28" s="72"/>
      <c r="F28" s="72"/>
      <c r="H28" s="63"/>
      <c r="I28" s="64"/>
      <c r="J28" s="63"/>
    </row>
    <row r="29" spans="1:10" s="62" customFormat="1">
      <c r="A29" s="70"/>
      <c r="C29" s="70"/>
      <c r="D29" s="71"/>
      <c r="E29" s="72"/>
      <c r="F29" s="72"/>
      <c r="H29" s="63"/>
      <c r="I29" s="64"/>
      <c r="J29" s="63"/>
    </row>
    <row r="30" spans="1:10" s="62" customFormat="1">
      <c r="A30" s="70"/>
      <c r="C30" s="70"/>
      <c r="D30" s="71"/>
      <c r="E30" s="72"/>
      <c r="F30" s="72"/>
      <c r="H30" s="63"/>
      <c r="I30" s="64"/>
      <c r="J30" s="63"/>
    </row>
    <row r="31" spans="1:10" s="62" customFormat="1">
      <c r="A31" s="70"/>
      <c r="C31" s="70"/>
      <c r="D31" s="71"/>
      <c r="E31" s="72"/>
      <c r="F31" s="72"/>
      <c r="H31" s="63"/>
      <c r="I31" s="64"/>
      <c r="J31" s="63"/>
    </row>
    <row r="32" spans="1:10" s="62" customFormat="1">
      <c r="A32" s="70"/>
      <c r="C32" s="70"/>
      <c r="D32" s="71"/>
      <c r="E32" s="72"/>
      <c r="F32" s="72"/>
      <c r="H32" s="63"/>
      <c r="I32" s="64"/>
      <c r="J32" s="63"/>
    </row>
    <row r="33" spans="1:10" s="62" customFormat="1">
      <c r="A33" s="70"/>
      <c r="C33" s="70"/>
      <c r="D33" s="71"/>
      <c r="E33" s="72"/>
      <c r="F33" s="72"/>
      <c r="H33" s="63"/>
      <c r="I33" s="64"/>
      <c r="J33" s="63"/>
    </row>
    <row r="34" spans="1:10" s="62" customFormat="1">
      <c r="A34" s="70"/>
      <c r="C34" s="70"/>
      <c r="D34" s="71"/>
      <c r="E34" s="72"/>
      <c r="F34" s="72"/>
      <c r="H34" s="63"/>
      <c r="I34" s="64"/>
      <c r="J34" s="63"/>
    </row>
    <row r="35" spans="1:10" s="62" customFormat="1">
      <c r="A35" s="70"/>
      <c r="C35" s="70"/>
      <c r="D35" s="71"/>
      <c r="E35" s="72"/>
      <c r="F35" s="72"/>
      <c r="H35" s="63"/>
      <c r="I35" s="64"/>
      <c r="J35" s="63"/>
    </row>
  </sheetData>
  <mergeCells count="6">
    <mergeCell ref="B8:E8"/>
    <mergeCell ref="A1:F1"/>
    <mergeCell ref="A2:F2"/>
    <mergeCell ref="B5:E5"/>
    <mergeCell ref="B6:E6"/>
    <mergeCell ref="B7:E7"/>
  </mergeCells>
  <printOptions horizontalCentered="1"/>
  <pageMargins left="0.75" right="0.5" top="0.5" bottom="0.5" header="0" footer="0"/>
  <pageSetup paperSize="9" scale="8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5240-21A9-400F-B90D-1C1F7A69EABF}">
  <sheetPr>
    <tabColor rgb="FFFF9933"/>
    <pageSetUpPr fitToPage="1"/>
  </sheetPr>
  <dimension ref="A1:M22"/>
  <sheetViews>
    <sheetView view="pageBreakPreview" topLeftCell="A8" zoomScaleNormal="100" zoomScaleSheetLayoutView="100" workbookViewId="0">
      <selection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0.6640625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16384" width="9.109375" style="82"/>
  </cols>
  <sheetData>
    <row r="1" spans="1:13" s="3" customFormat="1" ht="51.6" customHeight="1" thickBot="1">
      <c r="A1" s="561" t="s">
        <v>661</v>
      </c>
      <c r="B1" s="562"/>
      <c r="C1" s="562"/>
      <c r="D1" s="563" t="str">
        <f>'Bill No. 4'!$A$2</f>
        <v>BILL NO. 04 -REDUCTION OF LANDSLIDE VULNERABILITY  BY MITIGATION MEASURES JATHIKA NIWASA SITE DEHIOWITA (SITE NO 97)</v>
      </c>
      <c r="E1" s="563"/>
      <c r="F1" s="563"/>
      <c r="G1" s="564"/>
    </row>
    <row r="2" spans="1:13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  <c r="J2" s="565" t="s">
        <v>96</v>
      </c>
    </row>
    <row r="3" spans="1:13" ht="30" customHeight="1">
      <c r="A3" s="495" t="s">
        <v>662</v>
      </c>
      <c r="B3" s="83"/>
      <c r="C3" s="84" t="s">
        <v>98</v>
      </c>
      <c r="D3" s="83"/>
      <c r="E3" s="83"/>
      <c r="F3" s="469"/>
      <c r="G3" s="506"/>
      <c r="I3" s="85" t="s">
        <v>99</v>
      </c>
      <c r="J3" s="565"/>
      <c r="K3" s="86"/>
    </row>
    <row r="4" spans="1:13" ht="40.200000000000003" thickBot="1">
      <c r="A4" s="398" t="s">
        <v>663</v>
      </c>
      <c r="B4" s="87" t="s">
        <v>101</v>
      </c>
      <c r="C4" s="88" t="s">
        <v>585</v>
      </c>
      <c r="D4" s="87" t="s">
        <v>102</v>
      </c>
      <c r="E4" s="105">
        <v>1100</v>
      </c>
      <c r="F4" s="103">
        <f>'Bill 2.1'!F4</f>
        <v>0</v>
      </c>
      <c r="G4" s="497">
        <f>+E4*F4</f>
        <v>0</v>
      </c>
      <c r="I4" s="90">
        <f>'4 Drains'!G110+'4 Drains'!G113+'4 Drains'!G169</f>
        <v>943.72148453</v>
      </c>
      <c r="J4" s="90">
        <f>'4 QTY'!J38</f>
        <v>0</v>
      </c>
      <c r="K4" s="91">
        <f>150</f>
        <v>150</v>
      </c>
      <c r="L4" s="90">
        <f>SUM(I4:K4)</f>
        <v>1093.72148453</v>
      </c>
    </row>
    <row r="5" spans="1:13" s="3" customFormat="1" ht="30" customHeight="1">
      <c r="A5" s="398" t="s">
        <v>664</v>
      </c>
      <c r="B5" s="92" t="s">
        <v>104</v>
      </c>
      <c r="C5" s="93" t="s">
        <v>105</v>
      </c>
      <c r="D5" s="92" t="s">
        <v>106</v>
      </c>
      <c r="E5" s="325">
        <v>15</v>
      </c>
      <c r="F5" s="470">
        <f>'Bill 2.1'!F5</f>
        <v>0</v>
      </c>
      <c r="G5" s="468">
        <f t="shared" ref="G5:G10" si="0">F5*E5</f>
        <v>0</v>
      </c>
      <c r="H5" s="95"/>
      <c r="I5" s="566" t="s">
        <v>107</v>
      </c>
      <c r="J5" s="567"/>
      <c r="K5" s="567"/>
      <c r="L5" s="567"/>
      <c r="M5" s="568"/>
    </row>
    <row r="6" spans="1:13" s="3" customFormat="1" ht="30" customHeight="1">
      <c r="A6" s="398" t="s">
        <v>665</v>
      </c>
      <c r="B6" s="92" t="s">
        <v>109</v>
      </c>
      <c r="C6" s="93" t="s">
        <v>110</v>
      </c>
      <c r="D6" s="92" t="s">
        <v>106</v>
      </c>
      <c r="E6" s="325">
        <v>8</v>
      </c>
      <c r="F6" s="470">
        <f>'Bill 2.1'!F6</f>
        <v>0</v>
      </c>
      <c r="G6" s="468">
        <f t="shared" si="0"/>
        <v>0</v>
      </c>
      <c r="H6" s="95"/>
      <c r="I6" s="569"/>
      <c r="J6" s="570"/>
      <c r="K6" s="570"/>
      <c r="L6" s="570"/>
      <c r="M6" s="571"/>
    </row>
    <row r="7" spans="1:13" s="3" customFormat="1" ht="30" customHeight="1">
      <c r="A7" s="398" t="s">
        <v>666</v>
      </c>
      <c r="B7" s="97" t="s">
        <v>112</v>
      </c>
      <c r="C7" s="98" t="s">
        <v>113</v>
      </c>
      <c r="D7" s="92" t="s">
        <v>106</v>
      </c>
      <c r="E7" s="325">
        <v>6</v>
      </c>
      <c r="F7" s="471">
        <f>'Bill 2.1'!F7</f>
        <v>0</v>
      </c>
      <c r="G7" s="468">
        <f t="shared" si="0"/>
        <v>0</v>
      </c>
      <c r="H7" s="95"/>
      <c r="I7" s="569"/>
      <c r="J7" s="570"/>
      <c r="K7" s="570"/>
      <c r="L7" s="570"/>
      <c r="M7" s="571"/>
    </row>
    <row r="8" spans="1:13" s="3" customFormat="1" ht="30" customHeight="1">
      <c r="A8" s="398" t="s">
        <v>667</v>
      </c>
      <c r="B8" s="97" t="s">
        <v>115</v>
      </c>
      <c r="C8" s="98" t="s">
        <v>116</v>
      </c>
      <c r="D8" s="92" t="s">
        <v>106</v>
      </c>
      <c r="E8" s="325">
        <v>2</v>
      </c>
      <c r="F8" s="471">
        <f>'Bill 2.1'!F8</f>
        <v>0</v>
      </c>
      <c r="G8" s="468">
        <f t="shared" si="0"/>
        <v>0</v>
      </c>
      <c r="H8" s="95"/>
      <c r="I8" s="569"/>
      <c r="J8" s="570"/>
      <c r="K8" s="570"/>
      <c r="L8" s="570"/>
      <c r="M8" s="571"/>
    </row>
    <row r="9" spans="1:13" s="3" customFormat="1" ht="30" customHeight="1">
      <c r="A9" s="398" t="s">
        <v>668</v>
      </c>
      <c r="B9" s="97" t="s">
        <v>118</v>
      </c>
      <c r="C9" s="98" t="s">
        <v>119</v>
      </c>
      <c r="D9" s="92" t="s">
        <v>106</v>
      </c>
      <c r="E9" s="325">
        <v>10</v>
      </c>
      <c r="F9" s="471">
        <f>'Bill 2.1'!F9</f>
        <v>0</v>
      </c>
      <c r="G9" s="468">
        <f t="shared" si="0"/>
        <v>0</v>
      </c>
      <c r="H9" s="95"/>
      <c r="I9" s="569"/>
      <c r="J9" s="570"/>
      <c r="K9" s="570"/>
      <c r="L9" s="570"/>
      <c r="M9" s="571"/>
    </row>
    <row r="10" spans="1:13" s="3" customFormat="1" ht="30" customHeight="1">
      <c r="A10" s="398" t="s">
        <v>669</v>
      </c>
      <c r="B10" s="97" t="s">
        <v>121</v>
      </c>
      <c r="C10" s="98" t="s">
        <v>122</v>
      </c>
      <c r="D10" s="92" t="s">
        <v>106</v>
      </c>
      <c r="E10" s="325">
        <v>10</v>
      </c>
      <c r="F10" s="471">
        <f>'Bill 2.1'!F10</f>
        <v>0</v>
      </c>
      <c r="G10" s="468">
        <f t="shared" si="0"/>
        <v>0</v>
      </c>
      <c r="H10" s="95"/>
      <c r="I10" s="569"/>
      <c r="J10" s="570"/>
      <c r="K10" s="570"/>
      <c r="L10" s="570"/>
      <c r="M10" s="571"/>
    </row>
    <row r="11" spans="1:13" customFormat="1" ht="30" customHeight="1">
      <c r="A11" s="495" t="s">
        <v>670</v>
      </c>
      <c r="B11" s="42"/>
      <c r="C11" s="37" t="s">
        <v>84</v>
      </c>
      <c r="D11" s="42"/>
      <c r="E11" s="326"/>
      <c r="F11" s="8">
        <f>'Bill 2.1'!F11</f>
        <v>0</v>
      </c>
      <c r="G11" s="500"/>
      <c r="I11" s="569"/>
      <c r="J11" s="570"/>
      <c r="K11" s="570"/>
      <c r="L11" s="570"/>
      <c r="M11" s="571"/>
    </row>
    <row r="12" spans="1:13" customFormat="1" ht="30" customHeight="1">
      <c r="A12" s="96" t="s">
        <v>671</v>
      </c>
      <c r="B12" s="42" t="s">
        <v>125</v>
      </c>
      <c r="C12" s="43" t="s">
        <v>126</v>
      </c>
      <c r="D12" s="42" t="s">
        <v>127</v>
      </c>
      <c r="E12" s="326">
        <v>10</v>
      </c>
      <c r="F12" s="8">
        <f>'Bill 2.1'!F12</f>
        <v>0</v>
      </c>
      <c r="G12" s="500">
        <f>F12*E12</f>
        <v>0</v>
      </c>
      <c r="I12" s="569"/>
      <c r="J12" s="570"/>
      <c r="K12" s="570"/>
      <c r="L12" s="570"/>
      <c r="M12" s="571"/>
    </row>
    <row r="13" spans="1:13" customFormat="1" ht="30" customHeight="1" thickBot="1">
      <c r="A13" s="96" t="s">
        <v>672</v>
      </c>
      <c r="B13" s="40" t="s">
        <v>129</v>
      </c>
      <c r="C13" s="99" t="s">
        <v>130</v>
      </c>
      <c r="D13" s="40" t="s">
        <v>127</v>
      </c>
      <c r="E13" s="327">
        <v>10</v>
      </c>
      <c r="F13" s="31">
        <f>'Bill 2.1'!F13</f>
        <v>0</v>
      </c>
      <c r="G13" s="500">
        <f>F13*E13</f>
        <v>0</v>
      </c>
      <c r="I13" s="572"/>
      <c r="J13" s="573"/>
      <c r="K13" s="573"/>
      <c r="L13" s="573"/>
      <c r="M13" s="574"/>
    </row>
    <row r="14" spans="1:13" ht="22.5" customHeight="1" thickBot="1">
      <c r="A14" s="405"/>
      <c r="B14" s="575" t="s">
        <v>673</v>
      </c>
      <c r="C14" s="576"/>
      <c r="D14" s="576"/>
      <c r="E14" s="576"/>
      <c r="F14" s="577"/>
      <c r="G14" s="406">
        <f>SUM(G4:G13)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5">
    <mergeCell ref="A1:C1"/>
    <mergeCell ref="D1:G1"/>
    <mergeCell ref="J2:J3"/>
    <mergeCell ref="I5:M13"/>
    <mergeCell ref="B14:F14"/>
  </mergeCells>
  <phoneticPr fontId="42" type="noConversion"/>
  <printOptions horizontalCentered="1"/>
  <pageMargins left="0.75" right="0.5" top="0.5" bottom="0.5" header="0" footer="0"/>
  <pageSetup paperSize="9" scale="7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CBA5-8918-479A-8BF0-743989D2256D}">
  <sheetPr>
    <tabColor rgb="FFFF9933"/>
    <pageSetUpPr fitToPage="1"/>
  </sheetPr>
  <dimension ref="A1:L22"/>
  <sheetViews>
    <sheetView view="pageBreakPreview" topLeftCell="A12" zoomScaleNormal="100" zoomScaleSheetLayoutView="100" workbookViewId="0">
      <selection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9.44140625" style="82" bestFit="1" customWidth="1"/>
    <col min="9" max="16384" width="9.109375" style="82"/>
  </cols>
  <sheetData>
    <row r="1" spans="1:12" s="3" customFormat="1" ht="60" customHeight="1" thickBot="1">
      <c r="A1" s="561" t="s">
        <v>678</v>
      </c>
      <c r="B1" s="562"/>
      <c r="C1" s="562"/>
      <c r="D1" s="563" t="str">
        <f>+'Bill 4.1'!D1:G1</f>
        <v>BILL NO. 04 -REDUCTION OF LANDSLIDE VULNERABILITY  BY MITIGATION MEASURES JATHIKA NIWASA SITE DEHIOWITA (SITE NO 97)</v>
      </c>
      <c r="E1" s="563"/>
      <c r="F1" s="563"/>
      <c r="G1" s="564"/>
    </row>
    <row r="2" spans="1:12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2" ht="24.75" customHeight="1">
      <c r="A3" s="501" t="s">
        <v>679</v>
      </c>
      <c r="B3" s="100"/>
      <c r="C3" s="101" t="s">
        <v>134</v>
      </c>
      <c r="D3" s="100"/>
      <c r="E3" s="102"/>
      <c r="F3" s="100"/>
      <c r="G3" s="400"/>
    </row>
    <row r="4" spans="1:12" ht="36" customHeight="1" thickBot="1">
      <c r="A4" s="398" t="s">
        <v>680</v>
      </c>
      <c r="B4" s="87" t="s">
        <v>136</v>
      </c>
      <c r="C4" s="106" t="s">
        <v>584</v>
      </c>
      <c r="D4" s="87" t="s">
        <v>137</v>
      </c>
      <c r="E4" s="105">
        <v>100</v>
      </c>
      <c r="F4" s="89">
        <f>'Bill 2.2'!F4</f>
        <v>0</v>
      </c>
      <c r="G4" s="497">
        <f>+E4*F4</f>
        <v>0</v>
      </c>
      <c r="H4" s="90">
        <f>'4 QTY'!J65</f>
        <v>0</v>
      </c>
    </row>
    <row r="5" spans="1:12" ht="32.25" customHeight="1">
      <c r="A5" s="398" t="s">
        <v>681</v>
      </c>
      <c r="B5" s="87" t="s">
        <v>139</v>
      </c>
      <c r="C5" s="106" t="s">
        <v>675</v>
      </c>
      <c r="D5" s="87" t="s">
        <v>137</v>
      </c>
      <c r="E5" s="105">
        <v>30</v>
      </c>
      <c r="F5" s="89">
        <f>'Bill 2.2'!F5</f>
        <v>0</v>
      </c>
      <c r="G5" s="497">
        <f>+E5*F5</f>
        <v>0</v>
      </c>
      <c r="H5" s="90"/>
      <c r="I5" s="578" t="s">
        <v>107</v>
      </c>
    </row>
    <row r="6" spans="1:12" ht="32.25" customHeight="1">
      <c r="A6" s="398" t="s">
        <v>682</v>
      </c>
      <c r="B6" s="6" t="s">
        <v>141</v>
      </c>
      <c r="C6" s="106" t="s">
        <v>676</v>
      </c>
      <c r="D6" s="6" t="s">
        <v>127</v>
      </c>
      <c r="E6" s="24">
        <v>20</v>
      </c>
      <c r="F6" s="89">
        <f>'Bill 2.2'!F6</f>
        <v>0</v>
      </c>
      <c r="G6" s="497">
        <f>+E6*F6</f>
        <v>0</v>
      </c>
      <c r="H6" s="90"/>
      <c r="I6" s="579"/>
    </row>
    <row r="7" spans="1:12" ht="32.25" customHeight="1" thickBot="1">
      <c r="A7" s="398" t="s">
        <v>683</v>
      </c>
      <c r="B7" s="6" t="s">
        <v>141</v>
      </c>
      <c r="C7" s="106" t="s">
        <v>144</v>
      </c>
      <c r="D7" s="6" t="s">
        <v>127</v>
      </c>
      <c r="E7" s="24">
        <v>15</v>
      </c>
      <c r="F7" s="89">
        <f>'Bill 2.2'!F7</f>
        <v>0</v>
      </c>
      <c r="G7" s="497">
        <f>+E7*F7</f>
        <v>0</v>
      </c>
      <c r="H7" s="107"/>
      <c r="I7" s="580"/>
    </row>
    <row r="8" spans="1:12" ht="32.25" customHeight="1">
      <c r="A8" s="398" t="s">
        <v>684</v>
      </c>
      <c r="B8" s="108" t="s">
        <v>146</v>
      </c>
      <c r="C8" s="109" t="s">
        <v>147</v>
      </c>
      <c r="D8" s="110" t="s">
        <v>137</v>
      </c>
      <c r="E8" s="24">
        <v>60</v>
      </c>
      <c r="F8" s="89">
        <f>'Bill 2.2'!F8</f>
        <v>0</v>
      </c>
      <c r="G8" s="497">
        <f>+E8*F8</f>
        <v>0</v>
      </c>
      <c r="H8" s="90">
        <f>E4</f>
        <v>100</v>
      </c>
      <c r="I8" s="111"/>
    </row>
    <row r="9" spans="1:12" ht="26.25" customHeight="1">
      <c r="A9" s="501" t="s">
        <v>685</v>
      </c>
      <c r="B9" s="100"/>
      <c r="C9" s="101" t="s">
        <v>149</v>
      </c>
      <c r="D9" s="112"/>
      <c r="E9" s="102"/>
      <c r="F9" s="100"/>
      <c r="G9" s="400"/>
    </row>
    <row r="10" spans="1:12" ht="48" customHeight="1">
      <c r="A10" s="398" t="s">
        <v>686</v>
      </c>
      <c r="B10" s="22" t="s">
        <v>151</v>
      </c>
      <c r="C10" s="113" t="s">
        <v>152</v>
      </c>
      <c r="D10" s="22" t="s">
        <v>127</v>
      </c>
      <c r="E10" s="388">
        <v>120</v>
      </c>
      <c r="F10" s="89">
        <f>'Bill 2.2'!F10</f>
        <v>0</v>
      </c>
      <c r="G10" s="399">
        <f t="shared" ref="G10:G16" si="0">E10*F10</f>
        <v>0</v>
      </c>
      <c r="H10" s="90">
        <f>'4 Drains'!H110+'4 Drains'!H113+'4 Drains'!H169</f>
        <v>115.6528394835</v>
      </c>
    </row>
    <row r="11" spans="1:12" ht="51" customHeight="1">
      <c r="A11" s="398" t="s">
        <v>687</v>
      </c>
      <c r="B11" s="22" t="s">
        <v>151</v>
      </c>
      <c r="C11" s="113" t="s">
        <v>444</v>
      </c>
      <c r="D11" s="22" t="s">
        <v>127</v>
      </c>
      <c r="E11" s="388">
        <v>40</v>
      </c>
      <c r="F11" s="89">
        <f>'Bill 2.2'!F11</f>
        <v>0</v>
      </c>
      <c r="G11" s="399">
        <f t="shared" si="0"/>
        <v>0</v>
      </c>
      <c r="H11" s="90"/>
      <c r="L11" s="114"/>
    </row>
    <row r="12" spans="1:12" ht="44.25" customHeight="1" thickBot="1">
      <c r="A12" s="398" t="s">
        <v>688</v>
      </c>
      <c r="B12" s="22" t="s">
        <v>156</v>
      </c>
      <c r="C12" s="113" t="s">
        <v>445</v>
      </c>
      <c r="D12" s="22" t="s">
        <v>127</v>
      </c>
      <c r="E12" s="388">
        <v>105</v>
      </c>
      <c r="F12" s="89">
        <f>'Bill 2.2'!F12</f>
        <v>0</v>
      </c>
      <c r="G12" s="399">
        <f t="shared" si="0"/>
        <v>0</v>
      </c>
      <c r="H12" s="90"/>
      <c r="L12" s="114"/>
    </row>
    <row r="13" spans="1:12" ht="35.25" customHeight="1">
      <c r="A13" s="398" t="s">
        <v>689</v>
      </c>
      <c r="B13" s="6" t="s">
        <v>158</v>
      </c>
      <c r="C13" s="106" t="s">
        <v>675</v>
      </c>
      <c r="D13" s="6" t="s">
        <v>127</v>
      </c>
      <c r="E13" s="24">
        <v>20</v>
      </c>
      <c r="F13" s="103">
        <f>'Bill 2.2'!F13</f>
        <v>0</v>
      </c>
      <c r="G13" s="497">
        <f t="shared" si="0"/>
        <v>0</v>
      </c>
      <c r="J13" s="578" t="s">
        <v>107</v>
      </c>
      <c r="L13" s="114"/>
    </row>
    <row r="14" spans="1:12" ht="35.25" customHeight="1">
      <c r="A14" s="398" t="s">
        <v>690</v>
      </c>
      <c r="B14" s="6" t="s">
        <v>161</v>
      </c>
      <c r="C14" s="106" t="s">
        <v>676</v>
      </c>
      <c r="D14" s="6" t="s">
        <v>127</v>
      </c>
      <c r="E14" s="24">
        <v>10</v>
      </c>
      <c r="F14" s="103">
        <f>'Bill 2.2'!F14</f>
        <v>0</v>
      </c>
      <c r="G14" s="497">
        <f t="shared" si="0"/>
        <v>0</v>
      </c>
      <c r="J14" s="579"/>
      <c r="L14" s="114"/>
    </row>
    <row r="15" spans="1:12" ht="35.25" customHeight="1">
      <c r="A15" s="398" t="s">
        <v>691</v>
      </c>
      <c r="B15" s="6" t="s">
        <v>141</v>
      </c>
      <c r="C15" s="106" t="s">
        <v>144</v>
      </c>
      <c r="D15" s="6" t="s">
        <v>127</v>
      </c>
      <c r="E15" s="24">
        <v>10</v>
      </c>
      <c r="F15" s="103">
        <f>'Bill 2.2'!F15</f>
        <v>0</v>
      </c>
      <c r="G15" s="497">
        <f t="shared" si="0"/>
        <v>0</v>
      </c>
      <c r="H15" s="115"/>
      <c r="J15" s="579"/>
    </row>
    <row r="16" spans="1:12" ht="35.25" customHeight="1" thickBot="1">
      <c r="A16" s="398" t="s">
        <v>692</v>
      </c>
      <c r="B16" s="108" t="s">
        <v>165</v>
      </c>
      <c r="C16" s="109" t="s">
        <v>166</v>
      </c>
      <c r="D16" s="110" t="s">
        <v>137</v>
      </c>
      <c r="E16" s="24">
        <v>55</v>
      </c>
      <c r="F16" s="103"/>
      <c r="G16" s="497">
        <f t="shared" si="0"/>
        <v>0</v>
      </c>
      <c r="H16" s="90">
        <f>E10+E11-E12</f>
        <v>55</v>
      </c>
      <c r="J16" s="580"/>
      <c r="L16" s="114"/>
    </row>
    <row r="17" spans="1:10" ht="28.5" customHeight="1" thickBot="1">
      <c r="A17" s="405"/>
      <c r="B17" s="575" t="s">
        <v>693</v>
      </c>
      <c r="C17" s="576"/>
      <c r="D17" s="576"/>
      <c r="E17" s="576"/>
      <c r="F17" s="577"/>
      <c r="G17" s="406">
        <f>SUM(G4:G16)</f>
        <v>0</v>
      </c>
    </row>
    <row r="18" spans="1:10">
      <c r="F18" s="114">
        <f>F17+F16</f>
        <v>0</v>
      </c>
    </row>
    <row r="21" spans="1:10">
      <c r="J21" s="82">
        <f>253</f>
        <v>253</v>
      </c>
    </row>
    <row r="22" spans="1:10">
      <c r="J22" s="82">
        <f>J21*0.18</f>
        <v>45.54</v>
      </c>
    </row>
  </sheetData>
  <mergeCells count="5">
    <mergeCell ref="A1:C1"/>
    <mergeCell ref="D1:G1"/>
    <mergeCell ref="I5:I7"/>
    <mergeCell ref="J13:J16"/>
    <mergeCell ref="B17:F17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D24F7-EE9D-43A4-87A7-08C60244254D}">
  <sheetPr>
    <tabColor rgb="FFFF9933"/>
    <pageSetUpPr fitToPage="1"/>
  </sheetPr>
  <dimension ref="A1:J42"/>
  <sheetViews>
    <sheetView view="pageBreakPreview" zoomScale="85" zoomScaleNormal="110" zoomScaleSheetLayoutView="85" workbookViewId="0">
      <pane ySplit="2" topLeftCell="A21" activePane="bottomLeft" state="frozen"/>
      <selection activeCell="F19" sqref="F19"/>
      <selection pane="bottomLeft" activeCell="G13" sqref="G13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11.44140625" style="116" customWidth="1"/>
    <col min="9" max="16384" width="9.109375" style="82"/>
  </cols>
  <sheetData>
    <row r="1" spans="1:8" s="3" customFormat="1" ht="60" customHeight="1" thickBot="1">
      <c r="A1" s="561" t="s">
        <v>694</v>
      </c>
      <c r="B1" s="562"/>
      <c r="C1" s="562"/>
      <c r="D1" s="563" t="str">
        <f>+'Bill 4.1'!D1:G1</f>
        <v>BILL NO. 04 -REDUCTION OF LANDSLIDE VULNERABILITY  BY MITIGATION MEASURES JATHIKA NIWASA SITE DEHIOWITA (SITE NO 97)</v>
      </c>
      <c r="E1" s="563"/>
      <c r="F1" s="563"/>
      <c r="G1" s="564"/>
    </row>
    <row r="2" spans="1:8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8" ht="29.4" customHeight="1">
      <c r="A3" s="396" t="s">
        <v>695</v>
      </c>
      <c r="B3" s="117"/>
      <c r="C3" s="101" t="s">
        <v>170</v>
      </c>
      <c r="D3" s="118"/>
      <c r="E3" s="118"/>
      <c r="F3" s="118"/>
      <c r="G3" s="397"/>
    </row>
    <row r="4" spans="1:8" ht="29.4" customHeight="1">
      <c r="A4" s="398" t="s">
        <v>696</v>
      </c>
      <c r="B4" s="119" t="s">
        <v>172</v>
      </c>
      <c r="C4" s="104" t="s">
        <v>173</v>
      </c>
      <c r="D4" s="87" t="s">
        <v>137</v>
      </c>
      <c r="E4" s="388">
        <v>5</v>
      </c>
      <c r="F4" s="89"/>
      <c r="G4" s="399">
        <f>+E4*F4</f>
        <v>0</v>
      </c>
      <c r="H4" s="116">
        <f>'4 Drains'!I110</f>
        <v>5.0210875000000001</v>
      </c>
    </row>
    <row r="5" spans="1:8" ht="29.4" customHeight="1">
      <c r="A5" s="398" t="s">
        <v>697</v>
      </c>
      <c r="B5" s="119" t="s">
        <v>175</v>
      </c>
      <c r="C5" s="104" t="s">
        <v>176</v>
      </c>
      <c r="D5" s="87" t="s">
        <v>137</v>
      </c>
      <c r="E5" s="388">
        <v>25</v>
      </c>
      <c r="F5" s="89"/>
      <c r="G5" s="399">
        <f>+E5*F5</f>
        <v>0</v>
      </c>
      <c r="H5" s="116">
        <f>'4 Drains'!J110+'4 Drains'!J111</f>
        <v>24.056412500000004</v>
      </c>
    </row>
    <row r="6" spans="1:8" ht="29.4" customHeight="1">
      <c r="A6" s="398" t="s">
        <v>698</v>
      </c>
      <c r="B6" s="119" t="s">
        <v>178</v>
      </c>
      <c r="C6" s="104" t="s">
        <v>179</v>
      </c>
      <c r="D6" s="87" t="s">
        <v>180</v>
      </c>
      <c r="E6" s="388">
        <v>1570</v>
      </c>
      <c r="F6" s="89"/>
      <c r="G6" s="399">
        <f>+E6*F6</f>
        <v>0</v>
      </c>
      <c r="H6" s="116">
        <f>'4 Drains'!U111</f>
        <v>1565.2942386831273</v>
      </c>
    </row>
    <row r="7" spans="1:8" ht="29.4" customHeight="1">
      <c r="A7" s="398" t="s">
        <v>699</v>
      </c>
      <c r="B7" s="119" t="s">
        <v>182</v>
      </c>
      <c r="C7" s="104" t="s">
        <v>183</v>
      </c>
      <c r="D7" s="87" t="s">
        <v>102</v>
      </c>
      <c r="E7" s="388">
        <v>313</v>
      </c>
      <c r="F7" s="89"/>
      <c r="G7" s="399">
        <f>+E7*F7</f>
        <v>0</v>
      </c>
      <c r="H7" s="116">
        <f>'4 Drains'!K110+'4 Drains'!K111</f>
        <v>312.61700000000002</v>
      </c>
    </row>
    <row r="8" spans="1:8" ht="29.4" customHeight="1">
      <c r="A8" s="396" t="s">
        <v>700</v>
      </c>
      <c r="B8" s="117"/>
      <c r="C8" s="101" t="s">
        <v>446</v>
      </c>
      <c r="D8" s="118"/>
      <c r="E8" s="118"/>
      <c r="F8" s="118"/>
      <c r="G8" s="397"/>
    </row>
    <row r="9" spans="1:8" ht="29.4" customHeight="1">
      <c r="A9" s="398" t="s">
        <v>701</v>
      </c>
      <c r="B9" s="119" t="s">
        <v>172</v>
      </c>
      <c r="C9" s="104" t="s">
        <v>173</v>
      </c>
      <c r="D9" s="87" t="s">
        <v>137</v>
      </c>
      <c r="E9" s="388">
        <v>2</v>
      </c>
      <c r="F9" s="89"/>
      <c r="G9" s="399">
        <f>+E9*F9</f>
        <v>0</v>
      </c>
      <c r="H9" s="116">
        <f>'4 Drains'!I113</f>
        <v>1.5941993760000002</v>
      </c>
    </row>
    <row r="10" spans="1:8" ht="29.4" customHeight="1">
      <c r="A10" s="398" t="s">
        <v>702</v>
      </c>
      <c r="B10" s="119" t="s">
        <v>175</v>
      </c>
      <c r="C10" s="104" t="s">
        <v>176</v>
      </c>
      <c r="D10" s="87" t="s">
        <v>137</v>
      </c>
      <c r="E10" s="388">
        <v>8</v>
      </c>
      <c r="F10" s="89"/>
      <c r="G10" s="399">
        <f>+E10*F10</f>
        <v>0</v>
      </c>
      <c r="H10" s="116">
        <f>'4 Drains'!J113</f>
        <v>7.9709968800000004</v>
      </c>
    </row>
    <row r="11" spans="1:8" ht="29.4" customHeight="1">
      <c r="A11" s="398" t="s">
        <v>703</v>
      </c>
      <c r="B11" s="119" t="s">
        <v>178</v>
      </c>
      <c r="C11" s="104" t="s">
        <v>179</v>
      </c>
      <c r="D11" s="87" t="s">
        <v>180</v>
      </c>
      <c r="E11" s="388">
        <v>490</v>
      </c>
      <c r="F11" s="89"/>
      <c r="G11" s="399">
        <f>+E11*F11</f>
        <v>0</v>
      </c>
      <c r="H11" s="116">
        <f>'4 Drains'!U114</f>
        <v>489.0161098148148</v>
      </c>
    </row>
    <row r="12" spans="1:8" ht="29.4" customHeight="1">
      <c r="A12" s="398" t="s">
        <v>704</v>
      </c>
      <c r="B12" s="119" t="s">
        <v>182</v>
      </c>
      <c r="C12" s="104" t="s">
        <v>183</v>
      </c>
      <c r="D12" s="87" t="s">
        <v>102</v>
      </c>
      <c r="E12" s="388">
        <v>105</v>
      </c>
      <c r="F12" s="89"/>
      <c r="G12" s="399">
        <f>+E12*F12</f>
        <v>0</v>
      </c>
      <c r="H12" s="116">
        <f>'4 Drains'!K113+'4 Drains'!K114</f>
        <v>104.92495943999999</v>
      </c>
    </row>
    <row r="13" spans="1:8" ht="29.4" customHeight="1">
      <c r="A13" s="396" t="s">
        <v>705</v>
      </c>
      <c r="B13" s="112"/>
      <c r="C13" s="101" t="s">
        <v>447</v>
      </c>
      <c r="D13" s="100"/>
      <c r="E13" s="100"/>
      <c r="F13" s="100"/>
      <c r="G13" s="400"/>
    </row>
    <row r="14" spans="1:8" ht="29.4" customHeight="1">
      <c r="A14" s="398" t="s">
        <v>706</v>
      </c>
      <c r="B14" s="119" t="s">
        <v>172</v>
      </c>
      <c r="C14" s="104" t="s">
        <v>173</v>
      </c>
      <c r="D14" s="87" t="s">
        <v>137</v>
      </c>
      <c r="E14" s="388">
        <v>5</v>
      </c>
      <c r="F14" s="89"/>
      <c r="G14" s="399">
        <f>+E14*F14</f>
        <v>0</v>
      </c>
      <c r="H14" s="116">
        <f>'4 Drains'!I169</f>
        <v>4.4981141205000004</v>
      </c>
    </row>
    <row r="15" spans="1:8" ht="29.4" customHeight="1">
      <c r="A15" s="398" t="s">
        <v>707</v>
      </c>
      <c r="B15" s="119" t="s">
        <v>175</v>
      </c>
      <c r="C15" s="104" t="s">
        <v>176</v>
      </c>
      <c r="D15" s="87" t="s">
        <v>137</v>
      </c>
      <c r="E15" s="388">
        <v>28</v>
      </c>
      <c r="F15" s="89"/>
      <c r="G15" s="399">
        <f>+E15*F15</f>
        <v>0</v>
      </c>
      <c r="H15" s="116">
        <f>'4 Drains'!J169+'4 Drains'!J170</f>
        <v>27.186008177399998</v>
      </c>
    </row>
    <row r="16" spans="1:8" ht="29.4" customHeight="1">
      <c r="A16" s="398" t="s">
        <v>708</v>
      </c>
      <c r="B16" s="119" t="s">
        <v>178</v>
      </c>
      <c r="C16" s="104" t="s">
        <v>179</v>
      </c>
      <c r="D16" s="87" t="s">
        <v>180</v>
      </c>
      <c r="E16" s="388">
        <v>1460</v>
      </c>
      <c r="F16" s="89"/>
      <c r="G16" s="399">
        <f>+E16*F16</f>
        <v>0</v>
      </c>
      <c r="H16" s="116">
        <f>'4 Drains'!S169</f>
        <v>1453.0766889814813</v>
      </c>
    </row>
    <row r="17" spans="1:10" ht="29.4" customHeight="1">
      <c r="A17" s="398" t="s">
        <v>709</v>
      </c>
      <c r="B17" s="119" t="s">
        <v>182</v>
      </c>
      <c r="C17" s="104" t="s">
        <v>183</v>
      </c>
      <c r="D17" s="87" t="s">
        <v>102</v>
      </c>
      <c r="E17" s="388">
        <v>404</v>
      </c>
      <c r="F17" s="89"/>
      <c r="G17" s="399">
        <f>+E17*F17</f>
        <v>0</v>
      </c>
      <c r="H17" s="116">
        <f>'4 Drains'!K169+'4 Drains'!K170</f>
        <v>403.90412963999989</v>
      </c>
    </row>
    <row r="18" spans="1:10" s="122" customFormat="1" ht="31.95" customHeight="1">
      <c r="A18" s="398" t="s">
        <v>710</v>
      </c>
      <c r="B18" s="6" t="s">
        <v>197</v>
      </c>
      <c r="C18" s="123" t="s">
        <v>198</v>
      </c>
      <c r="D18" s="6" t="s">
        <v>199</v>
      </c>
      <c r="E18" s="24">
        <v>139</v>
      </c>
      <c r="F18" s="8">
        <f>F17+F16</f>
        <v>0</v>
      </c>
      <c r="G18" s="131">
        <f>F18*E18</f>
        <v>0</v>
      </c>
      <c r="H18" s="120">
        <f>'4 Drains'!D171</f>
        <v>139</v>
      </c>
      <c r="I18" s="121"/>
    </row>
    <row r="19" spans="1:10" ht="30" customHeight="1">
      <c r="A19" s="396" t="s">
        <v>711</v>
      </c>
      <c r="B19" s="112"/>
      <c r="C19" s="312" t="s">
        <v>448</v>
      </c>
      <c r="D19" s="100"/>
      <c r="E19" s="100"/>
      <c r="F19" s="100"/>
      <c r="G19" s="400"/>
    </row>
    <row r="20" spans="1:10" ht="30" customHeight="1">
      <c r="A20" s="398" t="s">
        <v>712</v>
      </c>
      <c r="B20" s="119" t="s">
        <v>172</v>
      </c>
      <c r="C20" s="104" t="s">
        <v>173</v>
      </c>
      <c r="D20" s="87" t="s">
        <v>137</v>
      </c>
      <c r="E20" s="388">
        <v>3</v>
      </c>
      <c r="F20" s="89"/>
      <c r="G20" s="399">
        <f t="shared" ref="G20:G28" si="0">+E20*F20</f>
        <v>0</v>
      </c>
      <c r="H20" s="116">
        <f>'4 QTY'!J160</f>
        <v>2.8499999999999996</v>
      </c>
    </row>
    <row r="21" spans="1:10" ht="30" customHeight="1">
      <c r="A21" s="398" t="s">
        <v>713</v>
      </c>
      <c r="B21" s="119" t="s">
        <v>175</v>
      </c>
      <c r="C21" s="104" t="s">
        <v>449</v>
      </c>
      <c r="D21" s="87" t="s">
        <v>137</v>
      </c>
      <c r="E21" s="388">
        <v>41</v>
      </c>
      <c r="F21" s="89"/>
      <c r="G21" s="399">
        <f t="shared" si="0"/>
        <v>0</v>
      </c>
      <c r="H21" s="116">
        <f>'4 QTY'!J162</f>
        <v>40.93</v>
      </c>
      <c r="J21" s="82">
        <f>253</f>
        <v>253</v>
      </c>
    </row>
    <row r="22" spans="1:10" ht="30" customHeight="1">
      <c r="A22" s="398" t="s">
        <v>714</v>
      </c>
      <c r="B22" s="119" t="s">
        <v>178</v>
      </c>
      <c r="C22" s="104" t="s">
        <v>179</v>
      </c>
      <c r="D22" s="87" t="s">
        <v>180</v>
      </c>
      <c r="E22" s="388">
        <v>476</v>
      </c>
      <c r="F22" s="89"/>
      <c r="G22" s="399">
        <f t="shared" si="0"/>
        <v>0</v>
      </c>
      <c r="H22" s="116">
        <f>'4 QTY'!J166</f>
        <v>475.71</v>
      </c>
      <c r="J22" s="82">
        <f>J21*0.18</f>
        <v>45.54</v>
      </c>
    </row>
    <row r="23" spans="1:10" ht="30" customHeight="1">
      <c r="A23" s="398" t="s">
        <v>715</v>
      </c>
      <c r="B23" s="119" t="s">
        <v>182</v>
      </c>
      <c r="C23" s="104" t="s">
        <v>450</v>
      </c>
      <c r="D23" s="87" t="s">
        <v>102</v>
      </c>
      <c r="E23" s="388">
        <v>48</v>
      </c>
      <c r="F23" s="89"/>
      <c r="G23" s="399">
        <f t="shared" si="0"/>
        <v>0</v>
      </c>
      <c r="H23" s="116">
        <f>'4 QTY'!J168</f>
        <v>48.04</v>
      </c>
    </row>
    <row r="24" spans="1:10" ht="30" customHeight="1">
      <c r="A24" s="398" t="s">
        <v>716</v>
      </c>
      <c r="B24" s="97" t="s">
        <v>451</v>
      </c>
      <c r="C24" s="98" t="s">
        <v>452</v>
      </c>
      <c r="D24" s="97" t="s">
        <v>127</v>
      </c>
      <c r="E24" s="326">
        <v>43</v>
      </c>
      <c r="F24" s="8"/>
      <c r="G24" s="497">
        <f t="shared" si="0"/>
        <v>0</v>
      </c>
      <c r="H24" s="116">
        <f>'4 QTY'!J172</f>
        <v>42.71</v>
      </c>
    </row>
    <row r="25" spans="1:10" ht="30" customHeight="1">
      <c r="A25" s="398" t="s">
        <v>717</v>
      </c>
      <c r="B25" s="97" t="s">
        <v>453</v>
      </c>
      <c r="C25" s="98" t="s">
        <v>454</v>
      </c>
      <c r="D25" s="87" t="s">
        <v>199</v>
      </c>
      <c r="E25" s="388">
        <v>60</v>
      </c>
      <c r="F25" s="103"/>
      <c r="G25" s="497">
        <f t="shared" si="0"/>
        <v>0</v>
      </c>
    </row>
    <row r="26" spans="1:10" ht="30" customHeight="1">
      <c r="A26" s="398" t="s">
        <v>718</v>
      </c>
      <c r="B26" s="313" t="s">
        <v>455</v>
      </c>
      <c r="C26" s="314" t="s">
        <v>456</v>
      </c>
      <c r="D26" s="97" t="s">
        <v>127</v>
      </c>
      <c r="E26" s="388">
        <v>87</v>
      </c>
      <c r="F26" s="103"/>
      <c r="G26" s="497">
        <f t="shared" si="0"/>
        <v>0</v>
      </c>
      <c r="H26" s="116">
        <f>'4 QTY'!J170</f>
        <v>86.12</v>
      </c>
    </row>
    <row r="27" spans="1:10" ht="30" customHeight="1">
      <c r="A27" s="398" t="s">
        <v>719</v>
      </c>
      <c r="B27" s="97" t="s">
        <v>457</v>
      </c>
      <c r="C27" s="98" t="s">
        <v>458</v>
      </c>
      <c r="D27" s="42" t="s">
        <v>228</v>
      </c>
      <c r="E27" s="388">
        <v>166</v>
      </c>
      <c r="F27" s="103"/>
      <c r="G27" s="497">
        <f t="shared" si="0"/>
        <v>0</v>
      </c>
      <c r="H27" s="116">
        <f>'4 QTY'!J174</f>
        <v>165.48</v>
      </c>
    </row>
    <row r="28" spans="1:10" ht="30" customHeight="1">
      <c r="A28" s="398" t="s">
        <v>730</v>
      </c>
      <c r="B28" s="97"/>
      <c r="C28" s="317" t="s">
        <v>729</v>
      </c>
      <c r="D28" s="318" t="s">
        <v>127</v>
      </c>
      <c r="E28" s="105">
        <v>6</v>
      </c>
      <c r="F28" s="103"/>
      <c r="G28" s="497">
        <f t="shared" si="0"/>
        <v>0</v>
      </c>
    </row>
    <row r="29" spans="1:10" ht="30" customHeight="1">
      <c r="A29" s="396" t="s">
        <v>720</v>
      </c>
      <c r="B29" s="112"/>
      <c r="C29" s="37" t="s">
        <v>212</v>
      </c>
      <c r="D29" s="100"/>
      <c r="E29" s="100"/>
      <c r="F29" s="100"/>
      <c r="G29" s="400"/>
    </row>
    <row r="30" spans="1:10" ht="66" customHeight="1">
      <c r="A30" s="396"/>
      <c r="B30" s="112"/>
      <c r="C30" s="390" t="s">
        <v>459</v>
      </c>
      <c r="D30" s="100"/>
      <c r="E30" s="100"/>
      <c r="F30" s="100"/>
      <c r="G30" s="400"/>
    </row>
    <row r="31" spans="1:10" ht="48" customHeight="1">
      <c r="A31" s="507" t="s">
        <v>722</v>
      </c>
      <c r="B31" s="316"/>
      <c r="C31" s="317" t="s">
        <v>461</v>
      </c>
      <c r="D31" s="318" t="s">
        <v>199</v>
      </c>
      <c r="E31" s="105">
        <v>14</v>
      </c>
      <c r="F31" s="103"/>
      <c r="G31" s="497">
        <f t="shared" ref="G31:G36" si="1">+E31*F31</f>
        <v>0</v>
      </c>
    </row>
    <row r="32" spans="1:10" ht="30" customHeight="1">
      <c r="A32" s="507" t="s">
        <v>723</v>
      </c>
      <c r="B32" s="119" t="s">
        <v>172</v>
      </c>
      <c r="C32" s="104" t="s">
        <v>173</v>
      </c>
      <c r="D32" s="87" t="s">
        <v>137</v>
      </c>
      <c r="E32" s="388">
        <v>1</v>
      </c>
      <c r="F32" s="89"/>
      <c r="G32" s="399">
        <f t="shared" si="1"/>
        <v>0</v>
      </c>
      <c r="H32" s="116">
        <f>'4 QTY'!J142</f>
        <v>0.95</v>
      </c>
    </row>
    <row r="33" spans="1:8" ht="30" customHeight="1">
      <c r="A33" s="507" t="s">
        <v>724</v>
      </c>
      <c r="B33" s="119" t="s">
        <v>175</v>
      </c>
      <c r="C33" s="104" t="s">
        <v>727</v>
      </c>
      <c r="D33" s="87" t="s">
        <v>137</v>
      </c>
      <c r="E33" s="388">
        <v>23</v>
      </c>
      <c r="F33" s="89"/>
      <c r="G33" s="399">
        <f t="shared" si="1"/>
        <v>0</v>
      </c>
      <c r="H33" s="116">
        <f>'4 QTY'!J147</f>
        <v>23.009999999999998</v>
      </c>
    </row>
    <row r="34" spans="1:8" ht="30" customHeight="1">
      <c r="A34" s="507" t="s">
        <v>725</v>
      </c>
      <c r="B34" s="119" t="s">
        <v>178</v>
      </c>
      <c r="C34" s="104" t="s">
        <v>179</v>
      </c>
      <c r="D34" s="87" t="s">
        <v>180</v>
      </c>
      <c r="E34" s="388">
        <v>175</v>
      </c>
      <c r="F34" s="89"/>
      <c r="G34" s="399">
        <f t="shared" si="1"/>
        <v>0</v>
      </c>
      <c r="H34" s="116">
        <f>'4 QTY'!J151</f>
        <v>171.92000000000002</v>
      </c>
    </row>
    <row r="35" spans="1:8" ht="30" customHeight="1">
      <c r="A35" s="507" t="s">
        <v>721</v>
      </c>
      <c r="B35" s="119" t="s">
        <v>182</v>
      </c>
      <c r="C35" s="104" t="s">
        <v>728</v>
      </c>
      <c r="D35" s="87" t="s">
        <v>102</v>
      </c>
      <c r="E35" s="388">
        <v>13</v>
      </c>
      <c r="F35" s="89"/>
      <c r="G35" s="399">
        <f t="shared" si="1"/>
        <v>0</v>
      </c>
      <c r="H35" s="116">
        <f>'4 QTY'!J153</f>
        <v>12.76</v>
      </c>
    </row>
    <row r="36" spans="1:8" ht="30" customHeight="1">
      <c r="A36" s="507" t="s">
        <v>726</v>
      </c>
      <c r="B36" s="313" t="s">
        <v>455</v>
      </c>
      <c r="C36" s="314" t="s">
        <v>456</v>
      </c>
      <c r="D36" s="97" t="s">
        <v>127</v>
      </c>
      <c r="E36" s="407">
        <v>2</v>
      </c>
      <c r="F36" s="103"/>
      <c r="G36" s="497">
        <f t="shared" si="1"/>
        <v>0</v>
      </c>
    </row>
    <row r="37" spans="1:8" ht="29.4" customHeight="1">
      <c r="A37" s="396" t="s">
        <v>466</v>
      </c>
      <c r="B37" s="117"/>
      <c r="C37" s="101" t="s">
        <v>467</v>
      </c>
      <c r="D37" s="315"/>
      <c r="E37" s="408"/>
      <c r="F37" s="319"/>
      <c r="G37" s="508"/>
      <c r="H37" s="130"/>
    </row>
    <row r="38" spans="1:8" ht="29.4" customHeight="1">
      <c r="A38" s="507" t="s">
        <v>213</v>
      </c>
      <c r="B38" s="6" t="s">
        <v>175</v>
      </c>
      <c r="C38" s="35" t="s">
        <v>468</v>
      </c>
      <c r="D38" s="6" t="s">
        <v>127</v>
      </c>
      <c r="E38" s="408">
        <v>10</v>
      </c>
      <c r="F38" s="319"/>
      <c r="G38" s="508">
        <f>+E38*F38</f>
        <v>0</v>
      </c>
      <c r="H38" s="130"/>
    </row>
    <row r="39" spans="1:8" ht="29.4" customHeight="1">
      <c r="A39" s="507" t="s">
        <v>214</v>
      </c>
      <c r="B39" s="6" t="s">
        <v>182</v>
      </c>
      <c r="C39" s="35" t="s">
        <v>183</v>
      </c>
      <c r="D39" s="6" t="s">
        <v>228</v>
      </c>
      <c r="E39" s="409">
        <v>10</v>
      </c>
      <c r="F39" s="320"/>
      <c r="G39" s="509">
        <f>+E39*F39</f>
        <v>0</v>
      </c>
      <c r="H39" s="130"/>
    </row>
    <row r="40" spans="1:8" ht="29.4" customHeight="1">
      <c r="A40" s="396" t="s">
        <v>469</v>
      </c>
      <c r="B40" s="309"/>
      <c r="C40" s="310" t="s">
        <v>438</v>
      </c>
      <c r="D40" s="311"/>
      <c r="E40" s="321"/>
      <c r="F40" s="321"/>
      <c r="G40" s="510"/>
      <c r="H40" s="130"/>
    </row>
    <row r="41" spans="1:8" ht="29.4" customHeight="1">
      <c r="A41" s="507" t="s">
        <v>470</v>
      </c>
      <c r="B41" s="70" t="s">
        <v>226</v>
      </c>
      <c r="C41" s="43" t="s">
        <v>227</v>
      </c>
      <c r="D41" s="6" t="s">
        <v>228</v>
      </c>
      <c r="E41" s="24">
        <v>100</v>
      </c>
      <c r="F41" s="8"/>
      <c r="G41" s="131">
        <f>F41*E41</f>
        <v>0</v>
      </c>
      <c r="H41" s="130"/>
    </row>
    <row r="42" spans="1:8" ht="30" customHeight="1" thickBot="1">
      <c r="A42" s="405"/>
      <c r="B42" s="575" t="s">
        <v>218</v>
      </c>
      <c r="C42" s="576"/>
      <c r="D42" s="576"/>
      <c r="E42" s="576"/>
      <c r="F42" s="577"/>
      <c r="G42" s="406">
        <f>SUM(G3:G41)</f>
        <v>0</v>
      </c>
    </row>
  </sheetData>
  <mergeCells count="3">
    <mergeCell ref="A1:C1"/>
    <mergeCell ref="D1:G1"/>
    <mergeCell ref="B42:F42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  <rowBreaks count="1" manualBreakCount="1">
    <brk id="28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CB50F-361B-4DB5-926E-AC7E2877D3AB}">
  <sheetPr>
    <tabColor rgb="FF00B050"/>
  </sheetPr>
  <dimension ref="A1:R254"/>
  <sheetViews>
    <sheetView view="pageBreakPreview" zoomScale="90" zoomScaleNormal="100" zoomScaleSheetLayoutView="90" workbookViewId="0">
      <pane ySplit="2" topLeftCell="A3" activePane="bottomLeft" state="frozen"/>
      <selection activeCell="Q29" sqref="Q29"/>
      <selection pane="bottomLeft" activeCell="Q29" sqref="Q29"/>
    </sheetView>
  </sheetViews>
  <sheetFormatPr defaultColWidth="9.109375" defaultRowHeight="13.2"/>
  <cols>
    <col min="1" max="1" width="26.5546875" style="136" customWidth="1"/>
    <col min="2" max="5" width="10.6640625" style="136" customWidth="1"/>
    <col min="6" max="7" width="12.6640625" style="136" customWidth="1"/>
    <col min="8" max="8" width="5.5546875" style="136" customWidth="1"/>
    <col min="9" max="10" width="12.6640625" style="136" customWidth="1"/>
    <col min="11" max="11" width="10.33203125" style="136" bestFit="1" customWidth="1"/>
    <col min="12" max="12" width="10" style="136" bestFit="1" customWidth="1"/>
    <col min="13" max="15" width="9.109375" style="136"/>
    <col min="16" max="16" width="11.109375" style="136" bestFit="1" customWidth="1"/>
    <col min="17" max="16384" width="9.109375" style="136"/>
  </cols>
  <sheetData>
    <row r="1" spans="1:12" ht="20.100000000000001" customHeight="1">
      <c r="A1" s="599" t="s">
        <v>471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2" s="139" customFormat="1" ht="30" customHeight="1">
      <c r="A2" s="137"/>
      <c r="B2" s="138" t="s">
        <v>231</v>
      </c>
      <c r="C2" s="138" t="s">
        <v>232</v>
      </c>
      <c r="D2" s="138" t="s">
        <v>233</v>
      </c>
      <c r="E2" s="138" t="s">
        <v>29</v>
      </c>
      <c r="F2" s="138" t="s">
        <v>234</v>
      </c>
      <c r="G2" s="138" t="s">
        <v>235</v>
      </c>
      <c r="H2" s="138" t="s">
        <v>236</v>
      </c>
      <c r="I2" s="138" t="s">
        <v>237</v>
      </c>
      <c r="J2" s="138" t="s">
        <v>238</v>
      </c>
      <c r="L2" s="140"/>
    </row>
    <row r="3" spans="1:12" ht="24.9" customHeight="1">
      <c r="A3" s="602" t="s">
        <v>239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2" ht="15">
      <c r="A4" s="605" t="s">
        <v>240</v>
      </c>
      <c r="B4" s="606"/>
      <c r="C4" s="606"/>
      <c r="D4" s="606"/>
      <c r="E4" s="606"/>
      <c r="F4" s="607"/>
      <c r="G4" s="141"/>
      <c r="H4" s="142"/>
      <c r="I4" s="141"/>
      <c r="J4" s="141"/>
    </row>
    <row r="5" spans="1:12" ht="15">
      <c r="A5" s="143" t="str">
        <f>'4 Sheet1'!F1</f>
        <v xml:space="preserve">Nailing Area </v>
      </c>
      <c r="B5" s="144"/>
      <c r="C5" s="145"/>
      <c r="D5" s="146"/>
      <c r="E5" s="145"/>
      <c r="F5" s="144"/>
      <c r="G5" s="145"/>
      <c r="H5" s="145"/>
      <c r="I5" s="145"/>
      <c r="J5" s="147"/>
      <c r="L5" s="148"/>
    </row>
    <row r="6" spans="1:12" ht="15">
      <c r="A6" s="149" t="str">
        <f>'4 Sheet1'!F3</f>
        <v>CS07</v>
      </c>
      <c r="B6" s="150">
        <f>'4 Sheet1'!H3</f>
        <v>0</v>
      </c>
      <c r="C6" s="150">
        <f>'4 Sheet1'!I3</f>
        <v>0</v>
      </c>
      <c r="D6" s="146"/>
      <c r="E6" s="145"/>
      <c r="F6" s="144">
        <f>B6*C6</f>
        <v>0</v>
      </c>
      <c r="G6" s="145"/>
      <c r="H6" s="151" t="s">
        <v>241</v>
      </c>
      <c r="I6" s="147">
        <f>F6*1.1</f>
        <v>0</v>
      </c>
      <c r="J6" s="152">
        <f>ROUNDUP(I6,2)</f>
        <v>0</v>
      </c>
      <c r="L6" s="148"/>
    </row>
    <row r="7" spans="1:12" ht="15">
      <c r="A7" s="149" t="str">
        <f>'4 Sheet1'!F4</f>
        <v>CS03-CS05</v>
      </c>
      <c r="B7" s="150">
        <f>'4 Sheet1'!H4</f>
        <v>0</v>
      </c>
      <c r="C7" s="150">
        <f>'4 Sheet1'!I4</f>
        <v>0</v>
      </c>
      <c r="D7" s="146"/>
      <c r="E7" s="145"/>
      <c r="F7" s="144">
        <f t="shared" ref="F7:F36" si="0">B7*C7</f>
        <v>0</v>
      </c>
      <c r="G7" s="145"/>
      <c r="H7" s="151" t="s">
        <v>241</v>
      </c>
      <c r="I7" s="147">
        <f t="shared" ref="I7:I36" si="1">F7*1.1</f>
        <v>0</v>
      </c>
      <c r="J7" s="152">
        <f t="shared" ref="J7:J36" si="2">ROUNDUP(I7,2)</f>
        <v>0</v>
      </c>
      <c r="L7" s="148"/>
    </row>
    <row r="8" spans="1:12" ht="15">
      <c r="A8" s="149" t="str">
        <f>'4 Sheet1'!F5</f>
        <v>CS05-CS08</v>
      </c>
      <c r="B8" s="150">
        <f>'4 Sheet1'!H5</f>
        <v>0</v>
      </c>
      <c r="C8" s="150">
        <f>'4 Sheet1'!I5</f>
        <v>0</v>
      </c>
      <c r="D8" s="146"/>
      <c r="E8" s="145"/>
      <c r="F8" s="144">
        <f t="shared" si="0"/>
        <v>0</v>
      </c>
      <c r="G8" s="145"/>
      <c r="H8" s="151" t="s">
        <v>241</v>
      </c>
      <c r="I8" s="147">
        <f t="shared" si="1"/>
        <v>0</v>
      </c>
      <c r="J8" s="152">
        <f t="shared" si="2"/>
        <v>0</v>
      </c>
      <c r="L8" s="148"/>
    </row>
    <row r="9" spans="1:12" ht="15">
      <c r="A9" s="149" t="str">
        <f>'4 Sheet1'!F6</f>
        <v>CS08-CS10</v>
      </c>
      <c r="B9" s="150">
        <f>'4 Sheet1'!H6</f>
        <v>0</v>
      </c>
      <c r="C9" s="150">
        <f>'4 Sheet1'!I6</f>
        <v>0</v>
      </c>
      <c r="D9" s="146"/>
      <c r="E9" s="145"/>
      <c r="F9" s="144">
        <f t="shared" si="0"/>
        <v>0</v>
      </c>
      <c r="G9" s="145"/>
      <c r="H9" s="151" t="s">
        <v>241</v>
      </c>
      <c r="I9" s="147">
        <f t="shared" si="1"/>
        <v>0</v>
      </c>
      <c r="J9" s="152">
        <f t="shared" si="2"/>
        <v>0</v>
      </c>
      <c r="L9" s="148"/>
    </row>
    <row r="10" spans="1:12" ht="15">
      <c r="A10" s="149" t="str">
        <f>'4 Sheet1'!F7</f>
        <v>CS10-CS12</v>
      </c>
      <c r="B10" s="150">
        <f>'4 Sheet1'!H7</f>
        <v>0</v>
      </c>
      <c r="C10" s="150">
        <f>'4 Sheet1'!I7</f>
        <v>0</v>
      </c>
      <c r="D10" s="146"/>
      <c r="E10" s="145"/>
      <c r="F10" s="144">
        <f t="shared" si="0"/>
        <v>0</v>
      </c>
      <c r="G10" s="145"/>
      <c r="H10" s="151" t="s">
        <v>241</v>
      </c>
      <c r="I10" s="147">
        <f t="shared" si="1"/>
        <v>0</v>
      </c>
      <c r="J10" s="152">
        <f t="shared" si="2"/>
        <v>0</v>
      </c>
      <c r="L10" s="148"/>
    </row>
    <row r="11" spans="1:12" ht="15">
      <c r="A11" s="153"/>
      <c r="B11" s="154"/>
      <c r="C11" s="144"/>
      <c r="D11" s="146"/>
      <c r="E11" s="145"/>
      <c r="F11" s="144"/>
      <c r="G11" s="145"/>
      <c r="H11" s="151"/>
      <c r="I11" s="147"/>
      <c r="J11" s="147"/>
      <c r="L11" s="148"/>
    </row>
    <row r="12" spans="1:12" ht="15">
      <c r="A12" s="149" t="str">
        <f>'4 Sheet1'!F12</f>
        <v>Nailing Area 02</v>
      </c>
      <c r="B12" s="154"/>
      <c r="C12" s="144"/>
      <c r="D12" s="146"/>
      <c r="E12" s="145"/>
      <c r="F12" s="144"/>
      <c r="G12" s="145"/>
      <c r="H12" s="151"/>
      <c r="I12" s="147"/>
      <c r="J12" s="147"/>
      <c r="L12" s="148"/>
    </row>
    <row r="13" spans="1:12" ht="15">
      <c r="A13" s="149" t="str">
        <f>'4 Sheet1'!F16</f>
        <v>~CS01</v>
      </c>
      <c r="B13" s="154">
        <f>'4 Sheet1'!H16</f>
        <v>0</v>
      </c>
      <c r="C13" s="144">
        <f>'4 Sheet1'!I16</f>
        <v>0</v>
      </c>
      <c r="D13" s="146"/>
      <c r="E13" s="145"/>
      <c r="F13" s="144">
        <f t="shared" si="0"/>
        <v>0</v>
      </c>
      <c r="G13" s="145"/>
      <c r="H13" s="151" t="s">
        <v>241</v>
      </c>
      <c r="I13" s="147">
        <f t="shared" si="1"/>
        <v>0</v>
      </c>
      <c r="J13" s="152">
        <f t="shared" si="2"/>
        <v>0</v>
      </c>
      <c r="L13" s="148"/>
    </row>
    <row r="14" spans="1:12" ht="15">
      <c r="A14" s="149" t="str">
        <f>'4 Sheet1'!F17</f>
        <v>CS01-CS02</v>
      </c>
      <c r="B14" s="154">
        <f>'4 Sheet1'!H17</f>
        <v>0</v>
      </c>
      <c r="C14" s="144">
        <f>'4 Sheet1'!I17</f>
        <v>0</v>
      </c>
      <c r="D14" s="146"/>
      <c r="E14" s="145"/>
      <c r="F14" s="144">
        <f t="shared" si="0"/>
        <v>0</v>
      </c>
      <c r="G14" s="145"/>
      <c r="H14" s="151" t="s">
        <v>241</v>
      </c>
      <c r="I14" s="147">
        <f t="shared" si="1"/>
        <v>0</v>
      </c>
      <c r="J14" s="152">
        <f t="shared" si="2"/>
        <v>0</v>
      </c>
      <c r="L14" s="148"/>
    </row>
    <row r="15" spans="1:12" ht="15">
      <c r="A15" s="149" t="str">
        <f>'4 Sheet1'!F18</f>
        <v>CS02-CS03</v>
      </c>
      <c r="B15" s="154">
        <f>'4 Sheet1'!H18</f>
        <v>0</v>
      </c>
      <c r="C15" s="144">
        <f>'4 Sheet1'!I18</f>
        <v>0</v>
      </c>
      <c r="D15" s="146"/>
      <c r="E15" s="145"/>
      <c r="F15" s="144">
        <f t="shared" si="0"/>
        <v>0</v>
      </c>
      <c r="G15" s="145"/>
      <c r="H15" s="151" t="s">
        <v>241</v>
      </c>
      <c r="I15" s="147">
        <f t="shared" si="1"/>
        <v>0</v>
      </c>
      <c r="J15" s="152">
        <f t="shared" si="2"/>
        <v>0</v>
      </c>
      <c r="L15" s="148"/>
    </row>
    <row r="16" spans="1:12" ht="15">
      <c r="A16" s="149" t="str">
        <f>'4 Sheet1'!F19</f>
        <v>CS03~</v>
      </c>
      <c r="B16" s="154">
        <f>'4 Sheet1'!H19</f>
        <v>0</v>
      </c>
      <c r="C16" s="144">
        <f>'4 Sheet1'!I19</f>
        <v>0</v>
      </c>
      <c r="D16" s="146"/>
      <c r="E16" s="145"/>
      <c r="F16" s="144">
        <f t="shared" si="0"/>
        <v>0</v>
      </c>
      <c r="G16" s="145"/>
      <c r="H16" s="151" t="s">
        <v>241</v>
      </c>
      <c r="I16" s="147">
        <f t="shared" si="1"/>
        <v>0</v>
      </c>
      <c r="J16" s="152">
        <f t="shared" si="2"/>
        <v>0</v>
      </c>
      <c r="L16" s="148"/>
    </row>
    <row r="17" spans="1:12" ht="15">
      <c r="A17" s="149"/>
      <c r="B17" s="154"/>
      <c r="C17" s="144"/>
      <c r="D17" s="146"/>
      <c r="E17" s="145"/>
      <c r="F17" s="144"/>
      <c r="G17" s="145"/>
      <c r="H17" s="151"/>
      <c r="I17" s="147"/>
      <c r="J17" s="147"/>
      <c r="L17" s="148"/>
    </row>
    <row r="18" spans="1:12" ht="15">
      <c r="A18" s="149" t="str">
        <f>'4 Sheet1'!F21</f>
        <v>Gabion Wall Type 2</v>
      </c>
      <c r="B18" s="154"/>
      <c r="C18" s="144"/>
      <c r="D18" s="146"/>
      <c r="E18" s="145"/>
      <c r="F18" s="144"/>
      <c r="G18" s="145"/>
      <c r="H18" s="151"/>
      <c r="I18" s="147"/>
      <c r="J18" s="147"/>
      <c r="L18" s="148"/>
    </row>
    <row r="19" spans="1:12" ht="15">
      <c r="A19" s="149" t="str">
        <f>'4 Sheet1'!F23</f>
        <v>~CS01</v>
      </c>
      <c r="B19" s="154">
        <f>'4 Sheet1'!H23</f>
        <v>0</v>
      </c>
      <c r="C19" s="144">
        <f>'4 Sheet1'!I23</f>
        <v>0</v>
      </c>
      <c r="D19" s="146"/>
      <c r="E19" s="145"/>
      <c r="F19" s="144">
        <f t="shared" si="0"/>
        <v>0</v>
      </c>
      <c r="G19" s="145"/>
      <c r="H19" s="151" t="s">
        <v>241</v>
      </c>
      <c r="I19" s="147">
        <f t="shared" si="1"/>
        <v>0</v>
      </c>
      <c r="J19" s="152">
        <f t="shared" si="2"/>
        <v>0</v>
      </c>
      <c r="L19" s="148"/>
    </row>
    <row r="20" spans="1:12" ht="15">
      <c r="A20" s="149" t="str">
        <f>'4 Sheet1'!F24</f>
        <v>CS01-CS02</v>
      </c>
      <c r="B20" s="154">
        <f>'4 Sheet1'!H24</f>
        <v>0</v>
      </c>
      <c r="C20" s="144">
        <f>'4 Sheet1'!I24</f>
        <v>0</v>
      </c>
      <c r="D20" s="146"/>
      <c r="E20" s="145"/>
      <c r="F20" s="144">
        <f t="shared" si="0"/>
        <v>0</v>
      </c>
      <c r="G20" s="145"/>
      <c r="H20" s="151" t="s">
        <v>241</v>
      </c>
      <c r="I20" s="147">
        <f t="shared" si="1"/>
        <v>0</v>
      </c>
      <c r="J20" s="152">
        <f t="shared" si="2"/>
        <v>0</v>
      </c>
      <c r="L20" s="148"/>
    </row>
    <row r="21" spans="1:12" ht="15">
      <c r="A21" s="149" t="str">
        <f>'4 Sheet1'!F25</f>
        <v>CS02-CS03</v>
      </c>
      <c r="B21" s="154">
        <f>'4 Sheet1'!H25</f>
        <v>0</v>
      </c>
      <c r="C21" s="144">
        <f>'4 Sheet1'!I25</f>
        <v>0</v>
      </c>
      <c r="D21" s="146"/>
      <c r="E21" s="145"/>
      <c r="F21" s="144">
        <f t="shared" si="0"/>
        <v>0</v>
      </c>
      <c r="G21" s="145"/>
      <c r="H21" s="151" t="s">
        <v>241</v>
      </c>
      <c r="I21" s="147">
        <f t="shared" si="1"/>
        <v>0</v>
      </c>
      <c r="J21" s="152">
        <f t="shared" si="2"/>
        <v>0</v>
      </c>
      <c r="L21" s="148"/>
    </row>
    <row r="22" spans="1:12" ht="15">
      <c r="A22" s="149" t="str">
        <f>'4 Sheet1'!F26</f>
        <v>CS03~</v>
      </c>
      <c r="B22" s="154">
        <f>'4 Sheet1'!H26</f>
        <v>0</v>
      </c>
      <c r="C22" s="144">
        <f>'4 Sheet1'!I26</f>
        <v>0</v>
      </c>
      <c r="D22" s="146"/>
      <c r="E22" s="145"/>
      <c r="F22" s="144">
        <f t="shared" si="0"/>
        <v>0</v>
      </c>
      <c r="G22" s="145"/>
      <c r="H22" s="151" t="s">
        <v>241</v>
      </c>
      <c r="I22" s="147">
        <f t="shared" si="1"/>
        <v>0</v>
      </c>
      <c r="J22" s="152">
        <f t="shared" si="2"/>
        <v>0</v>
      </c>
      <c r="L22" s="148"/>
    </row>
    <row r="23" spans="1:12" ht="15">
      <c r="A23" s="149"/>
      <c r="B23" s="154"/>
      <c r="C23" s="144"/>
      <c r="D23" s="146"/>
      <c r="E23" s="145"/>
      <c r="F23" s="144"/>
      <c r="G23" s="145"/>
      <c r="H23" s="151"/>
      <c r="I23" s="147"/>
      <c r="J23" s="147"/>
      <c r="L23" s="148"/>
    </row>
    <row r="24" spans="1:12" ht="15">
      <c r="A24" s="149" t="str">
        <f>'4 Sheet1'!F28</f>
        <v>CS07</v>
      </c>
      <c r="B24" s="154">
        <f>'4 Sheet1'!H28</f>
        <v>0</v>
      </c>
      <c r="C24" s="144">
        <f>'4 Sheet1'!I28</f>
        <v>0</v>
      </c>
      <c r="D24" s="146"/>
      <c r="E24" s="145"/>
      <c r="F24" s="144">
        <f t="shared" si="0"/>
        <v>0</v>
      </c>
      <c r="G24" s="145"/>
      <c r="H24" s="151" t="s">
        <v>241</v>
      </c>
      <c r="I24" s="147">
        <f t="shared" si="1"/>
        <v>0</v>
      </c>
      <c r="J24" s="152">
        <f t="shared" si="2"/>
        <v>0</v>
      </c>
      <c r="L24" s="148"/>
    </row>
    <row r="25" spans="1:12" ht="15">
      <c r="A25" s="149"/>
      <c r="B25" s="154"/>
      <c r="C25" s="144"/>
      <c r="D25" s="146"/>
      <c r="E25" s="145"/>
      <c r="F25" s="144"/>
      <c r="G25" s="145"/>
      <c r="H25" s="151"/>
      <c r="I25" s="147"/>
      <c r="J25" s="147"/>
      <c r="L25" s="148"/>
    </row>
    <row r="26" spans="1:12" ht="15">
      <c r="A26" s="149" t="str">
        <f>'4 Sheet1'!F30</f>
        <v>Gabion Wall Type 3</v>
      </c>
      <c r="B26" s="154"/>
      <c r="C26" s="144"/>
      <c r="D26" s="146"/>
      <c r="E26" s="145"/>
      <c r="F26" s="144"/>
      <c r="G26" s="145"/>
      <c r="H26" s="151"/>
      <c r="I26" s="147"/>
      <c r="J26" s="147"/>
      <c r="L26" s="148"/>
    </row>
    <row r="27" spans="1:12" ht="15">
      <c r="A27" s="149" t="str">
        <f>'4 Sheet1'!F32</f>
        <v>~CS05</v>
      </c>
      <c r="B27" s="154">
        <f>'4 Sheet1'!H32</f>
        <v>0</v>
      </c>
      <c r="C27" s="144">
        <f>'4 Sheet1'!I32</f>
        <v>0</v>
      </c>
      <c r="D27" s="146"/>
      <c r="E27" s="145"/>
      <c r="F27" s="144">
        <f t="shared" si="0"/>
        <v>0</v>
      </c>
      <c r="G27" s="145"/>
      <c r="H27" s="151" t="s">
        <v>241</v>
      </c>
      <c r="I27" s="147">
        <f t="shared" si="1"/>
        <v>0</v>
      </c>
      <c r="J27" s="152">
        <f t="shared" si="2"/>
        <v>0</v>
      </c>
      <c r="L27" s="148"/>
    </row>
    <row r="28" spans="1:12" ht="15">
      <c r="A28" s="149" t="str">
        <f>'4 Sheet1'!F33</f>
        <v>CS05-CS06</v>
      </c>
      <c r="B28" s="154">
        <f>'4 Sheet1'!H33</f>
        <v>0</v>
      </c>
      <c r="C28" s="144">
        <f>'4 Sheet1'!I33</f>
        <v>0</v>
      </c>
      <c r="D28" s="146"/>
      <c r="E28" s="145"/>
      <c r="F28" s="144">
        <f t="shared" si="0"/>
        <v>0</v>
      </c>
      <c r="G28" s="145"/>
      <c r="H28" s="151" t="s">
        <v>241</v>
      </c>
      <c r="I28" s="147">
        <f t="shared" si="1"/>
        <v>0</v>
      </c>
      <c r="J28" s="152">
        <f t="shared" si="2"/>
        <v>0</v>
      </c>
      <c r="L28" s="148"/>
    </row>
    <row r="29" spans="1:12" ht="15">
      <c r="A29" s="149" t="str">
        <f>'4 Sheet1'!F34</f>
        <v>CS06~</v>
      </c>
      <c r="B29" s="154">
        <f>'4 Sheet1'!H34</f>
        <v>0</v>
      </c>
      <c r="C29" s="144">
        <f>'4 Sheet1'!I34</f>
        <v>0</v>
      </c>
      <c r="D29" s="146"/>
      <c r="E29" s="145"/>
      <c r="F29" s="144">
        <f t="shared" si="0"/>
        <v>0</v>
      </c>
      <c r="G29" s="145"/>
      <c r="H29" s="151" t="s">
        <v>241</v>
      </c>
      <c r="I29" s="147">
        <f t="shared" si="1"/>
        <v>0</v>
      </c>
      <c r="J29" s="152">
        <f t="shared" si="2"/>
        <v>0</v>
      </c>
      <c r="L29" s="148"/>
    </row>
    <row r="30" spans="1:12" ht="15">
      <c r="A30" s="149"/>
      <c r="B30" s="154"/>
      <c r="C30" s="144"/>
      <c r="D30" s="146"/>
      <c r="E30" s="145"/>
      <c r="F30" s="144"/>
      <c r="G30" s="145"/>
      <c r="H30" s="151"/>
      <c r="I30" s="147"/>
      <c r="J30" s="147"/>
      <c r="L30" s="148"/>
    </row>
    <row r="31" spans="1:12" ht="15">
      <c r="A31" s="149" t="str">
        <f>'4 Sheet1'!F38</f>
        <v>Gabion Wall Type 5</v>
      </c>
      <c r="B31" s="154"/>
      <c r="C31" s="144"/>
      <c r="D31" s="146"/>
      <c r="E31" s="145"/>
      <c r="F31" s="144"/>
      <c r="G31" s="145"/>
      <c r="H31" s="151"/>
      <c r="I31" s="147"/>
      <c r="J31" s="147"/>
      <c r="L31" s="148"/>
    </row>
    <row r="32" spans="1:12" ht="15">
      <c r="A32" s="149" t="str">
        <f>'4 Sheet1'!F40</f>
        <v>~CS05</v>
      </c>
      <c r="B32" s="154">
        <f>'4 Sheet1'!H40</f>
        <v>0</v>
      </c>
      <c r="C32" s="144">
        <f>'4 Sheet1'!I40</f>
        <v>0</v>
      </c>
      <c r="D32" s="146"/>
      <c r="E32" s="145"/>
      <c r="F32" s="144">
        <f t="shared" si="0"/>
        <v>0</v>
      </c>
      <c r="G32" s="145"/>
      <c r="H32" s="151" t="s">
        <v>241</v>
      </c>
      <c r="I32" s="147">
        <f t="shared" si="1"/>
        <v>0</v>
      </c>
      <c r="J32" s="152">
        <f t="shared" si="2"/>
        <v>0</v>
      </c>
      <c r="L32" s="148"/>
    </row>
    <row r="33" spans="1:12" ht="15">
      <c r="A33" s="149" t="str">
        <f>'4 Sheet1'!F41</f>
        <v>CS05-CS06</v>
      </c>
      <c r="B33" s="154">
        <f>'4 Sheet1'!H41</f>
        <v>0</v>
      </c>
      <c r="C33" s="144">
        <f>'4 Sheet1'!I41</f>
        <v>0</v>
      </c>
      <c r="D33" s="146"/>
      <c r="E33" s="145"/>
      <c r="F33" s="144">
        <f t="shared" si="0"/>
        <v>0</v>
      </c>
      <c r="G33" s="145"/>
      <c r="H33" s="151" t="s">
        <v>241</v>
      </c>
      <c r="I33" s="147">
        <f t="shared" si="1"/>
        <v>0</v>
      </c>
      <c r="J33" s="152">
        <f t="shared" si="2"/>
        <v>0</v>
      </c>
      <c r="L33" s="148"/>
    </row>
    <row r="34" spans="1:12" ht="15">
      <c r="A34" s="149" t="str">
        <f>'4 Sheet1'!F42</f>
        <v>CS06-CS07</v>
      </c>
      <c r="B34" s="154">
        <f>'4 Sheet1'!H42</f>
        <v>0</v>
      </c>
      <c r="C34" s="144">
        <f>'4 Sheet1'!I42</f>
        <v>0</v>
      </c>
      <c r="D34" s="146"/>
      <c r="E34" s="145"/>
      <c r="F34" s="144">
        <f t="shared" si="0"/>
        <v>0</v>
      </c>
      <c r="G34" s="145"/>
      <c r="H34" s="151" t="s">
        <v>241</v>
      </c>
      <c r="I34" s="147">
        <f t="shared" si="1"/>
        <v>0</v>
      </c>
      <c r="J34" s="152">
        <f t="shared" si="2"/>
        <v>0</v>
      </c>
      <c r="L34" s="148"/>
    </row>
    <row r="35" spans="1:12" ht="15">
      <c r="A35" s="149" t="str">
        <f>'4 Sheet1'!F43</f>
        <v>CS07-CS08</v>
      </c>
      <c r="B35" s="154">
        <f>'4 Sheet1'!H43</f>
        <v>0</v>
      </c>
      <c r="C35" s="144">
        <f>'4 Sheet1'!I43</f>
        <v>0</v>
      </c>
      <c r="D35" s="146"/>
      <c r="E35" s="145"/>
      <c r="F35" s="144">
        <f t="shared" si="0"/>
        <v>0</v>
      </c>
      <c r="G35" s="145"/>
      <c r="H35" s="151" t="s">
        <v>241</v>
      </c>
      <c r="I35" s="147">
        <f t="shared" si="1"/>
        <v>0</v>
      </c>
      <c r="J35" s="152">
        <f t="shared" si="2"/>
        <v>0</v>
      </c>
      <c r="L35" s="148"/>
    </row>
    <row r="36" spans="1:12" ht="15">
      <c r="A36" s="149" t="str">
        <f>'4 Sheet1'!F44</f>
        <v>CS08~</v>
      </c>
      <c r="B36" s="154">
        <f>'4 Sheet1'!H44</f>
        <v>0</v>
      </c>
      <c r="C36" s="144">
        <f>'4 Sheet1'!I44</f>
        <v>0</v>
      </c>
      <c r="D36" s="146"/>
      <c r="E36" s="145"/>
      <c r="F36" s="144">
        <f t="shared" si="0"/>
        <v>0</v>
      </c>
      <c r="G36" s="145"/>
      <c r="H36" s="151" t="s">
        <v>241</v>
      </c>
      <c r="I36" s="147">
        <f t="shared" si="1"/>
        <v>0</v>
      </c>
      <c r="J36" s="152">
        <f t="shared" si="2"/>
        <v>0</v>
      </c>
      <c r="L36" s="148"/>
    </row>
    <row r="37" spans="1:12" ht="15">
      <c r="A37" s="149"/>
      <c r="B37" s="154"/>
      <c r="C37" s="144"/>
      <c r="D37" s="146"/>
      <c r="E37" s="145"/>
      <c r="F37" s="144"/>
      <c r="G37" s="145"/>
      <c r="H37" s="145"/>
      <c r="I37" s="147"/>
      <c r="J37" s="147"/>
      <c r="L37" s="148"/>
    </row>
    <row r="38" spans="1:12" ht="15">
      <c r="A38" s="157"/>
      <c r="B38" s="144"/>
      <c r="C38" s="144"/>
      <c r="D38" s="146"/>
      <c r="E38" s="145"/>
      <c r="F38" s="144"/>
      <c r="G38" s="145"/>
      <c r="H38" s="145"/>
      <c r="I38" s="147"/>
      <c r="J38" s="158">
        <f>SUM(J6:J37)</f>
        <v>0</v>
      </c>
      <c r="L38" s="148"/>
    </row>
    <row r="39" spans="1:12" ht="15">
      <c r="A39" s="153"/>
      <c r="B39" s="154"/>
      <c r="C39" s="159"/>
      <c r="D39" s="160"/>
      <c r="E39" s="161"/>
      <c r="F39" s="154"/>
      <c r="G39" s="161"/>
      <c r="H39" s="161"/>
      <c r="I39" s="162"/>
      <c r="J39" s="163"/>
    </row>
    <row r="40" spans="1:12" ht="15">
      <c r="A40" s="602" t="s">
        <v>243</v>
      </c>
      <c r="B40" s="603"/>
      <c r="C40" s="603"/>
      <c r="D40" s="603"/>
      <c r="E40" s="603"/>
      <c r="F40" s="603"/>
      <c r="G40" s="603"/>
      <c r="H40" s="603"/>
      <c r="I40" s="603"/>
      <c r="J40" s="604"/>
    </row>
    <row r="41" spans="1:12" ht="15">
      <c r="A41" s="586" t="s">
        <v>244</v>
      </c>
      <c r="B41" s="587"/>
      <c r="C41" s="587"/>
      <c r="D41" s="587"/>
      <c r="E41" s="587"/>
      <c r="F41" s="588"/>
      <c r="G41" s="141"/>
      <c r="H41" s="142"/>
      <c r="I41" s="142"/>
      <c r="J41" s="141"/>
      <c r="K41" s="164"/>
    </row>
    <row r="42" spans="1:12" ht="15">
      <c r="A42" s="586" t="s">
        <v>245</v>
      </c>
      <c r="B42" s="587"/>
      <c r="C42" s="587"/>
      <c r="D42" s="587"/>
      <c r="E42" s="587"/>
      <c r="F42" s="588"/>
      <c r="G42" s="141"/>
      <c r="H42" s="142"/>
      <c r="I42" s="141"/>
      <c r="J42" s="141"/>
      <c r="L42" s="148"/>
    </row>
    <row r="43" spans="1:12" ht="15">
      <c r="A43" s="586" t="s">
        <v>246</v>
      </c>
      <c r="B43" s="587"/>
      <c r="C43" s="587"/>
      <c r="D43" s="587"/>
      <c r="E43" s="587"/>
      <c r="F43" s="588"/>
      <c r="G43" s="165"/>
      <c r="H43" s="166"/>
      <c r="I43" s="165"/>
      <c r="J43" s="165"/>
      <c r="L43" s="148"/>
    </row>
    <row r="44" spans="1:12" ht="15">
      <c r="A44" s="157" t="s">
        <v>247</v>
      </c>
      <c r="B44" s="144"/>
      <c r="C44" s="144"/>
      <c r="D44" s="146"/>
      <c r="E44" s="145"/>
      <c r="F44" s="144"/>
      <c r="G44" s="145"/>
      <c r="H44" s="145"/>
      <c r="I44" s="147"/>
      <c r="J44" s="147"/>
      <c r="L44" s="148"/>
    </row>
    <row r="45" spans="1:12" ht="15">
      <c r="A45" s="149" t="str">
        <f>'4 Sheet1'!F1</f>
        <v xml:space="preserve">Nailing Area </v>
      </c>
      <c r="B45" s="154"/>
      <c r="C45" s="144"/>
      <c r="D45" s="146"/>
      <c r="E45" s="145"/>
      <c r="F45" s="144"/>
      <c r="G45" s="145"/>
      <c r="H45" s="145"/>
      <c r="I45" s="147"/>
      <c r="J45" s="147"/>
      <c r="L45" s="148"/>
    </row>
    <row r="46" spans="1:12" ht="15">
      <c r="A46" s="149" t="str">
        <f>'4 Sheet1'!F4</f>
        <v>CS03-CS05</v>
      </c>
      <c r="B46" s="154">
        <f>'4 Sheet1'!H3</f>
        <v>0</v>
      </c>
      <c r="C46" s="144">
        <f>'4 Sheet1'!M3</f>
        <v>0</v>
      </c>
      <c r="D46" s="146"/>
      <c r="E46" s="145"/>
      <c r="F46" s="144">
        <f>B46*C46</f>
        <v>0</v>
      </c>
      <c r="G46" s="145"/>
      <c r="H46" s="145" t="s">
        <v>248</v>
      </c>
      <c r="I46" s="147">
        <f>F46*1.1</f>
        <v>0</v>
      </c>
      <c r="J46" s="152">
        <f>ROUNDUP(I46,2)</f>
        <v>0</v>
      </c>
      <c r="L46" s="148"/>
    </row>
    <row r="47" spans="1:12" ht="15">
      <c r="A47" s="149" t="str">
        <f>'4 Sheet1'!F5</f>
        <v>CS05-CS08</v>
      </c>
      <c r="B47" s="154">
        <f>'4 Sheet1'!H4</f>
        <v>0</v>
      </c>
      <c r="C47" s="144">
        <f>'4 Sheet1'!M4</f>
        <v>0</v>
      </c>
      <c r="D47" s="146"/>
      <c r="E47" s="145"/>
      <c r="F47" s="144">
        <f>B47*C47</f>
        <v>0</v>
      </c>
      <c r="G47" s="145"/>
      <c r="H47" s="145" t="s">
        <v>248</v>
      </c>
      <c r="I47" s="147">
        <f>F47*1.1</f>
        <v>0</v>
      </c>
      <c r="J47" s="152">
        <f t="shared" ref="J47:J63" si="3">ROUNDUP(I47,2)</f>
        <v>0</v>
      </c>
      <c r="L47" s="148"/>
    </row>
    <row r="48" spans="1:12" ht="15">
      <c r="A48" s="149" t="str">
        <f>'4 Sheet1'!F6</f>
        <v>CS08-CS10</v>
      </c>
      <c r="B48" s="154">
        <f>'4 Sheet1'!H5</f>
        <v>0</v>
      </c>
      <c r="C48" s="144">
        <f>'4 Sheet1'!M5</f>
        <v>0</v>
      </c>
      <c r="D48" s="146"/>
      <c r="E48" s="145"/>
      <c r="F48" s="144">
        <f>B48*C48</f>
        <v>0</v>
      </c>
      <c r="G48" s="145"/>
      <c r="H48" s="145" t="s">
        <v>248</v>
      </c>
      <c r="I48" s="147">
        <f>F48*1.1</f>
        <v>0</v>
      </c>
      <c r="J48" s="152">
        <f t="shared" si="3"/>
        <v>0</v>
      </c>
      <c r="L48" s="148"/>
    </row>
    <row r="49" spans="1:12" ht="15">
      <c r="A49" s="149" t="str">
        <f>'4 Sheet1'!F7</f>
        <v>CS10-CS12</v>
      </c>
      <c r="B49" s="154">
        <f>'4 Sheet1'!H6</f>
        <v>0</v>
      </c>
      <c r="C49" s="144">
        <f>'4 Sheet1'!M6</f>
        <v>0</v>
      </c>
      <c r="D49" s="146"/>
      <c r="E49" s="145"/>
      <c r="F49" s="144">
        <f>B49*C49</f>
        <v>0</v>
      </c>
      <c r="G49" s="145"/>
      <c r="H49" s="145" t="s">
        <v>248</v>
      </c>
      <c r="I49" s="147">
        <f>F49*1.1</f>
        <v>0</v>
      </c>
      <c r="J49" s="152">
        <f t="shared" si="3"/>
        <v>0</v>
      </c>
      <c r="L49" s="148"/>
    </row>
    <row r="50" spans="1:12" ht="15">
      <c r="A50" s="149" t="str">
        <f>'4 Sheet1'!F8</f>
        <v>CS12~</v>
      </c>
      <c r="B50" s="154">
        <f>'4 Sheet1'!H7</f>
        <v>0</v>
      </c>
      <c r="C50" s="144"/>
      <c r="D50" s="146"/>
      <c r="E50" s="145"/>
      <c r="F50" s="144"/>
      <c r="G50" s="145"/>
      <c r="H50" s="145"/>
      <c r="I50" s="147"/>
      <c r="J50" s="152"/>
      <c r="L50" s="148"/>
    </row>
    <row r="51" spans="1:12" ht="15">
      <c r="A51" s="149">
        <f>'4 Sheet1'!F9</f>
        <v>0</v>
      </c>
      <c r="B51" s="154">
        <f>'4 Sheet1'!H8</f>
        <v>0</v>
      </c>
      <c r="C51" s="144">
        <f>'4 Sheet1'!M28</f>
        <v>0</v>
      </c>
      <c r="D51" s="146"/>
      <c r="E51" s="145"/>
      <c r="F51" s="144">
        <f t="shared" ref="F51:F63" si="4">B51*C51</f>
        <v>0</v>
      </c>
      <c r="G51" s="145"/>
      <c r="H51" s="145" t="s">
        <v>248</v>
      </c>
      <c r="I51" s="147">
        <f t="shared" ref="I51:I63" si="5">F51*1.1</f>
        <v>0</v>
      </c>
      <c r="J51" s="152">
        <f t="shared" si="3"/>
        <v>0</v>
      </c>
      <c r="L51" s="148"/>
    </row>
    <row r="52" spans="1:12" ht="15">
      <c r="A52" s="149"/>
      <c r="B52" s="154"/>
      <c r="C52" s="144"/>
      <c r="D52" s="146"/>
      <c r="E52" s="145"/>
      <c r="F52" s="144"/>
      <c r="G52" s="145"/>
      <c r="H52" s="145"/>
      <c r="I52" s="147"/>
      <c r="J52" s="152"/>
      <c r="L52" s="148"/>
    </row>
    <row r="53" spans="1:12" ht="15">
      <c r="A53" s="149" t="str">
        <f t="shared" ref="A53:B63" si="6">A26</f>
        <v>Gabion Wall Type 3</v>
      </c>
      <c r="B53" s="154"/>
      <c r="C53" s="144"/>
      <c r="D53" s="146"/>
      <c r="E53" s="145"/>
      <c r="F53" s="144"/>
      <c r="G53" s="145"/>
      <c r="H53" s="145"/>
      <c r="I53" s="147"/>
      <c r="J53" s="152"/>
      <c r="L53" s="148"/>
    </row>
    <row r="54" spans="1:12" ht="15">
      <c r="A54" s="149" t="str">
        <f t="shared" si="6"/>
        <v>~CS05</v>
      </c>
      <c r="B54" s="154">
        <f t="shared" si="6"/>
        <v>0</v>
      </c>
      <c r="C54" s="144">
        <f>'4 Sheet1'!M32</f>
        <v>0</v>
      </c>
      <c r="D54" s="146"/>
      <c r="E54" s="145"/>
      <c r="F54" s="144">
        <f t="shared" si="4"/>
        <v>0</v>
      </c>
      <c r="G54" s="145"/>
      <c r="H54" s="145" t="s">
        <v>248</v>
      </c>
      <c r="I54" s="147">
        <f t="shared" si="5"/>
        <v>0</v>
      </c>
      <c r="J54" s="152">
        <f t="shared" si="3"/>
        <v>0</v>
      </c>
      <c r="L54" s="148"/>
    </row>
    <row r="55" spans="1:12" ht="15">
      <c r="A55" s="149" t="str">
        <f t="shared" si="6"/>
        <v>CS05-CS06</v>
      </c>
      <c r="B55" s="154">
        <f t="shared" si="6"/>
        <v>0</v>
      </c>
      <c r="C55" s="144">
        <f>'4 Sheet1'!M33</f>
        <v>0</v>
      </c>
      <c r="D55" s="146"/>
      <c r="E55" s="145"/>
      <c r="F55" s="144">
        <f t="shared" si="4"/>
        <v>0</v>
      </c>
      <c r="G55" s="145"/>
      <c r="H55" s="145" t="s">
        <v>248</v>
      </c>
      <c r="I55" s="147">
        <f t="shared" si="5"/>
        <v>0</v>
      </c>
      <c r="J55" s="152">
        <f t="shared" si="3"/>
        <v>0</v>
      </c>
      <c r="L55" s="148"/>
    </row>
    <row r="56" spans="1:12" ht="15">
      <c r="A56" s="149" t="str">
        <f t="shared" si="6"/>
        <v>CS06~</v>
      </c>
      <c r="B56" s="154">
        <f t="shared" si="6"/>
        <v>0</v>
      </c>
      <c r="C56" s="144">
        <f>'4 Sheet1'!M34</f>
        <v>0</v>
      </c>
      <c r="D56" s="146"/>
      <c r="E56" s="145"/>
      <c r="F56" s="144">
        <f t="shared" si="4"/>
        <v>0</v>
      </c>
      <c r="G56" s="145"/>
      <c r="H56" s="145" t="s">
        <v>248</v>
      </c>
      <c r="I56" s="147">
        <f t="shared" si="5"/>
        <v>0</v>
      </c>
      <c r="J56" s="152">
        <f t="shared" si="3"/>
        <v>0</v>
      </c>
      <c r="L56" s="148"/>
    </row>
    <row r="57" spans="1:12" ht="15">
      <c r="A57" s="149"/>
      <c r="B57" s="154"/>
      <c r="C57" s="144"/>
      <c r="D57" s="146"/>
      <c r="E57" s="145"/>
      <c r="F57" s="144"/>
      <c r="G57" s="145"/>
      <c r="H57" s="145"/>
      <c r="I57" s="147"/>
      <c r="J57" s="152"/>
      <c r="L57" s="148"/>
    </row>
    <row r="58" spans="1:12" ht="15">
      <c r="A58" s="149" t="str">
        <f t="shared" si="6"/>
        <v>Gabion Wall Type 5</v>
      </c>
      <c r="B58" s="154"/>
      <c r="C58" s="144"/>
      <c r="D58" s="146"/>
      <c r="E58" s="145"/>
      <c r="F58" s="144"/>
      <c r="G58" s="145"/>
      <c r="H58" s="145"/>
      <c r="I58" s="147"/>
      <c r="J58" s="152"/>
      <c r="L58" s="148"/>
    </row>
    <row r="59" spans="1:12" ht="15">
      <c r="A59" s="149" t="str">
        <f t="shared" si="6"/>
        <v>~CS05</v>
      </c>
      <c r="B59" s="154">
        <f t="shared" si="6"/>
        <v>0</v>
      </c>
      <c r="C59" s="144">
        <f>'4 Sheet1'!M40</f>
        <v>0</v>
      </c>
      <c r="D59" s="146"/>
      <c r="E59" s="145"/>
      <c r="F59" s="144">
        <f t="shared" si="4"/>
        <v>0</v>
      </c>
      <c r="G59" s="145"/>
      <c r="H59" s="145" t="s">
        <v>248</v>
      </c>
      <c r="I59" s="147">
        <f t="shared" si="5"/>
        <v>0</v>
      </c>
      <c r="J59" s="152">
        <f t="shared" si="3"/>
        <v>0</v>
      </c>
      <c r="L59" s="148"/>
    </row>
    <row r="60" spans="1:12" ht="15">
      <c r="A60" s="149" t="str">
        <f t="shared" si="6"/>
        <v>CS05-CS06</v>
      </c>
      <c r="B60" s="154">
        <f t="shared" si="6"/>
        <v>0</v>
      </c>
      <c r="C60" s="144">
        <f>'4 Sheet1'!M41</f>
        <v>0</v>
      </c>
      <c r="D60" s="146"/>
      <c r="E60" s="145"/>
      <c r="F60" s="144">
        <f t="shared" si="4"/>
        <v>0</v>
      </c>
      <c r="G60" s="145"/>
      <c r="H60" s="145" t="s">
        <v>248</v>
      </c>
      <c r="I60" s="147">
        <f t="shared" si="5"/>
        <v>0</v>
      </c>
      <c r="J60" s="152">
        <f t="shared" si="3"/>
        <v>0</v>
      </c>
      <c r="L60" s="148"/>
    </row>
    <row r="61" spans="1:12" ht="15">
      <c r="A61" s="149" t="str">
        <f t="shared" si="6"/>
        <v>CS06-CS07</v>
      </c>
      <c r="B61" s="154">
        <f t="shared" si="6"/>
        <v>0</v>
      </c>
      <c r="C61" s="144">
        <f>'4 Sheet1'!M42</f>
        <v>0</v>
      </c>
      <c r="D61" s="146"/>
      <c r="E61" s="145"/>
      <c r="F61" s="144">
        <f t="shared" si="4"/>
        <v>0</v>
      </c>
      <c r="G61" s="145"/>
      <c r="H61" s="145" t="s">
        <v>248</v>
      </c>
      <c r="I61" s="147">
        <f t="shared" si="5"/>
        <v>0</v>
      </c>
      <c r="J61" s="152">
        <f t="shared" si="3"/>
        <v>0</v>
      </c>
      <c r="L61" s="148"/>
    </row>
    <row r="62" spans="1:12" ht="15">
      <c r="A62" s="149" t="str">
        <f t="shared" si="6"/>
        <v>CS07-CS08</v>
      </c>
      <c r="B62" s="154">
        <f t="shared" si="6"/>
        <v>0</v>
      </c>
      <c r="C62" s="144">
        <f>'4 Sheet1'!M43</f>
        <v>0</v>
      </c>
      <c r="D62" s="146"/>
      <c r="E62" s="145"/>
      <c r="F62" s="144">
        <f t="shared" si="4"/>
        <v>0</v>
      </c>
      <c r="G62" s="145"/>
      <c r="H62" s="145" t="s">
        <v>248</v>
      </c>
      <c r="I62" s="147">
        <f t="shared" si="5"/>
        <v>0</v>
      </c>
      <c r="J62" s="152">
        <f t="shared" si="3"/>
        <v>0</v>
      </c>
      <c r="L62" s="148"/>
    </row>
    <row r="63" spans="1:12" ht="15">
      <c r="A63" s="149" t="str">
        <f t="shared" si="6"/>
        <v>CS08~</v>
      </c>
      <c r="B63" s="154">
        <f t="shared" si="6"/>
        <v>0</v>
      </c>
      <c r="C63" s="144">
        <f>'4 Sheet1'!M44</f>
        <v>0</v>
      </c>
      <c r="D63" s="146"/>
      <c r="E63" s="145"/>
      <c r="F63" s="144">
        <f t="shared" si="4"/>
        <v>0</v>
      </c>
      <c r="G63" s="145"/>
      <c r="H63" s="145" t="s">
        <v>248</v>
      </c>
      <c r="I63" s="147">
        <f t="shared" si="5"/>
        <v>0</v>
      </c>
      <c r="J63" s="152">
        <f t="shared" si="3"/>
        <v>0</v>
      </c>
      <c r="L63" s="148"/>
    </row>
    <row r="64" spans="1:12" ht="15">
      <c r="A64" s="157"/>
      <c r="B64" s="144"/>
      <c r="C64" s="144"/>
      <c r="D64" s="146"/>
      <c r="E64" s="145"/>
      <c r="F64" s="144"/>
      <c r="G64" s="145"/>
      <c r="H64" s="145"/>
      <c r="I64" s="147"/>
      <c r="J64" s="152"/>
      <c r="L64" s="148"/>
    </row>
    <row r="65" spans="1:12" ht="15">
      <c r="A65" s="157"/>
      <c r="B65" s="144"/>
      <c r="C65" s="144"/>
      <c r="D65" s="146"/>
      <c r="E65" s="145"/>
      <c r="F65" s="144"/>
      <c r="G65" s="145"/>
      <c r="H65" s="145"/>
      <c r="I65" s="147"/>
      <c r="J65" s="158">
        <f>SUM(J44:J64)</f>
        <v>0</v>
      </c>
    </row>
    <row r="66" spans="1:12" ht="15">
      <c r="A66" s="157"/>
      <c r="B66" s="144"/>
      <c r="C66" s="144"/>
      <c r="D66" s="146"/>
      <c r="E66" s="145"/>
      <c r="F66" s="144"/>
      <c r="G66" s="145"/>
      <c r="H66" s="145"/>
      <c r="I66" s="147"/>
      <c r="J66" s="158"/>
    </row>
    <row r="67" spans="1:12" ht="15">
      <c r="A67" s="157"/>
      <c r="B67" s="144"/>
      <c r="C67" s="144"/>
      <c r="D67" s="146"/>
      <c r="E67" s="145"/>
      <c r="F67" s="144"/>
      <c r="G67" s="145"/>
      <c r="H67" s="145"/>
      <c r="I67" s="147"/>
      <c r="J67" s="147"/>
    </row>
    <row r="68" spans="1:12" ht="15">
      <c r="A68" s="586" t="s">
        <v>249</v>
      </c>
      <c r="B68" s="587"/>
      <c r="C68" s="587"/>
      <c r="D68" s="587"/>
      <c r="E68" s="587"/>
      <c r="F68" s="588"/>
      <c r="G68" s="167"/>
      <c r="H68" s="142"/>
      <c r="I68" s="141"/>
      <c r="J68" s="141"/>
      <c r="K68" s="148"/>
      <c r="L68" s="148"/>
    </row>
    <row r="69" spans="1:12" ht="15">
      <c r="A69" s="586" t="s">
        <v>250</v>
      </c>
      <c r="B69" s="587"/>
      <c r="C69" s="587"/>
      <c r="D69" s="587"/>
      <c r="E69" s="587"/>
      <c r="F69" s="588"/>
      <c r="G69" s="167"/>
      <c r="H69" s="142"/>
      <c r="I69" s="141"/>
      <c r="J69" s="141"/>
      <c r="K69" s="148"/>
      <c r="L69" s="148"/>
    </row>
    <row r="70" spans="1:12" ht="15">
      <c r="A70" s="586" t="s">
        <v>251</v>
      </c>
      <c r="B70" s="587"/>
      <c r="C70" s="587"/>
      <c r="D70" s="587"/>
      <c r="E70" s="587"/>
      <c r="F70" s="588"/>
      <c r="G70" s="165"/>
      <c r="H70" s="166"/>
      <c r="I70" s="165"/>
      <c r="J70" s="165"/>
      <c r="K70" s="148"/>
      <c r="L70" s="148"/>
    </row>
    <row r="71" spans="1:12" ht="15">
      <c r="A71" s="168" t="s">
        <v>252</v>
      </c>
      <c r="B71" s="150"/>
      <c r="C71" s="169"/>
      <c r="D71" s="169"/>
      <c r="E71" s="170"/>
      <c r="F71" s="150"/>
      <c r="G71" s="170"/>
      <c r="H71" s="170"/>
      <c r="I71" s="147"/>
      <c r="J71" s="171"/>
      <c r="K71" s="148"/>
      <c r="L71" s="148"/>
    </row>
    <row r="72" spans="1:12" ht="15">
      <c r="A72" s="172" t="str">
        <f>A45</f>
        <v xml:space="preserve">Nailing Area </v>
      </c>
      <c r="B72" s="154"/>
      <c r="C72" s="159"/>
      <c r="D72" s="160"/>
      <c r="E72" s="161"/>
      <c r="F72" s="154"/>
      <c r="G72" s="173"/>
      <c r="H72" s="145"/>
      <c r="I72" s="147"/>
      <c r="J72" s="147"/>
      <c r="K72" s="148"/>
      <c r="L72" s="148"/>
    </row>
    <row r="73" spans="1:12" ht="15">
      <c r="A73" s="172" t="str">
        <f t="shared" ref="A73:B88" si="7">A46</f>
        <v>CS03-CS05</v>
      </c>
      <c r="B73" s="154">
        <f>B46</f>
        <v>0</v>
      </c>
      <c r="C73" s="159">
        <f>'4 Sheet1'!K23</f>
        <v>0</v>
      </c>
      <c r="D73" s="160"/>
      <c r="E73" s="161"/>
      <c r="F73" s="154">
        <f>PRODUCT(B73:E73)</f>
        <v>0</v>
      </c>
      <c r="G73" s="173">
        <f>F73</f>
        <v>0</v>
      </c>
      <c r="H73" s="145" t="s">
        <v>248</v>
      </c>
      <c r="I73" s="147">
        <f>G73*1.1</f>
        <v>0</v>
      </c>
      <c r="J73" s="152">
        <f>I73</f>
        <v>0</v>
      </c>
      <c r="K73" s="148"/>
      <c r="L73" s="148"/>
    </row>
    <row r="74" spans="1:12" ht="15">
      <c r="A74" s="172" t="str">
        <f t="shared" si="7"/>
        <v>CS05-CS08</v>
      </c>
      <c r="B74" s="154">
        <f t="shared" si="7"/>
        <v>0</v>
      </c>
      <c r="C74" s="159">
        <f>'4 Sheet1'!K24</f>
        <v>0</v>
      </c>
      <c r="D74" s="160"/>
      <c r="E74" s="161"/>
      <c r="F74" s="154">
        <f t="shared" ref="F74:F90" si="8">PRODUCT(B74:E74)</f>
        <v>0</v>
      </c>
      <c r="G74" s="173">
        <f t="shared" ref="G74:G90" si="9">F74</f>
        <v>0</v>
      </c>
      <c r="H74" s="145" t="s">
        <v>248</v>
      </c>
      <c r="I74" s="147">
        <f t="shared" ref="I74:I90" si="10">G74*1.1</f>
        <v>0</v>
      </c>
      <c r="J74" s="152">
        <f t="shared" ref="J74:J90" si="11">I74</f>
        <v>0</v>
      </c>
      <c r="K74" s="148"/>
      <c r="L74" s="148"/>
    </row>
    <row r="75" spans="1:12" ht="15">
      <c r="A75" s="172" t="str">
        <f t="shared" si="7"/>
        <v>CS08-CS10</v>
      </c>
      <c r="B75" s="154">
        <f t="shared" si="7"/>
        <v>0</v>
      </c>
      <c r="C75" s="159">
        <f>'4 Sheet1'!K25</f>
        <v>0</v>
      </c>
      <c r="D75" s="160"/>
      <c r="E75" s="161"/>
      <c r="F75" s="154">
        <f t="shared" si="8"/>
        <v>0</v>
      </c>
      <c r="G75" s="173">
        <f t="shared" si="9"/>
        <v>0</v>
      </c>
      <c r="H75" s="145" t="s">
        <v>248</v>
      </c>
      <c r="I75" s="147">
        <f t="shared" si="10"/>
        <v>0</v>
      </c>
      <c r="J75" s="152">
        <f t="shared" si="11"/>
        <v>0</v>
      </c>
      <c r="K75" s="148"/>
      <c r="L75" s="148"/>
    </row>
    <row r="76" spans="1:12" ht="15">
      <c r="A76" s="172" t="str">
        <f t="shared" si="7"/>
        <v>CS10-CS12</v>
      </c>
      <c r="B76" s="154">
        <f t="shared" si="7"/>
        <v>0</v>
      </c>
      <c r="C76" s="159">
        <f>'4 Sheet1'!K26</f>
        <v>0</v>
      </c>
      <c r="D76" s="160"/>
      <c r="E76" s="161"/>
      <c r="F76" s="154">
        <f t="shared" si="8"/>
        <v>0</v>
      </c>
      <c r="G76" s="173">
        <f t="shared" si="9"/>
        <v>0</v>
      </c>
      <c r="H76" s="145" t="s">
        <v>248</v>
      </c>
      <c r="I76" s="147">
        <f t="shared" si="10"/>
        <v>0</v>
      </c>
      <c r="J76" s="152">
        <f t="shared" si="11"/>
        <v>0</v>
      </c>
      <c r="K76" s="148"/>
      <c r="L76" s="148"/>
    </row>
    <row r="77" spans="1:12" ht="15">
      <c r="A77" s="172"/>
      <c r="B77" s="154"/>
      <c r="C77" s="159"/>
      <c r="D77" s="160"/>
      <c r="E77" s="161"/>
      <c r="F77" s="154"/>
      <c r="G77" s="173"/>
      <c r="H77" s="145"/>
      <c r="I77" s="147"/>
      <c r="J77" s="147"/>
      <c r="K77" s="148"/>
      <c r="L77" s="148"/>
    </row>
    <row r="78" spans="1:12" ht="15">
      <c r="A78" s="172">
        <f t="shared" si="7"/>
        <v>0</v>
      </c>
      <c r="B78" s="154">
        <f t="shared" si="7"/>
        <v>0</v>
      </c>
      <c r="C78" s="159">
        <f>'4 Sheet1'!K28</f>
        <v>0</v>
      </c>
      <c r="D78" s="160"/>
      <c r="E78" s="161"/>
      <c r="F78" s="154">
        <f t="shared" si="8"/>
        <v>0</v>
      </c>
      <c r="G78" s="173">
        <f t="shared" si="9"/>
        <v>0</v>
      </c>
      <c r="H78" s="145" t="s">
        <v>248</v>
      </c>
      <c r="I78" s="147">
        <f t="shared" si="10"/>
        <v>0</v>
      </c>
      <c r="J78" s="152">
        <f t="shared" si="11"/>
        <v>0</v>
      </c>
      <c r="K78" s="148"/>
      <c r="L78" s="148"/>
    </row>
    <row r="79" spans="1:12" ht="15">
      <c r="A79" s="172"/>
      <c r="B79" s="154"/>
      <c r="C79" s="159"/>
      <c r="D79" s="160"/>
      <c r="E79" s="161"/>
      <c r="F79" s="154"/>
      <c r="G79" s="173"/>
      <c r="H79" s="145"/>
      <c r="I79" s="147"/>
      <c r="J79" s="147"/>
      <c r="K79" s="148"/>
      <c r="L79" s="148"/>
    </row>
    <row r="80" spans="1:12" ht="15">
      <c r="A80" s="172" t="str">
        <f t="shared" si="7"/>
        <v>Gabion Wall Type 3</v>
      </c>
      <c r="B80" s="154"/>
      <c r="C80" s="159"/>
      <c r="D80" s="160"/>
      <c r="E80" s="161"/>
      <c r="F80" s="154"/>
      <c r="G80" s="173"/>
      <c r="H80" s="145"/>
      <c r="I80" s="147"/>
      <c r="J80" s="147"/>
      <c r="K80" s="148"/>
      <c r="L80" s="148"/>
    </row>
    <row r="81" spans="1:18" ht="15">
      <c r="A81" s="172" t="str">
        <f t="shared" si="7"/>
        <v>~CS05</v>
      </c>
      <c r="B81" s="154">
        <f t="shared" si="7"/>
        <v>0</v>
      </c>
      <c r="C81" s="160">
        <f>'4 Sheet1'!K32</f>
        <v>0</v>
      </c>
      <c r="D81" s="160"/>
      <c r="E81" s="161"/>
      <c r="F81" s="154">
        <f t="shared" si="8"/>
        <v>0</v>
      </c>
      <c r="G81" s="173">
        <f t="shared" si="9"/>
        <v>0</v>
      </c>
      <c r="H81" s="145" t="s">
        <v>248</v>
      </c>
      <c r="I81" s="147">
        <f t="shared" si="10"/>
        <v>0</v>
      </c>
      <c r="J81" s="152">
        <f t="shared" si="11"/>
        <v>0</v>
      </c>
      <c r="K81" s="148"/>
      <c r="L81" s="148"/>
    </row>
    <row r="82" spans="1:18" ht="15">
      <c r="A82" s="172" t="str">
        <f t="shared" si="7"/>
        <v>CS05-CS06</v>
      </c>
      <c r="B82" s="154">
        <f t="shared" si="7"/>
        <v>0</v>
      </c>
      <c r="C82" s="160">
        <f>'4 Sheet1'!K33</f>
        <v>0</v>
      </c>
      <c r="D82" s="160"/>
      <c r="E82" s="161"/>
      <c r="F82" s="154">
        <f t="shared" si="8"/>
        <v>0</v>
      </c>
      <c r="G82" s="173">
        <f t="shared" si="9"/>
        <v>0</v>
      </c>
      <c r="H82" s="145" t="s">
        <v>248</v>
      </c>
      <c r="I82" s="147">
        <f t="shared" si="10"/>
        <v>0</v>
      </c>
      <c r="J82" s="152">
        <f t="shared" si="11"/>
        <v>0</v>
      </c>
      <c r="K82" s="148"/>
      <c r="L82" s="148"/>
    </row>
    <row r="83" spans="1:18" ht="15">
      <c r="A83" s="172" t="str">
        <f t="shared" si="7"/>
        <v>CS06~</v>
      </c>
      <c r="B83" s="154">
        <f t="shared" si="7"/>
        <v>0</v>
      </c>
      <c r="C83" s="160">
        <f>'4 Sheet1'!K34</f>
        <v>0</v>
      </c>
      <c r="D83" s="160"/>
      <c r="E83" s="161"/>
      <c r="F83" s="154">
        <f t="shared" si="8"/>
        <v>0</v>
      </c>
      <c r="G83" s="173">
        <f t="shared" si="9"/>
        <v>0</v>
      </c>
      <c r="H83" s="145" t="s">
        <v>248</v>
      </c>
      <c r="I83" s="147">
        <f t="shared" si="10"/>
        <v>0</v>
      </c>
      <c r="J83" s="152">
        <f t="shared" si="11"/>
        <v>0</v>
      </c>
      <c r="K83" s="148"/>
      <c r="L83" s="148"/>
    </row>
    <row r="84" spans="1:18" ht="15">
      <c r="A84" s="172"/>
      <c r="B84" s="154"/>
      <c r="C84" s="160"/>
      <c r="D84" s="160"/>
      <c r="E84" s="161"/>
      <c r="F84" s="154"/>
      <c r="G84" s="173"/>
      <c r="H84" s="145"/>
      <c r="I84" s="147"/>
      <c r="J84" s="147"/>
      <c r="K84" s="148"/>
      <c r="L84" s="148"/>
    </row>
    <row r="85" spans="1:18" ht="15">
      <c r="A85" s="172" t="str">
        <f t="shared" si="7"/>
        <v>Gabion Wall Type 5</v>
      </c>
      <c r="B85" s="154"/>
      <c r="C85" s="160"/>
      <c r="D85" s="160"/>
      <c r="E85" s="161"/>
      <c r="F85" s="154"/>
      <c r="G85" s="173"/>
      <c r="H85" s="145"/>
      <c r="I85" s="147"/>
      <c r="J85" s="147"/>
      <c r="K85" s="148"/>
      <c r="L85" s="148"/>
    </row>
    <row r="86" spans="1:18" ht="15">
      <c r="A86" s="172" t="str">
        <f t="shared" si="7"/>
        <v>~CS05</v>
      </c>
      <c r="B86" s="154">
        <f t="shared" si="7"/>
        <v>0</v>
      </c>
      <c r="C86" s="160">
        <f>'4 Sheet1'!K40</f>
        <v>0</v>
      </c>
      <c r="D86" s="160"/>
      <c r="E86" s="161"/>
      <c r="F86" s="154">
        <f t="shared" si="8"/>
        <v>0</v>
      </c>
      <c r="G86" s="173">
        <f t="shared" si="9"/>
        <v>0</v>
      </c>
      <c r="H86" s="145" t="s">
        <v>248</v>
      </c>
      <c r="I86" s="147">
        <f t="shared" si="10"/>
        <v>0</v>
      </c>
      <c r="J86" s="152">
        <f t="shared" si="11"/>
        <v>0</v>
      </c>
      <c r="K86" s="148"/>
      <c r="L86" s="148"/>
    </row>
    <row r="87" spans="1:18" ht="15">
      <c r="A87" s="172" t="str">
        <f t="shared" si="7"/>
        <v>CS05-CS06</v>
      </c>
      <c r="B87" s="154">
        <f t="shared" si="7"/>
        <v>0</v>
      </c>
      <c r="C87" s="160">
        <f>'4 Sheet1'!K41</f>
        <v>0</v>
      </c>
      <c r="D87" s="160"/>
      <c r="E87" s="161"/>
      <c r="F87" s="154">
        <f t="shared" si="8"/>
        <v>0</v>
      </c>
      <c r="G87" s="173">
        <f t="shared" si="9"/>
        <v>0</v>
      </c>
      <c r="H87" s="145" t="s">
        <v>248</v>
      </c>
      <c r="I87" s="147">
        <f t="shared" si="10"/>
        <v>0</v>
      </c>
      <c r="J87" s="152">
        <f t="shared" si="11"/>
        <v>0</v>
      </c>
      <c r="K87" s="148"/>
      <c r="L87" s="148"/>
    </row>
    <row r="88" spans="1:18" ht="15">
      <c r="A88" s="172" t="str">
        <f t="shared" si="7"/>
        <v>CS06-CS07</v>
      </c>
      <c r="B88" s="154">
        <f t="shared" si="7"/>
        <v>0</v>
      </c>
      <c r="C88" s="160">
        <f>'4 Sheet1'!K42</f>
        <v>0</v>
      </c>
      <c r="D88" s="160"/>
      <c r="E88" s="161"/>
      <c r="F88" s="154">
        <f t="shared" si="8"/>
        <v>0</v>
      </c>
      <c r="G88" s="173">
        <f t="shared" si="9"/>
        <v>0</v>
      </c>
      <c r="H88" s="145" t="s">
        <v>248</v>
      </c>
      <c r="I88" s="147">
        <f t="shared" si="10"/>
        <v>0</v>
      </c>
      <c r="J88" s="152">
        <f t="shared" si="11"/>
        <v>0</v>
      </c>
      <c r="K88" s="148"/>
      <c r="L88" s="148"/>
    </row>
    <row r="89" spans="1:18" ht="15">
      <c r="A89" s="172" t="str">
        <f>A62</f>
        <v>CS07-CS08</v>
      </c>
      <c r="B89" s="154">
        <f>B62</f>
        <v>0</v>
      </c>
      <c r="C89" s="160">
        <f>'4 Sheet1'!K43</f>
        <v>0</v>
      </c>
      <c r="D89" s="160"/>
      <c r="E89" s="161"/>
      <c r="F89" s="154">
        <f t="shared" si="8"/>
        <v>0</v>
      </c>
      <c r="G89" s="173">
        <f t="shared" si="9"/>
        <v>0</v>
      </c>
      <c r="H89" s="145" t="s">
        <v>248</v>
      </c>
      <c r="I89" s="147">
        <f t="shared" si="10"/>
        <v>0</v>
      </c>
      <c r="J89" s="152">
        <f t="shared" si="11"/>
        <v>0</v>
      </c>
      <c r="K89" s="148"/>
      <c r="L89" s="148"/>
    </row>
    <row r="90" spans="1:18" ht="15">
      <c r="A90" s="172" t="str">
        <f>A63</f>
        <v>CS08~</v>
      </c>
      <c r="B90" s="154">
        <f>B63</f>
        <v>0</v>
      </c>
      <c r="C90" s="160">
        <f>'4 Sheet1'!K44</f>
        <v>0</v>
      </c>
      <c r="D90" s="160"/>
      <c r="E90" s="161"/>
      <c r="F90" s="154">
        <f t="shared" si="8"/>
        <v>0</v>
      </c>
      <c r="G90" s="173">
        <f t="shared" si="9"/>
        <v>0</v>
      </c>
      <c r="H90" s="145" t="s">
        <v>248</v>
      </c>
      <c r="I90" s="147">
        <f t="shared" si="10"/>
        <v>0</v>
      </c>
      <c r="J90" s="152">
        <f t="shared" si="11"/>
        <v>0</v>
      </c>
      <c r="K90" s="148"/>
      <c r="L90" s="148"/>
    </row>
    <row r="91" spans="1:18" ht="15">
      <c r="A91" s="174"/>
      <c r="B91" s="154"/>
      <c r="C91" s="160"/>
      <c r="D91" s="160"/>
      <c r="E91" s="161"/>
      <c r="F91" s="154"/>
      <c r="G91" s="161"/>
      <c r="H91" s="161"/>
      <c r="I91" s="147"/>
      <c r="J91" s="158">
        <f>SUM(J73:J90)</f>
        <v>0</v>
      </c>
      <c r="K91" s="148"/>
      <c r="L91" s="148"/>
    </row>
    <row r="92" spans="1:18" ht="15">
      <c r="A92" s="174"/>
      <c r="B92" s="154"/>
      <c r="C92" s="160"/>
      <c r="D92" s="160"/>
      <c r="E92" s="161"/>
      <c r="F92" s="154"/>
      <c r="G92" s="161"/>
      <c r="H92" s="161"/>
      <c r="I92" s="147"/>
      <c r="J92" s="171"/>
      <c r="K92" s="148"/>
      <c r="L92" s="148"/>
    </row>
    <row r="93" spans="1:18" ht="15">
      <c r="A93" s="153"/>
      <c r="B93" s="154"/>
      <c r="C93" s="160"/>
      <c r="D93" s="160"/>
      <c r="E93" s="161"/>
      <c r="F93" s="154"/>
      <c r="G93" s="161"/>
      <c r="H93" s="161"/>
      <c r="I93" s="147"/>
      <c r="J93" s="171"/>
      <c r="K93" s="148"/>
      <c r="L93" s="148"/>
    </row>
    <row r="94" spans="1:18" ht="15">
      <c r="A94" s="584" t="s">
        <v>253</v>
      </c>
      <c r="B94" s="585"/>
      <c r="C94" s="585"/>
      <c r="D94" s="585"/>
      <c r="E94" s="585"/>
      <c r="F94" s="585"/>
      <c r="G94" s="585"/>
      <c r="H94" s="585"/>
      <c r="I94" s="585"/>
      <c r="J94" s="589"/>
      <c r="K94" s="148"/>
      <c r="L94" s="148"/>
    </row>
    <row r="95" spans="1:18" ht="15">
      <c r="A95" s="168" t="s">
        <v>252</v>
      </c>
      <c r="B95" s="144"/>
      <c r="C95" s="146"/>
      <c r="D95" s="146"/>
      <c r="E95" s="145"/>
      <c r="F95" s="144"/>
      <c r="G95" s="145"/>
      <c r="H95" s="145"/>
      <c r="I95" s="147"/>
      <c r="J95" s="147"/>
      <c r="K95" s="148"/>
      <c r="L95" s="148"/>
    </row>
    <row r="96" spans="1:18" ht="15">
      <c r="A96" s="175" t="str">
        <f>A72</f>
        <v xml:space="preserve">Nailing Area </v>
      </c>
      <c r="B96" s="150"/>
      <c r="C96" s="176"/>
      <c r="D96" s="146"/>
      <c r="E96" s="145"/>
      <c r="F96" s="154"/>
      <c r="G96" s="173"/>
      <c r="H96" s="145"/>
      <c r="I96" s="147"/>
      <c r="J96" s="147"/>
      <c r="K96" s="148"/>
      <c r="L96" s="148"/>
      <c r="P96" s="177"/>
      <c r="Q96" s="177"/>
      <c r="R96" s="177"/>
    </row>
    <row r="97" spans="1:18" ht="15">
      <c r="A97" s="175" t="str">
        <f t="shared" ref="A97:B112" si="12">A73</f>
        <v>CS03-CS05</v>
      </c>
      <c r="B97" s="150">
        <f>B73</f>
        <v>0</v>
      </c>
      <c r="C97" s="176">
        <f>'4 Sheet1'!L23</f>
        <v>0</v>
      </c>
      <c r="D97" s="146"/>
      <c r="E97" s="145"/>
      <c r="F97" s="154">
        <f>PRODUCT(B97:E97)</f>
        <v>0</v>
      </c>
      <c r="G97" s="173">
        <f>F97</f>
        <v>0</v>
      </c>
      <c r="H97" s="145" t="s">
        <v>248</v>
      </c>
      <c r="I97" s="147">
        <f>G97*1.1</f>
        <v>0</v>
      </c>
      <c r="J97" s="152">
        <f>I97</f>
        <v>0</v>
      </c>
      <c r="K97" s="148"/>
      <c r="L97" s="148"/>
      <c r="P97" s="177"/>
      <c r="Q97" s="177"/>
      <c r="R97" s="177"/>
    </row>
    <row r="98" spans="1:18" ht="15">
      <c r="A98" s="175" t="str">
        <f t="shared" si="12"/>
        <v>CS05-CS08</v>
      </c>
      <c r="B98" s="150">
        <f t="shared" si="12"/>
        <v>0</v>
      </c>
      <c r="C98" s="176">
        <f>'4 Sheet1'!L24</f>
        <v>0</v>
      </c>
      <c r="D98" s="146"/>
      <c r="E98" s="145"/>
      <c r="F98" s="154">
        <f t="shared" ref="F98:F114" si="13">PRODUCT(B98:E98)</f>
        <v>0</v>
      </c>
      <c r="G98" s="173">
        <f t="shared" ref="G98:G114" si="14">F98</f>
        <v>0</v>
      </c>
      <c r="H98" s="178" t="s">
        <v>248</v>
      </c>
      <c r="I98" s="147">
        <f t="shared" ref="I98:I114" si="15">G98*1.1</f>
        <v>0</v>
      </c>
      <c r="J98" s="152">
        <f t="shared" ref="J98:J114" si="16">I98</f>
        <v>0</v>
      </c>
      <c r="K98" s="148"/>
      <c r="L98" s="148"/>
      <c r="P98" s="177"/>
      <c r="Q98" s="177"/>
      <c r="R98" s="177"/>
    </row>
    <row r="99" spans="1:18" ht="15">
      <c r="A99" s="175" t="str">
        <f t="shared" si="12"/>
        <v>CS08-CS10</v>
      </c>
      <c r="B99" s="150">
        <f t="shared" si="12"/>
        <v>0</v>
      </c>
      <c r="C99" s="176">
        <f>'4 Sheet1'!L25</f>
        <v>0</v>
      </c>
      <c r="D99" s="146"/>
      <c r="E99" s="145"/>
      <c r="F99" s="154">
        <f t="shared" si="13"/>
        <v>0</v>
      </c>
      <c r="G99" s="173">
        <f t="shared" si="14"/>
        <v>0</v>
      </c>
      <c r="H99" s="145" t="s">
        <v>248</v>
      </c>
      <c r="I99" s="147">
        <f t="shared" si="15"/>
        <v>0</v>
      </c>
      <c r="J99" s="152">
        <f t="shared" si="16"/>
        <v>0</v>
      </c>
      <c r="K99" s="148"/>
      <c r="L99" s="148"/>
      <c r="P99" s="177"/>
      <c r="Q99" s="177"/>
      <c r="R99" s="177"/>
    </row>
    <row r="100" spans="1:18" ht="15">
      <c r="A100" s="175" t="str">
        <f t="shared" si="12"/>
        <v>CS10-CS12</v>
      </c>
      <c r="B100" s="150">
        <f t="shared" si="12"/>
        <v>0</v>
      </c>
      <c r="C100" s="176">
        <f>'4 Sheet1'!L26</f>
        <v>0</v>
      </c>
      <c r="D100" s="146"/>
      <c r="E100" s="145"/>
      <c r="F100" s="154">
        <f t="shared" si="13"/>
        <v>0</v>
      </c>
      <c r="G100" s="173">
        <f t="shared" si="14"/>
        <v>0</v>
      </c>
      <c r="H100" s="178" t="s">
        <v>248</v>
      </c>
      <c r="I100" s="147">
        <f t="shared" si="15"/>
        <v>0</v>
      </c>
      <c r="J100" s="152">
        <f t="shared" si="16"/>
        <v>0</v>
      </c>
      <c r="K100" s="148"/>
      <c r="L100" s="148"/>
      <c r="P100" s="177"/>
      <c r="Q100" s="177"/>
      <c r="R100" s="177"/>
    </row>
    <row r="101" spans="1:18" ht="15">
      <c r="A101" s="175"/>
      <c r="B101" s="150"/>
      <c r="C101" s="176"/>
      <c r="D101" s="146"/>
      <c r="E101" s="145"/>
      <c r="F101" s="154"/>
      <c r="G101" s="173"/>
      <c r="H101" s="145"/>
      <c r="I101" s="147"/>
      <c r="J101" s="147"/>
      <c r="K101" s="148"/>
      <c r="L101" s="148"/>
      <c r="P101" s="177"/>
      <c r="Q101" s="177"/>
      <c r="R101" s="177"/>
    </row>
    <row r="102" spans="1:18" ht="15">
      <c r="A102" s="175">
        <f t="shared" si="12"/>
        <v>0</v>
      </c>
      <c r="B102" s="150">
        <f t="shared" si="12"/>
        <v>0</v>
      </c>
      <c r="C102" s="176">
        <f>'4 Sheet1'!L28</f>
        <v>0</v>
      </c>
      <c r="D102" s="146"/>
      <c r="E102" s="145"/>
      <c r="F102" s="154">
        <f t="shared" si="13"/>
        <v>0</v>
      </c>
      <c r="G102" s="173">
        <f t="shared" si="14"/>
        <v>0</v>
      </c>
      <c r="H102" s="178" t="s">
        <v>248</v>
      </c>
      <c r="I102" s="147">
        <f t="shared" si="15"/>
        <v>0</v>
      </c>
      <c r="J102" s="152">
        <f t="shared" si="16"/>
        <v>0</v>
      </c>
      <c r="K102" s="148"/>
      <c r="L102" s="148"/>
      <c r="P102" s="177"/>
      <c r="Q102" s="177"/>
      <c r="R102" s="177"/>
    </row>
    <row r="103" spans="1:18" ht="15">
      <c r="A103" s="175"/>
      <c r="B103" s="150"/>
      <c r="C103" s="176"/>
      <c r="D103" s="146"/>
      <c r="E103" s="145"/>
      <c r="F103" s="154"/>
      <c r="G103" s="173"/>
      <c r="H103" s="145" t="s">
        <v>248</v>
      </c>
      <c r="I103" s="147"/>
      <c r="J103" s="147"/>
      <c r="K103" s="148"/>
      <c r="L103" s="148"/>
      <c r="P103" s="177"/>
      <c r="Q103" s="177"/>
      <c r="R103" s="177"/>
    </row>
    <row r="104" spans="1:18" ht="15">
      <c r="A104" s="175" t="str">
        <f t="shared" si="12"/>
        <v>Gabion Wall Type 3</v>
      </c>
      <c r="B104" s="150"/>
      <c r="C104" s="176"/>
      <c r="D104" s="146"/>
      <c r="E104" s="145"/>
      <c r="F104" s="154"/>
      <c r="G104" s="173"/>
      <c r="H104" s="178" t="s">
        <v>248</v>
      </c>
      <c r="I104" s="147"/>
      <c r="J104" s="147"/>
      <c r="K104" s="148"/>
      <c r="L104" s="148"/>
      <c r="P104" s="177"/>
      <c r="Q104" s="177"/>
      <c r="R104" s="177"/>
    </row>
    <row r="105" spans="1:18" ht="15">
      <c r="A105" s="175" t="str">
        <f t="shared" si="12"/>
        <v>~CS05</v>
      </c>
      <c r="B105" s="150">
        <f t="shared" si="12"/>
        <v>0</v>
      </c>
      <c r="C105" s="176">
        <f>'4 Sheet1'!L32</f>
        <v>0</v>
      </c>
      <c r="D105" s="146"/>
      <c r="E105" s="145"/>
      <c r="F105" s="154">
        <f t="shared" si="13"/>
        <v>0</v>
      </c>
      <c r="G105" s="173">
        <f t="shared" si="14"/>
        <v>0</v>
      </c>
      <c r="H105" s="145" t="s">
        <v>248</v>
      </c>
      <c r="I105" s="147">
        <f t="shared" si="15"/>
        <v>0</v>
      </c>
      <c r="J105" s="152">
        <f t="shared" si="16"/>
        <v>0</v>
      </c>
      <c r="K105" s="148"/>
      <c r="L105" s="148"/>
      <c r="P105" s="177"/>
      <c r="Q105" s="177"/>
      <c r="R105" s="177"/>
    </row>
    <row r="106" spans="1:18" ht="15">
      <c r="A106" s="175" t="str">
        <f t="shared" si="12"/>
        <v>CS05-CS06</v>
      </c>
      <c r="B106" s="150">
        <f t="shared" si="12"/>
        <v>0</v>
      </c>
      <c r="C106" s="176">
        <f>'4 Sheet1'!L33</f>
        <v>0</v>
      </c>
      <c r="D106" s="146"/>
      <c r="E106" s="145"/>
      <c r="F106" s="154">
        <f t="shared" si="13"/>
        <v>0</v>
      </c>
      <c r="G106" s="173">
        <f t="shared" si="14"/>
        <v>0</v>
      </c>
      <c r="H106" s="178" t="s">
        <v>248</v>
      </c>
      <c r="I106" s="147">
        <f t="shared" si="15"/>
        <v>0</v>
      </c>
      <c r="J106" s="152">
        <f t="shared" si="16"/>
        <v>0</v>
      </c>
      <c r="K106" s="148"/>
      <c r="L106" s="148"/>
      <c r="P106" s="177"/>
      <c r="Q106" s="177"/>
      <c r="R106" s="177"/>
    </row>
    <row r="107" spans="1:18" ht="15">
      <c r="A107" s="175" t="str">
        <f t="shared" si="12"/>
        <v>CS06~</v>
      </c>
      <c r="B107" s="150">
        <f t="shared" si="12"/>
        <v>0</v>
      </c>
      <c r="C107" s="176">
        <f>'4 Sheet1'!L34</f>
        <v>0</v>
      </c>
      <c r="D107" s="146"/>
      <c r="E107" s="145"/>
      <c r="F107" s="154">
        <f t="shared" si="13"/>
        <v>0</v>
      </c>
      <c r="G107" s="173">
        <f t="shared" si="14"/>
        <v>0</v>
      </c>
      <c r="H107" s="145" t="s">
        <v>248</v>
      </c>
      <c r="I107" s="147">
        <f t="shared" si="15"/>
        <v>0</v>
      </c>
      <c r="J107" s="152">
        <f t="shared" si="16"/>
        <v>0</v>
      </c>
      <c r="K107" s="148"/>
      <c r="L107" s="148"/>
      <c r="P107" s="177"/>
      <c r="Q107" s="177"/>
      <c r="R107" s="177"/>
    </row>
    <row r="108" spans="1:18" ht="15">
      <c r="A108" s="175"/>
      <c r="B108" s="150"/>
      <c r="C108" s="176"/>
      <c r="D108" s="146"/>
      <c r="E108" s="145"/>
      <c r="F108" s="154"/>
      <c r="G108" s="173"/>
      <c r="H108" s="178"/>
      <c r="I108" s="147"/>
      <c r="J108" s="147"/>
      <c r="K108" s="148"/>
      <c r="L108" s="148"/>
      <c r="P108" s="177"/>
      <c r="Q108" s="177"/>
      <c r="R108" s="177"/>
    </row>
    <row r="109" spans="1:18" ht="15">
      <c r="A109" s="175" t="str">
        <f t="shared" si="12"/>
        <v>Gabion Wall Type 5</v>
      </c>
      <c r="B109" s="150"/>
      <c r="C109" s="176"/>
      <c r="D109" s="146"/>
      <c r="E109" s="145"/>
      <c r="F109" s="154"/>
      <c r="G109" s="173"/>
      <c r="H109" s="145"/>
      <c r="I109" s="147"/>
      <c r="J109" s="147"/>
      <c r="K109" s="148"/>
      <c r="L109" s="148"/>
      <c r="P109" s="177"/>
      <c r="Q109" s="177"/>
      <c r="R109" s="177"/>
    </row>
    <row r="110" spans="1:18" ht="15">
      <c r="A110" s="175" t="str">
        <f t="shared" si="12"/>
        <v>~CS05</v>
      </c>
      <c r="B110" s="150">
        <f t="shared" si="12"/>
        <v>0</v>
      </c>
      <c r="C110" s="176">
        <f>'4 Sheet1'!L40</f>
        <v>0</v>
      </c>
      <c r="D110" s="146"/>
      <c r="E110" s="145"/>
      <c r="F110" s="154">
        <f t="shared" si="13"/>
        <v>0</v>
      </c>
      <c r="G110" s="173">
        <f t="shared" si="14"/>
        <v>0</v>
      </c>
      <c r="H110" s="178" t="s">
        <v>248</v>
      </c>
      <c r="I110" s="147">
        <f t="shared" si="15"/>
        <v>0</v>
      </c>
      <c r="J110" s="152">
        <f t="shared" si="16"/>
        <v>0</v>
      </c>
      <c r="K110" s="148"/>
      <c r="L110" s="148"/>
      <c r="P110" s="177"/>
      <c r="Q110" s="177"/>
      <c r="R110" s="177"/>
    </row>
    <row r="111" spans="1:18" ht="15">
      <c r="A111" s="175" t="str">
        <f t="shared" si="12"/>
        <v>CS05-CS06</v>
      </c>
      <c r="B111" s="150">
        <f t="shared" si="12"/>
        <v>0</v>
      </c>
      <c r="C111" s="176">
        <f>'4 Sheet1'!L41</f>
        <v>0</v>
      </c>
      <c r="D111" s="146"/>
      <c r="E111" s="145"/>
      <c r="F111" s="154">
        <f t="shared" si="13"/>
        <v>0</v>
      </c>
      <c r="G111" s="173">
        <f t="shared" si="14"/>
        <v>0</v>
      </c>
      <c r="H111" s="145" t="s">
        <v>248</v>
      </c>
      <c r="I111" s="147">
        <f t="shared" si="15"/>
        <v>0</v>
      </c>
      <c r="J111" s="152">
        <f t="shared" si="16"/>
        <v>0</v>
      </c>
      <c r="K111" s="148"/>
      <c r="L111" s="148"/>
      <c r="P111" s="177"/>
      <c r="Q111" s="177"/>
      <c r="R111" s="177"/>
    </row>
    <row r="112" spans="1:18" ht="15">
      <c r="A112" s="175" t="str">
        <f t="shared" si="12"/>
        <v>CS06-CS07</v>
      </c>
      <c r="B112" s="150">
        <f t="shared" si="12"/>
        <v>0</v>
      </c>
      <c r="C112" s="176">
        <f>'4 Sheet1'!L42</f>
        <v>0</v>
      </c>
      <c r="D112" s="146"/>
      <c r="E112" s="145"/>
      <c r="F112" s="154">
        <f t="shared" si="13"/>
        <v>0</v>
      </c>
      <c r="G112" s="173">
        <f t="shared" si="14"/>
        <v>0</v>
      </c>
      <c r="H112" s="178" t="s">
        <v>248</v>
      </c>
      <c r="I112" s="147">
        <f t="shared" si="15"/>
        <v>0</v>
      </c>
      <c r="J112" s="152">
        <f t="shared" si="16"/>
        <v>0</v>
      </c>
      <c r="K112" s="148"/>
      <c r="L112" s="148"/>
      <c r="P112" s="177"/>
      <c r="Q112" s="177"/>
      <c r="R112" s="177"/>
    </row>
    <row r="113" spans="1:18" ht="15">
      <c r="A113" s="175" t="str">
        <f>A89</f>
        <v>CS07-CS08</v>
      </c>
      <c r="B113" s="150">
        <f>B89</f>
        <v>0</v>
      </c>
      <c r="C113" s="176">
        <f>'4 Sheet1'!L43</f>
        <v>0</v>
      </c>
      <c r="D113" s="146"/>
      <c r="E113" s="145"/>
      <c r="F113" s="154">
        <f t="shared" si="13"/>
        <v>0</v>
      </c>
      <c r="G113" s="173">
        <f t="shared" si="14"/>
        <v>0</v>
      </c>
      <c r="H113" s="145" t="s">
        <v>248</v>
      </c>
      <c r="I113" s="147">
        <f t="shared" si="15"/>
        <v>0</v>
      </c>
      <c r="J113" s="152">
        <f t="shared" si="16"/>
        <v>0</v>
      </c>
      <c r="K113" s="148"/>
      <c r="L113" s="148"/>
      <c r="P113" s="179"/>
      <c r="Q113" s="177"/>
      <c r="R113" s="177"/>
    </row>
    <row r="114" spans="1:18" ht="15">
      <c r="A114" s="175" t="str">
        <f>A90</f>
        <v>CS08~</v>
      </c>
      <c r="B114" s="150">
        <f>B90</f>
        <v>0</v>
      </c>
      <c r="C114" s="176">
        <f>'4 Sheet1'!L44</f>
        <v>0</v>
      </c>
      <c r="D114" s="146"/>
      <c r="E114" s="145"/>
      <c r="F114" s="154">
        <f t="shared" si="13"/>
        <v>0</v>
      </c>
      <c r="G114" s="173">
        <f t="shared" si="14"/>
        <v>0</v>
      </c>
      <c r="H114" s="178" t="s">
        <v>248</v>
      </c>
      <c r="I114" s="147">
        <f t="shared" si="15"/>
        <v>0</v>
      </c>
      <c r="J114" s="152">
        <f t="shared" si="16"/>
        <v>0</v>
      </c>
      <c r="K114" s="148"/>
      <c r="L114" s="148"/>
      <c r="P114" s="179"/>
      <c r="Q114" s="177"/>
      <c r="R114" s="177"/>
    </row>
    <row r="115" spans="1:18" ht="15">
      <c r="A115" s="180"/>
      <c r="B115" s="154"/>
      <c r="C115" s="146"/>
      <c r="D115" s="146"/>
      <c r="E115" s="145"/>
      <c r="F115" s="154"/>
      <c r="G115" s="173"/>
      <c r="H115" s="178"/>
      <c r="I115" s="147"/>
      <c r="J115" s="158">
        <f>SUM(J97:J114)</f>
        <v>0</v>
      </c>
      <c r="K115" s="148"/>
      <c r="L115" s="148"/>
      <c r="P115" s="179"/>
      <c r="Q115" s="177"/>
      <c r="R115" s="177"/>
    </row>
    <row r="116" spans="1:18" ht="15">
      <c r="A116" s="181"/>
      <c r="B116" s="182"/>
      <c r="C116" s="146"/>
      <c r="D116" s="146"/>
      <c r="E116" s="145"/>
      <c r="F116" s="154"/>
      <c r="G116" s="173"/>
      <c r="H116" s="145"/>
      <c r="I116" s="147"/>
      <c r="J116" s="147"/>
      <c r="K116" s="148"/>
      <c r="L116" s="148"/>
      <c r="P116" s="179"/>
      <c r="Q116" s="177"/>
      <c r="R116" s="177"/>
    </row>
    <row r="117" spans="1:18" ht="15">
      <c r="A117" s="590"/>
      <c r="B117" s="591"/>
      <c r="C117" s="591"/>
      <c r="D117" s="591"/>
      <c r="E117" s="591"/>
      <c r="F117" s="591"/>
      <c r="G117" s="591"/>
      <c r="H117" s="591"/>
      <c r="I117" s="591"/>
      <c r="J117" s="592"/>
      <c r="L117" s="148"/>
      <c r="P117" s="177"/>
      <c r="Q117" s="177"/>
      <c r="R117" s="177"/>
    </row>
    <row r="118" spans="1:18" ht="15">
      <c r="A118" s="593" t="s">
        <v>254</v>
      </c>
      <c r="B118" s="594"/>
      <c r="C118" s="594"/>
      <c r="D118" s="594"/>
      <c r="E118" s="594"/>
      <c r="F118" s="594"/>
      <c r="G118" s="594"/>
      <c r="H118" s="594"/>
      <c r="I118" s="594"/>
      <c r="J118" s="595"/>
      <c r="L118" s="148"/>
    </row>
    <row r="119" spans="1:18" ht="15">
      <c r="A119" s="581"/>
      <c r="B119" s="582"/>
      <c r="C119" s="582"/>
      <c r="D119" s="582"/>
      <c r="E119" s="582"/>
      <c r="F119" s="583"/>
      <c r="G119" s="141"/>
      <c r="H119" s="142"/>
      <c r="I119" s="141"/>
      <c r="J119" s="141"/>
    </row>
    <row r="120" spans="1:18" ht="15">
      <c r="A120" s="183"/>
      <c r="B120" s="150"/>
      <c r="C120" s="169"/>
      <c r="D120" s="184"/>
      <c r="E120" s="185"/>
      <c r="F120" s="150"/>
      <c r="G120" s="186"/>
      <c r="H120" s="170"/>
      <c r="I120" s="147"/>
      <c r="J120" s="171"/>
      <c r="L120" s="187"/>
    </row>
    <row r="121" spans="1:18" s="139" customFormat="1" ht="30" customHeight="1">
      <c r="A121" s="153"/>
      <c r="B121" s="188"/>
      <c r="C121" s="189"/>
      <c r="D121" s="184"/>
      <c r="E121" s="185"/>
      <c r="F121" s="156"/>
      <c r="G121" s="190"/>
      <c r="H121" s="145"/>
      <c r="I121" s="191"/>
      <c r="J121" s="191"/>
    </row>
    <row r="122" spans="1:18" ht="15">
      <c r="A122" s="581"/>
      <c r="B122" s="582"/>
      <c r="C122" s="582"/>
      <c r="D122" s="582"/>
      <c r="E122" s="582"/>
      <c r="F122" s="583"/>
      <c r="G122" s="141"/>
      <c r="H122" s="142"/>
      <c r="I122" s="141"/>
      <c r="J122" s="141"/>
    </row>
    <row r="123" spans="1:18" ht="15">
      <c r="A123" s="593" t="s">
        <v>255</v>
      </c>
      <c r="B123" s="594"/>
      <c r="C123" s="594"/>
      <c r="D123" s="594"/>
      <c r="E123" s="594"/>
      <c r="F123" s="594"/>
      <c r="G123" s="594"/>
      <c r="H123" s="594"/>
      <c r="I123" s="594"/>
      <c r="J123" s="595"/>
      <c r="L123" s="148"/>
    </row>
    <row r="124" spans="1:18" ht="15">
      <c r="A124" s="168" t="s">
        <v>256</v>
      </c>
      <c r="B124" s="144"/>
      <c r="C124" s="146"/>
      <c r="D124" s="146"/>
      <c r="E124" s="145"/>
      <c r="F124" s="144"/>
      <c r="G124" s="145"/>
      <c r="H124" s="145"/>
      <c r="I124" s="147"/>
      <c r="J124" s="147"/>
      <c r="L124" s="148"/>
    </row>
    <row r="125" spans="1:18" ht="15">
      <c r="A125" s="153" t="s">
        <v>257</v>
      </c>
      <c r="B125" s="154">
        <f>'4 Sheet1'!$C$12</f>
        <v>0</v>
      </c>
      <c r="C125" s="146">
        <v>4.5</v>
      </c>
      <c r="D125" s="146"/>
      <c r="E125" s="145"/>
      <c r="F125" s="154">
        <f>PRODUCT(B125:E125)</f>
        <v>0</v>
      </c>
      <c r="G125" s="173">
        <f>F125</f>
        <v>0</v>
      </c>
      <c r="H125" s="145" t="s">
        <v>248</v>
      </c>
      <c r="I125" s="147">
        <f>G125*1.1</f>
        <v>0</v>
      </c>
      <c r="J125" s="158">
        <f>I125</f>
        <v>0</v>
      </c>
      <c r="L125" s="148"/>
    </row>
    <row r="126" spans="1:18" ht="15">
      <c r="A126" s="153" t="s">
        <v>258</v>
      </c>
      <c r="B126" s="154">
        <f>'4 Sheet1'!$C$12</f>
        <v>0</v>
      </c>
      <c r="C126" s="146">
        <v>1</v>
      </c>
      <c r="D126" s="146"/>
      <c r="E126" s="145"/>
      <c r="F126" s="154">
        <f>PRODUCT(B126:E126)</f>
        <v>0</v>
      </c>
      <c r="G126" s="173">
        <f>F126</f>
        <v>0</v>
      </c>
      <c r="H126" s="145" t="s">
        <v>248</v>
      </c>
      <c r="I126" s="147">
        <f>G126*1.1</f>
        <v>0</v>
      </c>
      <c r="J126" s="158">
        <f>I126</f>
        <v>0</v>
      </c>
      <c r="L126" s="148"/>
    </row>
    <row r="127" spans="1:18" ht="15">
      <c r="A127" s="153" t="s">
        <v>259</v>
      </c>
      <c r="B127" s="154">
        <f>'4 Sheet1'!$C$12</f>
        <v>0</v>
      </c>
      <c r="C127" s="146">
        <v>8.1999999999999993</v>
      </c>
      <c r="D127" s="146"/>
      <c r="E127" s="145"/>
      <c r="F127" s="154">
        <f>PRODUCT(B127:E127)</f>
        <v>0</v>
      </c>
      <c r="G127" s="173">
        <f>F127</f>
        <v>0</v>
      </c>
      <c r="H127" s="145" t="s">
        <v>248</v>
      </c>
      <c r="I127" s="147">
        <f>G127*1.1</f>
        <v>0</v>
      </c>
      <c r="J127" s="158">
        <f>I127</f>
        <v>0</v>
      </c>
      <c r="L127" s="148"/>
    </row>
    <row r="128" spans="1:18" ht="15">
      <c r="A128" s="157"/>
      <c r="B128" s="144"/>
      <c r="C128" s="146"/>
      <c r="D128" s="146"/>
      <c r="E128" s="145"/>
      <c r="F128" s="154"/>
      <c r="G128" s="161"/>
      <c r="H128" s="161"/>
      <c r="I128" s="147"/>
      <c r="J128" s="171"/>
      <c r="L128" s="148"/>
    </row>
    <row r="129" spans="1:12" ht="15">
      <c r="A129" s="192" t="s">
        <v>260</v>
      </c>
      <c r="B129" s="154"/>
      <c r="C129" s="146"/>
      <c r="D129" s="146"/>
      <c r="E129" s="145"/>
      <c r="F129" s="154"/>
      <c r="G129" s="173"/>
      <c r="H129" s="145"/>
      <c r="I129" s="147"/>
      <c r="J129" s="171"/>
      <c r="L129" s="148"/>
    </row>
    <row r="130" spans="1:12" ht="15">
      <c r="A130" s="153" t="s">
        <v>257</v>
      </c>
      <c r="B130" s="154">
        <f>'4 Sheet1'!$C$18</f>
        <v>0</v>
      </c>
      <c r="C130" s="146">
        <v>8.4</v>
      </c>
      <c r="D130" s="146"/>
      <c r="E130" s="145"/>
      <c r="F130" s="154">
        <f>PRODUCT(B130:E130)</f>
        <v>0</v>
      </c>
      <c r="G130" s="173">
        <f>F130</f>
        <v>0</v>
      </c>
      <c r="H130" s="145" t="s">
        <v>248</v>
      </c>
      <c r="I130" s="147">
        <f>G130*1.1</f>
        <v>0</v>
      </c>
      <c r="J130" s="158">
        <f>I130</f>
        <v>0</v>
      </c>
      <c r="L130" s="148"/>
    </row>
    <row r="131" spans="1:12" ht="15">
      <c r="A131" s="153" t="s">
        <v>258</v>
      </c>
      <c r="B131" s="154">
        <f>'4 Sheet1'!$C$18</f>
        <v>0</v>
      </c>
      <c r="C131" s="146">
        <v>1.75</v>
      </c>
      <c r="D131" s="146"/>
      <c r="E131" s="145"/>
      <c r="F131" s="154">
        <f>PRODUCT(B131:E131)</f>
        <v>0</v>
      </c>
      <c r="G131" s="173">
        <f>F131</f>
        <v>0</v>
      </c>
      <c r="H131" s="145" t="s">
        <v>248</v>
      </c>
      <c r="I131" s="147">
        <f>G131*1.1</f>
        <v>0</v>
      </c>
      <c r="J131" s="158">
        <f>I131</f>
        <v>0</v>
      </c>
      <c r="L131" s="148"/>
    </row>
    <row r="132" spans="1:12" ht="15">
      <c r="A132" s="153" t="s">
        <v>259</v>
      </c>
      <c r="B132" s="154">
        <f>'4 Sheet1'!$C$18</f>
        <v>0</v>
      </c>
      <c r="C132" s="322">
        <v>11.2</v>
      </c>
      <c r="D132" s="322"/>
      <c r="E132" s="178"/>
      <c r="F132" s="154">
        <f>PRODUCT(B132:E132)</f>
        <v>0</v>
      </c>
      <c r="G132" s="173">
        <f>F132</f>
        <v>0</v>
      </c>
      <c r="H132" s="178" t="s">
        <v>248</v>
      </c>
      <c r="I132" s="194">
        <f>G132*1.1</f>
        <v>0</v>
      </c>
      <c r="J132" s="158">
        <f>I132</f>
        <v>0</v>
      </c>
      <c r="L132" s="148"/>
    </row>
    <row r="133" spans="1:12" ht="15">
      <c r="A133" s="183"/>
      <c r="B133" s="150"/>
      <c r="C133" s="169"/>
      <c r="D133" s="169"/>
      <c r="E133" s="170"/>
      <c r="F133" s="150"/>
      <c r="G133" s="170"/>
      <c r="H133" s="170"/>
      <c r="I133" s="162"/>
      <c r="J133" s="171"/>
      <c r="L133" s="148"/>
    </row>
    <row r="134" spans="1:12" ht="15">
      <c r="A134" s="323" t="s">
        <v>261</v>
      </c>
      <c r="B134" s="156"/>
      <c r="C134" s="146"/>
      <c r="D134" s="146"/>
      <c r="E134" s="145"/>
      <c r="F134" s="156"/>
      <c r="G134" s="194"/>
      <c r="H134" s="145"/>
      <c r="I134" s="147"/>
      <c r="J134" s="171"/>
      <c r="L134" s="148"/>
    </row>
    <row r="135" spans="1:12" ht="15">
      <c r="A135" s="153" t="s">
        <v>257</v>
      </c>
      <c r="B135" s="154">
        <f>'4 Sheet1'!$C$24</f>
        <v>0</v>
      </c>
      <c r="C135" s="146">
        <v>2.5</v>
      </c>
      <c r="D135" s="146"/>
      <c r="E135" s="145"/>
      <c r="F135" s="154">
        <f>PRODUCT(B135:E135)</f>
        <v>0</v>
      </c>
      <c r="G135" s="173">
        <f>F135</f>
        <v>0</v>
      </c>
      <c r="H135" s="145" t="s">
        <v>248</v>
      </c>
      <c r="I135" s="147">
        <f>G135*1.1</f>
        <v>0</v>
      </c>
      <c r="J135" s="158">
        <f>I135</f>
        <v>0</v>
      </c>
      <c r="L135" s="148"/>
    </row>
    <row r="136" spans="1:12" ht="15">
      <c r="A136" s="153" t="s">
        <v>258</v>
      </c>
      <c r="B136" s="154">
        <f>'4 Sheet1'!$C$24</f>
        <v>0</v>
      </c>
      <c r="C136" s="146">
        <v>0.82</v>
      </c>
      <c r="D136" s="146"/>
      <c r="E136" s="145"/>
      <c r="F136" s="154">
        <f>PRODUCT(B136:E136)</f>
        <v>0</v>
      </c>
      <c r="G136" s="173">
        <f>F136</f>
        <v>0</v>
      </c>
      <c r="H136" s="145" t="s">
        <v>248</v>
      </c>
      <c r="I136" s="147">
        <f>G136*1.1</f>
        <v>0</v>
      </c>
      <c r="J136" s="158">
        <f>I136</f>
        <v>0</v>
      </c>
      <c r="L136" s="148"/>
    </row>
    <row r="137" spans="1:12" ht="15">
      <c r="A137" s="153" t="s">
        <v>259</v>
      </c>
      <c r="B137" s="154">
        <f>'4 Sheet1'!$C$24</f>
        <v>0</v>
      </c>
      <c r="C137" s="146">
        <v>5.95</v>
      </c>
      <c r="D137" s="146"/>
      <c r="E137" s="145"/>
      <c r="F137" s="154">
        <f>PRODUCT(B137:E137)</f>
        <v>0</v>
      </c>
      <c r="G137" s="173">
        <f>F137</f>
        <v>0</v>
      </c>
      <c r="H137" s="145" t="s">
        <v>248</v>
      </c>
      <c r="I137" s="147">
        <f>G137*1.1</f>
        <v>0</v>
      </c>
      <c r="J137" s="158">
        <f>I137</f>
        <v>0</v>
      </c>
      <c r="L137" s="148"/>
    </row>
    <row r="138" spans="1:12" ht="15">
      <c r="A138" s="157"/>
      <c r="B138" s="144"/>
      <c r="C138" s="146"/>
      <c r="D138" s="146"/>
      <c r="E138" s="145"/>
      <c r="F138" s="154"/>
      <c r="G138" s="161"/>
      <c r="H138" s="145"/>
      <c r="I138" s="147"/>
      <c r="J138" s="171"/>
      <c r="L138" s="148"/>
    </row>
    <row r="139" spans="1:12" ht="15">
      <c r="A139" s="153"/>
      <c r="B139" s="154"/>
      <c r="C139" s="322"/>
      <c r="D139" s="322"/>
      <c r="E139" s="178"/>
      <c r="F139" s="154"/>
      <c r="G139" s="173"/>
      <c r="H139" s="178"/>
      <c r="I139" s="194"/>
      <c r="J139" s="324"/>
      <c r="L139" s="148"/>
    </row>
    <row r="140" spans="1:12" ht="15">
      <c r="A140" s="596" t="s">
        <v>262</v>
      </c>
      <c r="B140" s="597"/>
      <c r="C140" s="597"/>
      <c r="D140" s="597"/>
      <c r="E140" s="597"/>
      <c r="F140" s="597"/>
      <c r="G140" s="597"/>
      <c r="H140" s="597"/>
      <c r="I140" s="597"/>
      <c r="J140" s="598"/>
      <c r="L140" s="148"/>
    </row>
    <row r="141" spans="1:12" ht="15">
      <c r="A141" s="193"/>
      <c r="B141" s="156"/>
      <c r="C141" s="146"/>
      <c r="D141" s="146"/>
      <c r="E141" s="145"/>
      <c r="F141" s="156"/>
      <c r="G141" s="194"/>
      <c r="H141" s="145"/>
      <c r="I141" s="147"/>
      <c r="J141" s="171"/>
      <c r="L141" s="148"/>
    </row>
    <row r="142" spans="1:12" ht="15">
      <c r="A142" s="153" t="s">
        <v>263</v>
      </c>
      <c r="B142" s="154">
        <v>4</v>
      </c>
      <c r="C142" s="146">
        <v>4.3</v>
      </c>
      <c r="D142" s="146">
        <v>0.05</v>
      </c>
      <c r="E142" s="145"/>
      <c r="F142" s="154">
        <f>PRODUCT(B142:E142)</f>
        <v>0.86</v>
      </c>
      <c r="G142" s="173">
        <f>F142</f>
        <v>0.86</v>
      </c>
      <c r="H142" s="145" t="s">
        <v>248</v>
      </c>
      <c r="I142" s="147">
        <f>G142*1.1</f>
        <v>0.94600000000000006</v>
      </c>
      <c r="J142" s="158">
        <f>ROUNDUP(I142,2)</f>
        <v>0.95</v>
      </c>
      <c r="L142" s="148"/>
    </row>
    <row r="143" spans="1:12" ht="15">
      <c r="A143" s="153"/>
      <c r="B143" s="154"/>
      <c r="C143" s="146"/>
      <c r="D143" s="146"/>
      <c r="E143" s="145"/>
      <c r="F143" s="154"/>
      <c r="G143" s="173"/>
      <c r="H143" s="145"/>
      <c r="I143" s="147"/>
      <c r="J143" s="171"/>
      <c r="L143" s="148"/>
    </row>
    <row r="144" spans="1:12" ht="15">
      <c r="A144" s="153" t="s">
        <v>264</v>
      </c>
      <c r="B144" s="154">
        <f>B142</f>
        <v>4</v>
      </c>
      <c r="C144" s="146">
        <v>4.3</v>
      </c>
      <c r="D144" s="146">
        <v>0.2</v>
      </c>
      <c r="E144" s="145"/>
      <c r="F144" s="154">
        <f>PRODUCT(B144:E144)</f>
        <v>3.44</v>
      </c>
      <c r="G144" s="173">
        <f>F144</f>
        <v>3.44</v>
      </c>
      <c r="H144" s="145" t="s">
        <v>248</v>
      </c>
      <c r="I144" s="147">
        <f>G144*1.1</f>
        <v>3.7840000000000003</v>
      </c>
      <c r="J144" s="152">
        <f>ROUNDUP(I144,2)</f>
        <v>3.7899999999999996</v>
      </c>
      <c r="L144" s="148"/>
    </row>
    <row r="145" spans="1:12" ht="15">
      <c r="A145" s="153"/>
      <c r="B145" s="154">
        <f>B144</f>
        <v>4</v>
      </c>
      <c r="C145" s="146">
        <v>4.3</v>
      </c>
      <c r="D145" s="146">
        <v>1.25</v>
      </c>
      <c r="E145" s="145"/>
      <c r="F145" s="154">
        <f>PRODUCT(B145:E145)</f>
        <v>21.5</v>
      </c>
      <c r="G145" s="173">
        <f>F145</f>
        <v>21.5</v>
      </c>
      <c r="H145" s="145" t="str">
        <f>H144</f>
        <v>m3</v>
      </c>
      <c r="I145" s="147">
        <f>G145*1.1</f>
        <v>23.650000000000002</v>
      </c>
      <c r="J145" s="152">
        <f>ROUNDUP(I145,2)</f>
        <v>23.65</v>
      </c>
      <c r="L145" s="148"/>
    </row>
    <row r="146" spans="1:12" ht="15">
      <c r="A146" s="153"/>
      <c r="B146" s="154">
        <v>3.1419999999999999</v>
      </c>
      <c r="C146" s="146">
        <f>0.4*0.4</f>
        <v>0.16000000000000003</v>
      </c>
      <c r="D146" s="146">
        <v>4</v>
      </c>
      <c r="E146" s="145">
        <v>-2</v>
      </c>
      <c r="F146" s="154">
        <f>PRODUCT(B146:E146)</f>
        <v>-4.0217600000000004</v>
      </c>
      <c r="G146" s="173">
        <f>F146</f>
        <v>-4.0217600000000004</v>
      </c>
      <c r="H146" s="145" t="s">
        <v>248</v>
      </c>
      <c r="I146" s="147">
        <f>G146*1.1</f>
        <v>-4.4239360000000012</v>
      </c>
      <c r="J146" s="152">
        <f>ROUNDUP(I146,2)</f>
        <v>-4.43</v>
      </c>
      <c r="L146" s="148"/>
    </row>
    <row r="147" spans="1:12" ht="15">
      <c r="A147" s="153"/>
      <c r="B147" s="154"/>
      <c r="C147" s="146"/>
      <c r="D147" s="146"/>
      <c r="E147" s="145"/>
      <c r="F147" s="154"/>
      <c r="G147" s="173"/>
      <c r="H147" s="145"/>
      <c r="I147" s="147"/>
      <c r="J147" s="158">
        <f>SUM(J144:J146)</f>
        <v>23.009999999999998</v>
      </c>
      <c r="L147" s="148"/>
    </row>
    <row r="148" spans="1:12" ht="15">
      <c r="A148" s="153"/>
      <c r="B148" s="154"/>
      <c r="C148" s="146"/>
      <c r="D148" s="146"/>
      <c r="E148" s="145"/>
      <c r="F148" s="154"/>
      <c r="G148" s="173"/>
      <c r="H148" s="145"/>
      <c r="I148" s="147"/>
      <c r="J148" s="171"/>
      <c r="L148" s="148"/>
    </row>
    <row r="149" spans="1:12" ht="15">
      <c r="A149" s="153" t="s">
        <v>265</v>
      </c>
      <c r="B149" s="154">
        <v>4.4000000000000004</v>
      </c>
      <c r="C149" s="146">
        <f>ROUNDUP(4/0.2,1)</f>
        <v>20</v>
      </c>
      <c r="D149" s="146">
        <v>0.88800000000000001</v>
      </c>
      <c r="E149" s="145"/>
      <c r="F149" s="154">
        <f>PRODUCT(B149:E149)</f>
        <v>78.144000000000005</v>
      </c>
      <c r="G149" s="173">
        <f>F149</f>
        <v>78.144000000000005</v>
      </c>
      <c r="H149" s="145" t="s">
        <v>180</v>
      </c>
      <c r="I149" s="147">
        <f>G149*1.1</f>
        <v>85.958400000000012</v>
      </c>
      <c r="J149" s="152">
        <f>ROUNDUP(I149,2)</f>
        <v>85.960000000000008</v>
      </c>
      <c r="L149" s="148"/>
    </row>
    <row r="150" spans="1:12" ht="15">
      <c r="A150" s="153"/>
      <c r="B150" s="154">
        <v>4</v>
      </c>
      <c r="C150" s="146">
        <f>ROUNDUP(B149/0.2,0+1)</f>
        <v>22</v>
      </c>
      <c r="D150" s="146">
        <v>0.88800000000000001</v>
      </c>
      <c r="E150" s="145"/>
      <c r="F150" s="154">
        <f>PRODUCT(B150:E150)</f>
        <v>78.144000000000005</v>
      </c>
      <c r="G150" s="173">
        <f>F150</f>
        <v>78.144000000000005</v>
      </c>
      <c r="H150" s="145" t="s">
        <v>180</v>
      </c>
      <c r="I150" s="147">
        <f>G150*1.1</f>
        <v>85.958400000000012</v>
      </c>
      <c r="J150" s="152">
        <f>ROUNDUP(I150,2)</f>
        <v>85.960000000000008</v>
      </c>
      <c r="L150" s="148"/>
    </row>
    <row r="151" spans="1:12" ht="15">
      <c r="A151" s="153"/>
      <c r="B151" s="154"/>
      <c r="C151" s="146"/>
      <c r="D151" s="146"/>
      <c r="E151" s="145"/>
      <c r="F151" s="154"/>
      <c r="G151" s="173"/>
      <c r="H151" s="145"/>
      <c r="I151" s="147"/>
      <c r="J151" s="158">
        <f>SUM(J149:J150)</f>
        <v>171.92000000000002</v>
      </c>
      <c r="L151" s="148"/>
    </row>
    <row r="152" spans="1:12" ht="15">
      <c r="A152" s="153"/>
      <c r="B152" s="154"/>
      <c r="C152" s="146"/>
      <c r="D152" s="146"/>
      <c r="E152" s="145"/>
      <c r="F152" s="154"/>
      <c r="G152" s="173"/>
      <c r="H152" s="145"/>
      <c r="I152" s="147"/>
      <c r="J152" s="171"/>
      <c r="L152" s="148"/>
    </row>
    <row r="153" spans="1:12" ht="15">
      <c r="A153" s="153" t="s">
        <v>266</v>
      </c>
      <c r="B153" s="154">
        <v>1.45</v>
      </c>
      <c r="C153" s="146">
        <v>4</v>
      </c>
      <c r="D153" s="146"/>
      <c r="E153" s="145">
        <v>2</v>
      </c>
      <c r="F153" s="154">
        <f>PRODUCT(B153:E153)</f>
        <v>11.6</v>
      </c>
      <c r="G153" s="173">
        <f>F153</f>
        <v>11.6</v>
      </c>
      <c r="H153" s="145" t="s">
        <v>248</v>
      </c>
      <c r="I153" s="147">
        <f>G153*1.1</f>
        <v>12.76</v>
      </c>
      <c r="J153" s="158">
        <f>ROUNDUP(I153,2)</f>
        <v>12.76</v>
      </c>
      <c r="L153" s="148"/>
    </row>
    <row r="154" spans="1:12" ht="15">
      <c r="A154" s="153"/>
      <c r="B154" s="154"/>
      <c r="C154" s="146"/>
      <c r="D154" s="146"/>
      <c r="E154" s="145"/>
      <c r="F154" s="154"/>
      <c r="G154" s="173"/>
      <c r="H154" s="145"/>
      <c r="I154" s="147"/>
      <c r="J154" s="171"/>
      <c r="L154" s="148"/>
    </row>
    <row r="155" spans="1:12" ht="15">
      <c r="A155" s="153" t="s">
        <v>267</v>
      </c>
      <c r="B155" s="154">
        <v>4</v>
      </c>
      <c r="C155" s="146">
        <v>0.5</v>
      </c>
      <c r="D155" s="146">
        <v>1.25</v>
      </c>
      <c r="E155" s="145">
        <v>2</v>
      </c>
      <c r="F155" s="154">
        <f>PRODUCT(B155:E155)</f>
        <v>5</v>
      </c>
      <c r="G155" s="173">
        <f>F155</f>
        <v>5</v>
      </c>
      <c r="H155" s="145" t="s">
        <v>248</v>
      </c>
      <c r="I155" s="147">
        <f>G155*1.1</f>
        <v>5.5</v>
      </c>
      <c r="J155" s="158">
        <f>ROUNDUP(I155,2)</f>
        <v>5.5</v>
      </c>
      <c r="L155" s="148"/>
    </row>
    <row r="156" spans="1:12" ht="15">
      <c r="A156" s="153"/>
      <c r="B156" s="154"/>
      <c r="C156" s="146"/>
      <c r="D156" s="146"/>
      <c r="E156" s="145"/>
      <c r="F156" s="154"/>
      <c r="G156" s="173"/>
      <c r="H156" s="145"/>
      <c r="I156" s="147"/>
      <c r="J156" s="171"/>
      <c r="L156" s="148"/>
    </row>
    <row r="157" spans="1:12" ht="15">
      <c r="A157" s="153"/>
      <c r="B157" s="154"/>
      <c r="C157" s="146"/>
      <c r="D157" s="146"/>
      <c r="E157" s="145"/>
      <c r="F157" s="154"/>
      <c r="G157" s="173"/>
      <c r="H157" s="145"/>
      <c r="I157" s="147"/>
      <c r="J157" s="147"/>
      <c r="L157" s="148"/>
    </row>
    <row r="158" spans="1:12" ht="15">
      <c r="A158" s="596" t="s">
        <v>472</v>
      </c>
      <c r="B158" s="597"/>
      <c r="C158" s="597"/>
      <c r="D158" s="597"/>
      <c r="E158" s="597"/>
      <c r="F158" s="597"/>
      <c r="G158" s="597"/>
      <c r="H158" s="597"/>
      <c r="I158" s="597"/>
      <c r="J158" s="598"/>
      <c r="L158" s="148"/>
    </row>
    <row r="159" spans="1:12" ht="15">
      <c r="A159" s="193"/>
      <c r="B159" s="156"/>
      <c r="C159" s="146"/>
      <c r="D159" s="146"/>
      <c r="E159" s="145"/>
      <c r="F159" s="156"/>
      <c r="G159" s="194"/>
      <c r="H159" s="145"/>
      <c r="I159" s="147"/>
      <c r="J159" s="171"/>
      <c r="L159" s="148"/>
    </row>
    <row r="160" spans="1:12" ht="15">
      <c r="A160" s="153" t="s">
        <v>263</v>
      </c>
      <c r="B160" s="154">
        <f>'4 Sheet1'!C9</f>
        <v>32.35</v>
      </c>
      <c r="C160" s="146">
        <v>0.08</v>
      </c>
      <c r="D160" s="146"/>
      <c r="E160" s="145"/>
      <c r="F160" s="154">
        <f>PRODUCT(B160:E160)</f>
        <v>2.5880000000000001</v>
      </c>
      <c r="G160" s="173">
        <f>F160</f>
        <v>2.5880000000000001</v>
      </c>
      <c r="H160" s="145" t="s">
        <v>248</v>
      </c>
      <c r="I160" s="147">
        <f>G160*1.1</f>
        <v>2.8468000000000004</v>
      </c>
      <c r="J160" s="158">
        <f>ROUNDUP(I160,2)</f>
        <v>2.8499999999999996</v>
      </c>
      <c r="L160" s="148"/>
    </row>
    <row r="161" spans="1:12" ht="15">
      <c r="A161" s="153"/>
      <c r="B161" s="154"/>
      <c r="C161" s="146"/>
      <c r="D161" s="146"/>
      <c r="E161" s="145"/>
      <c r="F161" s="154"/>
      <c r="G161" s="173"/>
      <c r="H161" s="145"/>
      <c r="I161" s="147"/>
      <c r="J161" s="171"/>
      <c r="L161" s="148"/>
    </row>
    <row r="162" spans="1:12" ht="15">
      <c r="A162" s="153" t="s">
        <v>264</v>
      </c>
      <c r="B162" s="154">
        <f>B160</f>
        <v>32.35</v>
      </c>
      <c r="C162" s="146">
        <v>1.1499999999999999</v>
      </c>
      <c r="D162" s="146"/>
      <c r="E162" s="145"/>
      <c r="F162" s="154">
        <f>PRODUCT(B162:E162)</f>
        <v>37.202500000000001</v>
      </c>
      <c r="G162" s="173">
        <f>F162</f>
        <v>37.202500000000001</v>
      </c>
      <c r="H162" s="145" t="s">
        <v>248</v>
      </c>
      <c r="I162" s="147">
        <f>G162*1.1</f>
        <v>40.922750000000001</v>
      </c>
      <c r="J162" s="158">
        <f>ROUNDUP(I162,2)</f>
        <v>40.93</v>
      </c>
      <c r="L162" s="148"/>
    </row>
    <row r="163" spans="1:12" ht="15">
      <c r="A163" s="153"/>
      <c r="B163" s="154"/>
      <c r="C163" s="146"/>
      <c r="D163" s="146"/>
      <c r="E163" s="145"/>
      <c r="F163" s="154"/>
      <c r="G163" s="173"/>
      <c r="H163" s="145"/>
      <c r="I163" s="147"/>
      <c r="J163" s="171"/>
      <c r="L163" s="148"/>
    </row>
    <row r="164" spans="1:12" ht="15">
      <c r="A164" s="153" t="s">
        <v>265</v>
      </c>
      <c r="B164" s="154">
        <v>1.4</v>
      </c>
      <c r="C164" s="146">
        <f>ROUNDUP(B162/0.2,0)+1</f>
        <v>163</v>
      </c>
      <c r="D164" s="146"/>
      <c r="E164" s="145">
        <v>0.88800000000000001</v>
      </c>
      <c r="F164" s="154">
        <f>PRODUCT(B164:E164)</f>
        <v>202.64159999999998</v>
      </c>
      <c r="G164" s="173">
        <f>F164</f>
        <v>202.64159999999998</v>
      </c>
      <c r="H164" s="145" t="s">
        <v>180</v>
      </c>
      <c r="I164" s="147">
        <f>G164*1.1</f>
        <v>222.90575999999999</v>
      </c>
      <c r="J164" s="152">
        <f>ROUNDUP(I164,2)</f>
        <v>222.91</v>
      </c>
      <c r="L164" s="148"/>
    </row>
    <row r="165" spans="1:12" ht="15">
      <c r="A165" s="153"/>
      <c r="B165" s="154">
        <f>B162</f>
        <v>32.35</v>
      </c>
      <c r="C165" s="146">
        <f>ROUNDUP(B164/0.2,0)+1</f>
        <v>8</v>
      </c>
      <c r="D165" s="146"/>
      <c r="E165" s="145">
        <v>0.88800000000000001</v>
      </c>
      <c r="F165" s="154">
        <f>PRODUCT(B165:E165)</f>
        <v>229.81440000000001</v>
      </c>
      <c r="G165" s="173">
        <f>F165</f>
        <v>229.81440000000001</v>
      </c>
      <c r="H165" s="145" t="s">
        <v>180</v>
      </c>
      <c r="I165" s="147">
        <f>G165*1.1</f>
        <v>252.79584000000003</v>
      </c>
      <c r="J165" s="152">
        <f>ROUNDUP(I165,2)</f>
        <v>252.79999999999998</v>
      </c>
      <c r="L165" s="148"/>
    </row>
    <row r="166" spans="1:12" ht="15">
      <c r="A166" s="153"/>
      <c r="B166" s="154"/>
      <c r="C166" s="146"/>
      <c r="D166" s="146"/>
      <c r="E166" s="145"/>
      <c r="F166" s="154"/>
      <c r="G166" s="173"/>
      <c r="H166" s="145"/>
      <c r="I166" s="147"/>
      <c r="J166" s="158">
        <f>SUM(J164:J165)</f>
        <v>475.71</v>
      </c>
      <c r="L166" s="148"/>
    </row>
    <row r="167" spans="1:12" ht="15">
      <c r="A167" s="153"/>
      <c r="B167" s="154"/>
      <c r="C167" s="146"/>
      <c r="D167" s="146"/>
      <c r="E167" s="145"/>
      <c r="F167" s="154"/>
      <c r="G167" s="173"/>
      <c r="H167" s="145"/>
      <c r="I167" s="147"/>
      <c r="J167" s="171"/>
      <c r="L167" s="148"/>
    </row>
    <row r="168" spans="1:12" ht="15">
      <c r="A168" s="153" t="s">
        <v>266</v>
      </c>
      <c r="B168" s="154">
        <f>B162</f>
        <v>32.35</v>
      </c>
      <c r="C168" s="146">
        <v>1.35</v>
      </c>
      <c r="D168" s="146"/>
      <c r="E168" s="145"/>
      <c r="F168" s="154">
        <f>PRODUCT(B168:E168)</f>
        <v>43.672500000000007</v>
      </c>
      <c r="G168" s="173">
        <f>F168</f>
        <v>43.672500000000007</v>
      </c>
      <c r="H168" s="145" t="s">
        <v>241</v>
      </c>
      <c r="I168" s="147">
        <f>G168*1.1</f>
        <v>48.039750000000012</v>
      </c>
      <c r="J168" s="158">
        <f>ROUNDUP(I168,2)</f>
        <v>48.04</v>
      </c>
      <c r="L168" s="148"/>
    </row>
    <row r="169" spans="1:12" ht="15">
      <c r="A169" s="153"/>
      <c r="B169" s="154"/>
      <c r="C169" s="146"/>
      <c r="D169" s="146"/>
      <c r="E169" s="145"/>
      <c r="F169" s="154"/>
      <c r="G169" s="173"/>
      <c r="H169" s="145"/>
      <c r="I169" s="147"/>
      <c r="J169" s="171"/>
      <c r="L169" s="148"/>
    </row>
    <row r="170" spans="1:12" ht="15">
      <c r="A170" s="153" t="s">
        <v>267</v>
      </c>
      <c r="B170" s="154">
        <f>B168</f>
        <v>32.35</v>
      </c>
      <c r="C170" s="146">
        <v>2.42</v>
      </c>
      <c r="D170" s="146"/>
      <c r="E170" s="145"/>
      <c r="F170" s="154">
        <f>PRODUCT(B170:E170)</f>
        <v>78.287000000000006</v>
      </c>
      <c r="G170" s="173">
        <f>F170</f>
        <v>78.287000000000006</v>
      </c>
      <c r="H170" s="145" t="s">
        <v>248</v>
      </c>
      <c r="I170" s="147">
        <f>G170*1.1</f>
        <v>86.115700000000018</v>
      </c>
      <c r="J170" s="158">
        <f>ROUNDUP(I170,2)</f>
        <v>86.12</v>
      </c>
      <c r="L170" s="148"/>
    </row>
    <row r="171" spans="1:12" ht="15">
      <c r="A171" s="153"/>
      <c r="B171" s="154"/>
      <c r="C171" s="146"/>
      <c r="D171" s="146"/>
      <c r="E171" s="145"/>
      <c r="F171" s="154"/>
      <c r="G171" s="173"/>
      <c r="H171" s="145"/>
      <c r="I171" s="147"/>
      <c r="J171" s="171"/>
      <c r="L171" s="148"/>
    </row>
    <row r="172" spans="1:12" ht="15">
      <c r="A172" s="153" t="s">
        <v>473</v>
      </c>
      <c r="B172" s="154">
        <f>B170</f>
        <v>32.35</v>
      </c>
      <c r="C172" s="146">
        <v>1.2</v>
      </c>
      <c r="D172" s="146"/>
      <c r="E172" s="145"/>
      <c r="F172" s="154">
        <f>PRODUCT(B172:E172)</f>
        <v>38.82</v>
      </c>
      <c r="G172" s="173">
        <f>F172</f>
        <v>38.82</v>
      </c>
      <c r="H172" s="145" t="s">
        <v>248</v>
      </c>
      <c r="I172" s="147">
        <f>G172*1.1</f>
        <v>42.702000000000005</v>
      </c>
      <c r="J172" s="158">
        <f>ROUNDUP(I172,2)</f>
        <v>42.71</v>
      </c>
      <c r="L172" s="148"/>
    </row>
    <row r="173" spans="1:12" ht="15">
      <c r="A173" s="153"/>
      <c r="B173" s="154"/>
      <c r="C173" s="146"/>
      <c r="D173" s="146"/>
      <c r="E173" s="145"/>
      <c r="F173" s="154"/>
      <c r="G173" s="173"/>
      <c r="H173" s="145"/>
      <c r="I173" s="147"/>
      <c r="J173" s="171"/>
      <c r="L173" s="148"/>
    </row>
    <row r="174" spans="1:12" ht="15">
      <c r="A174" s="153" t="s">
        <v>259</v>
      </c>
      <c r="B174" s="154">
        <f>B172</f>
        <v>32.35</v>
      </c>
      <c r="C174" s="146">
        <v>4.6500000000000004</v>
      </c>
      <c r="D174" s="146"/>
      <c r="E174" s="145"/>
      <c r="F174" s="154">
        <f>PRODUCT(B174:E174)</f>
        <v>150.42750000000001</v>
      </c>
      <c r="G174" s="173">
        <f>F174</f>
        <v>150.42750000000001</v>
      </c>
      <c r="H174" s="145" t="s">
        <v>241</v>
      </c>
      <c r="I174" s="147">
        <f>G174*1.1</f>
        <v>165.47025000000002</v>
      </c>
      <c r="J174" s="158">
        <f>ROUNDUP(I174,2)</f>
        <v>165.48</v>
      </c>
      <c r="L174" s="148"/>
    </row>
    <row r="175" spans="1:12" ht="15">
      <c r="A175" s="153"/>
      <c r="B175" s="154"/>
      <c r="C175" s="146"/>
      <c r="D175" s="146"/>
      <c r="E175" s="145"/>
      <c r="F175" s="154"/>
      <c r="G175" s="173"/>
      <c r="H175" s="145"/>
      <c r="I175" s="147"/>
      <c r="J175" s="171"/>
      <c r="L175" s="148"/>
    </row>
    <row r="176" spans="1:12" ht="15">
      <c r="A176" s="153" t="s">
        <v>474</v>
      </c>
      <c r="B176" s="154">
        <f>B174</f>
        <v>32.35</v>
      </c>
      <c r="C176" s="146">
        <v>0.45</v>
      </c>
      <c r="D176" s="146"/>
      <c r="E176" s="145"/>
      <c r="F176" s="154">
        <f>PRODUCT(B176:E176)</f>
        <v>14.557500000000001</v>
      </c>
      <c r="G176" s="173">
        <f>F176</f>
        <v>14.557500000000001</v>
      </c>
      <c r="H176" s="145" t="s">
        <v>241</v>
      </c>
      <c r="I176" s="147">
        <f>G176*1.1</f>
        <v>16.013250000000003</v>
      </c>
      <c r="J176" s="158">
        <f>ROUNDUP(I176,2)</f>
        <v>16.020000000000003</v>
      </c>
      <c r="L176" s="148"/>
    </row>
    <row r="177" spans="1:12" ht="15">
      <c r="A177" s="153"/>
      <c r="B177" s="154"/>
      <c r="C177" s="146"/>
      <c r="D177" s="146"/>
      <c r="E177" s="145"/>
      <c r="F177" s="154"/>
      <c r="G177" s="173"/>
      <c r="H177" s="145"/>
      <c r="I177" s="147"/>
      <c r="J177" s="171"/>
      <c r="L177" s="148"/>
    </row>
    <row r="178" spans="1:12" ht="15">
      <c r="A178" s="153"/>
      <c r="B178" s="154"/>
      <c r="C178" s="146"/>
      <c r="D178" s="146"/>
      <c r="E178" s="145"/>
      <c r="F178" s="154"/>
      <c r="G178" s="173"/>
      <c r="H178" s="145"/>
      <c r="I178" s="147"/>
      <c r="J178" s="147"/>
      <c r="L178" s="148"/>
    </row>
    <row r="179" spans="1:12" ht="30">
      <c r="A179" s="195"/>
      <c r="B179" s="196" t="s">
        <v>268</v>
      </c>
      <c r="C179" s="196" t="s">
        <v>29</v>
      </c>
      <c r="D179" s="196" t="s">
        <v>269</v>
      </c>
      <c r="E179" s="197" t="s">
        <v>270</v>
      </c>
      <c r="F179" s="196" t="s">
        <v>271</v>
      </c>
      <c r="G179" s="196"/>
      <c r="H179" s="196"/>
      <c r="I179" s="196"/>
      <c r="J179" s="196"/>
      <c r="L179" s="187"/>
    </row>
    <row r="180" spans="1:12" ht="15">
      <c r="A180" s="581" t="s">
        <v>272</v>
      </c>
      <c r="B180" s="582"/>
      <c r="C180" s="582"/>
      <c r="D180" s="582"/>
      <c r="E180" s="582"/>
      <c r="F180" s="583"/>
      <c r="G180" s="141"/>
      <c r="H180" s="142"/>
      <c r="I180" s="141"/>
    </row>
    <row r="181" spans="1:12" ht="15">
      <c r="A181" s="198"/>
      <c r="B181" s="169"/>
      <c r="C181" s="170"/>
      <c r="D181" s="169"/>
      <c r="E181" s="170"/>
      <c r="F181" s="150"/>
      <c r="G181" s="184"/>
      <c r="H181" s="170"/>
      <c r="I181" s="184"/>
      <c r="J181" s="141"/>
      <c r="L181" s="187"/>
    </row>
    <row r="182" spans="1:12" ht="15">
      <c r="A182" s="198"/>
      <c r="B182" s="169"/>
      <c r="C182" s="170"/>
      <c r="D182" s="169"/>
      <c r="E182" s="170"/>
      <c r="F182" s="150"/>
      <c r="G182" s="184"/>
      <c r="H182" s="170"/>
      <c r="I182" s="184"/>
      <c r="J182" s="163"/>
      <c r="L182" s="187"/>
    </row>
    <row r="183" spans="1:12" ht="15">
      <c r="A183" s="581" t="s">
        <v>266</v>
      </c>
      <c r="B183" s="582"/>
      <c r="C183" s="582"/>
      <c r="D183" s="582"/>
      <c r="E183" s="582"/>
      <c r="F183" s="583"/>
      <c r="G183" s="141"/>
      <c r="H183" s="142"/>
      <c r="I183" s="141"/>
      <c r="J183" s="163"/>
    </row>
    <row r="184" spans="1:12" ht="15">
      <c r="A184" s="183"/>
      <c r="B184" s="150"/>
      <c r="C184" s="170"/>
      <c r="D184" s="169"/>
      <c r="E184" s="170"/>
      <c r="F184" s="150"/>
      <c r="G184" s="162"/>
      <c r="H184" s="170"/>
      <c r="I184" s="162"/>
      <c r="J184" s="141"/>
      <c r="L184" s="148"/>
    </row>
    <row r="185" spans="1:12" ht="15">
      <c r="A185" s="183"/>
      <c r="B185" s="150"/>
      <c r="C185" s="170"/>
      <c r="D185" s="169"/>
      <c r="E185" s="170"/>
      <c r="F185" s="150"/>
      <c r="G185" s="162"/>
      <c r="H185" s="170"/>
      <c r="I185" s="162"/>
      <c r="J185" s="163"/>
      <c r="L185" s="148"/>
    </row>
    <row r="186" spans="1:12" ht="24.9" customHeight="1">
      <c r="A186" s="581" t="s">
        <v>273</v>
      </c>
      <c r="B186" s="582"/>
      <c r="C186" s="582"/>
      <c r="D186" s="582"/>
      <c r="E186" s="582"/>
      <c r="F186" s="583"/>
      <c r="G186" s="141"/>
      <c r="H186" s="142"/>
      <c r="I186" s="141"/>
      <c r="J186" s="163"/>
    </row>
    <row r="187" spans="1:12" ht="15">
      <c r="A187" s="183"/>
      <c r="B187" s="199"/>
      <c r="C187" s="184"/>
      <c r="D187" s="184"/>
      <c r="E187" s="199"/>
      <c r="F187" s="150"/>
      <c r="G187" s="170"/>
      <c r="H187" s="170"/>
      <c r="I187" s="162"/>
      <c r="J187" s="141"/>
    </row>
    <row r="188" spans="1:12" ht="15">
      <c r="A188" s="183"/>
      <c r="B188" s="199"/>
      <c r="C188" s="184"/>
      <c r="D188" s="184"/>
      <c r="E188" s="199"/>
      <c r="F188" s="150"/>
      <c r="G188" s="170"/>
      <c r="H188" s="170"/>
      <c r="I188" s="162"/>
      <c r="J188" s="171"/>
      <c r="L188" s="148"/>
    </row>
    <row r="189" spans="1:12" ht="15">
      <c r="A189" s="200" t="s">
        <v>274</v>
      </c>
      <c r="B189" s="201"/>
      <c r="C189" s="201"/>
      <c r="D189" s="201"/>
      <c r="E189" s="201"/>
      <c r="F189" s="201"/>
      <c r="G189" s="201"/>
      <c r="H189" s="201"/>
      <c r="I189" s="201"/>
      <c r="J189" s="202"/>
      <c r="L189" s="187"/>
    </row>
    <row r="190" spans="1:12" ht="24.9" customHeight="1">
      <c r="A190" s="581"/>
      <c r="B190" s="582"/>
      <c r="C190" s="582"/>
      <c r="D190" s="582"/>
      <c r="E190" s="582"/>
      <c r="F190" s="583"/>
      <c r="G190" s="141"/>
      <c r="H190" s="142"/>
      <c r="I190" s="141"/>
    </row>
    <row r="191" spans="1:12" ht="15">
      <c r="A191" s="183"/>
      <c r="B191" s="199"/>
      <c r="C191" s="170"/>
      <c r="D191" s="169"/>
      <c r="E191" s="170"/>
      <c r="F191" s="150"/>
      <c r="G191" s="170"/>
      <c r="H191" s="170"/>
      <c r="I191" s="162"/>
      <c r="J191" s="141"/>
      <c r="L191" s="148"/>
    </row>
    <row r="192" spans="1:12" ht="15">
      <c r="A192" s="203"/>
      <c r="B192" s="204"/>
      <c r="C192" s="205"/>
      <c r="D192" s="206"/>
      <c r="E192" s="205"/>
      <c r="F192" s="182"/>
      <c r="G192" s="205"/>
      <c r="H192" s="205"/>
      <c r="I192" s="207"/>
      <c r="J192" s="207"/>
      <c r="L192" s="148"/>
    </row>
    <row r="193" spans="1:12" ht="12.75" customHeight="1">
      <c r="A193" s="208" t="s">
        <v>275</v>
      </c>
      <c r="B193" s="209"/>
      <c r="C193" s="209"/>
      <c r="D193" s="209"/>
      <c r="E193" s="209"/>
      <c r="F193" s="209"/>
      <c r="G193" s="209"/>
      <c r="H193" s="209"/>
      <c r="I193" s="209"/>
      <c r="J193" s="210"/>
      <c r="L193" s="148"/>
    </row>
    <row r="194" spans="1:12" ht="15">
      <c r="A194" s="584" t="s">
        <v>276</v>
      </c>
      <c r="B194" s="585"/>
      <c r="C194" s="585"/>
      <c r="D194" s="585"/>
      <c r="E194" s="585"/>
      <c r="F194" s="585"/>
      <c r="G194" s="585"/>
      <c r="H194" s="585"/>
      <c r="I194" s="211"/>
      <c r="J194" s="212"/>
      <c r="L194" s="148"/>
    </row>
    <row r="195" spans="1:12" ht="15">
      <c r="A195" s="213" t="s">
        <v>277</v>
      </c>
      <c r="B195" s="150"/>
      <c r="C195" s="161"/>
      <c r="D195" s="146"/>
      <c r="E195" s="145"/>
      <c r="F195" s="144"/>
      <c r="G195" s="145"/>
      <c r="H195" s="145"/>
      <c r="I195" s="147"/>
      <c r="J195" s="171"/>
      <c r="L195" s="148"/>
    </row>
    <row r="196" spans="1:12" ht="15">
      <c r="A196" s="214" t="str">
        <f>'4 Sheet1'!F3</f>
        <v>CS07</v>
      </c>
      <c r="B196" s="150">
        <f>'4 Sheet1'!H3</f>
        <v>0</v>
      </c>
      <c r="C196" s="173">
        <f>'4 Sheet1'!J3</f>
        <v>0</v>
      </c>
      <c r="D196" s="146"/>
      <c r="E196" s="145"/>
      <c r="F196" s="144">
        <f>PRODUCT(B196:E196)</f>
        <v>0</v>
      </c>
      <c r="G196" s="145"/>
      <c r="H196" s="145" t="s">
        <v>199</v>
      </c>
      <c r="I196" s="147">
        <f>F196*1.1</f>
        <v>0</v>
      </c>
      <c r="J196" s="152">
        <f>I196</f>
        <v>0</v>
      </c>
      <c r="L196" s="148"/>
    </row>
    <row r="197" spans="1:12" ht="15">
      <c r="A197" s="214" t="str">
        <f>'4 Sheet1'!F4</f>
        <v>CS03-CS05</v>
      </c>
      <c r="B197" s="150">
        <f>'4 Sheet1'!H4</f>
        <v>0</v>
      </c>
      <c r="C197" s="173">
        <f>'4 Sheet1'!J4</f>
        <v>0</v>
      </c>
      <c r="D197" s="146"/>
      <c r="E197" s="145"/>
      <c r="F197" s="144">
        <f t="shared" ref="F197:F208" si="17">PRODUCT(B197:E197)</f>
        <v>0</v>
      </c>
      <c r="G197" s="145"/>
      <c r="H197" s="145" t="s">
        <v>199</v>
      </c>
      <c r="I197" s="147">
        <f t="shared" ref="I197:I208" si="18">F197*1.1</f>
        <v>0</v>
      </c>
      <c r="J197" s="152">
        <f t="shared" ref="J197:J208" si="19">I197</f>
        <v>0</v>
      </c>
      <c r="L197" s="148"/>
    </row>
    <row r="198" spans="1:12" ht="15">
      <c r="A198" s="214" t="str">
        <f>'4 Sheet1'!F5</f>
        <v>CS05-CS08</v>
      </c>
      <c r="B198" s="150">
        <f>'4 Sheet1'!H5</f>
        <v>0</v>
      </c>
      <c r="C198" s="173">
        <f>'4 Sheet1'!J5</f>
        <v>0</v>
      </c>
      <c r="D198" s="146"/>
      <c r="E198" s="145"/>
      <c r="F198" s="144">
        <f t="shared" si="17"/>
        <v>0</v>
      </c>
      <c r="G198" s="145"/>
      <c r="H198" s="145" t="s">
        <v>199</v>
      </c>
      <c r="I198" s="147">
        <f t="shared" si="18"/>
        <v>0</v>
      </c>
      <c r="J198" s="152">
        <f t="shared" si="19"/>
        <v>0</v>
      </c>
      <c r="L198" s="148"/>
    </row>
    <row r="199" spans="1:12" ht="15">
      <c r="A199" s="214" t="str">
        <f>'4 Sheet1'!F6</f>
        <v>CS08-CS10</v>
      </c>
      <c r="B199" s="150">
        <f>'4 Sheet1'!H6</f>
        <v>0</v>
      </c>
      <c r="C199" s="173">
        <f>'4 Sheet1'!J6</f>
        <v>0</v>
      </c>
      <c r="D199" s="146"/>
      <c r="E199" s="145"/>
      <c r="F199" s="144">
        <f t="shared" si="17"/>
        <v>0</v>
      </c>
      <c r="G199" s="145"/>
      <c r="H199" s="145" t="s">
        <v>199</v>
      </c>
      <c r="I199" s="147">
        <f t="shared" si="18"/>
        <v>0</v>
      </c>
      <c r="J199" s="152">
        <f t="shared" si="19"/>
        <v>0</v>
      </c>
      <c r="L199" s="148"/>
    </row>
    <row r="200" spans="1:12" ht="15">
      <c r="A200" s="214" t="str">
        <f>'4 Sheet1'!F7</f>
        <v>CS10-CS12</v>
      </c>
      <c r="B200" s="150">
        <f>'4 Sheet1'!H7</f>
        <v>0</v>
      </c>
      <c r="C200" s="173">
        <f>'4 Sheet1'!J7</f>
        <v>0</v>
      </c>
      <c r="D200" s="146"/>
      <c r="E200" s="145"/>
      <c r="F200" s="144">
        <f t="shared" si="17"/>
        <v>0</v>
      </c>
      <c r="G200" s="145"/>
      <c r="H200" s="145" t="s">
        <v>199</v>
      </c>
      <c r="I200" s="147">
        <f t="shared" si="18"/>
        <v>0</v>
      </c>
      <c r="J200" s="152">
        <f t="shared" si="19"/>
        <v>0</v>
      </c>
      <c r="L200" s="148"/>
    </row>
    <row r="201" spans="1:12" ht="15">
      <c r="A201" s="214" t="str">
        <f>'4 Sheet1'!F8</f>
        <v>CS12~</v>
      </c>
      <c r="B201" s="150">
        <f>'4 Sheet1'!H8</f>
        <v>0</v>
      </c>
      <c r="C201" s="173">
        <f>'4 Sheet1'!J8</f>
        <v>0</v>
      </c>
      <c r="D201" s="146"/>
      <c r="E201" s="145"/>
      <c r="F201" s="144">
        <f>PRODUCT(B201:E201)</f>
        <v>0</v>
      </c>
      <c r="G201" s="145"/>
      <c r="H201" s="145" t="s">
        <v>199</v>
      </c>
      <c r="I201" s="147">
        <f>F201*1.1</f>
        <v>0</v>
      </c>
      <c r="J201" s="152">
        <f>I201</f>
        <v>0</v>
      </c>
      <c r="L201" s="148"/>
    </row>
    <row r="202" spans="1:12" ht="15">
      <c r="A202" s="214"/>
      <c r="B202" s="150"/>
      <c r="C202" s="173"/>
      <c r="D202" s="146"/>
      <c r="E202" s="145"/>
      <c r="F202" s="144"/>
      <c r="G202" s="145"/>
      <c r="H202" s="145"/>
      <c r="I202" s="147"/>
      <c r="J202" s="152"/>
      <c r="L202" s="148"/>
    </row>
    <row r="203" spans="1:12" ht="15">
      <c r="A203" s="214"/>
      <c r="B203" s="150"/>
      <c r="C203" s="161"/>
      <c r="D203" s="146"/>
      <c r="E203" s="145"/>
      <c r="F203" s="144"/>
      <c r="G203" s="145"/>
      <c r="H203" s="145"/>
      <c r="I203" s="147"/>
      <c r="J203" s="147"/>
      <c r="L203" s="148"/>
    </row>
    <row r="204" spans="1:12" ht="15">
      <c r="A204" s="214" t="str">
        <f>'4 Sheet1'!F12</f>
        <v>Nailing Area 02</v>
      </c>
      <c r="B204" s="150"/>
      <c r="C204" s="161"/>
      <c r="D204" s="146"/>
      <c r="E204" s="145"/>
      <c r="F204" s="144"/>
      <c r="G204" s="145"/>
      <c r="H204" s="145"/>
      <c r="I204" s="147"/>
      <c r="J204" s="147"/>
      <c r="L204" s="148"/>
    </row>
    <row r="205" spans="1:12" ht="15">
      <c r="A205" s="214" t="str">
        <f>'4 Sheet1'!F16</f>
        <v>~CS01</v>
      </c>
      <c r="B205" s="150">
        <f>'4 Sheet1'!H16</f>
        <v>0</v>
      </c>
      <c r="C205" s="173">
        <f>'4 Sheet1'!J16</f>
        <v>0</v>
      </c>
      <c r="D205" s="146"/>
      <c r="E205" s="145"/>
      <c r="F205" s="144">
        <f t="shared" si="17"/>
        <v>0</v>
      </c>
      <c r="G205" s="145"/>
      <c r="H205" s="145" t="s">
        <v>199</v>
      </c>
      <c r="I205" s="147">
        <f t="shared" si="18"/>
        <v>0</v>
      </c>
      <c r="J205" s="152">
        <f t="shared" si="19"/>
        <v>0</v>
      </c>
      <c r="L205" s="148"/>
    </row>
    <row r="206" spans="1:12" ht="15">
      <c r="A206" s="214" t="str">
        <f>'4 Sheet1'!F17</f>
        <v>CS01-CS02</v>
      </c>
      <c r="B206" s="150">
        <f>'4 Sheet1'!H17</f>
        <v>0</v>
      </c>
      <c r="C206" s="173">
        <f>'4 Sheet1'!J17</f>
        <v>0</v>
      </c>
      <c r="D206" s="146"/>
      <c r="E206" s="145"/>
      <c r="F206" s="144">
        <f t="shared" si="17"/>
        <v>0</v>
      </c>
      <c r="G206" s="145"/>
      <c r="H206" s="145" t="s">
        <v>199</v>
      </c>
      <c r="I206" s="147">
        <f t="shared" si="18"/>
        <v>0</v>
      </c>
      <c r="J206" s="152">
        <f t="shared" si="19"/>
        <v>0</v>
      </c>
      <c r="L206" s="148"/>
    </row>
    <row r="207" spans="1:12" ht="15">
      <c r="A207" s="214" t="str">
        <f>'4 Sheet1'!F18</f>
        <v>CS02-CS03</v>
      </c>
      <c r="B207" s="150">
        <f>'4 Sheet1'!H18</f>
        <v>0</v>
      </c>
      <c r="C207" s="173">
        <f>'4 Sheet1'!J18</f>
        <v>0</v>
      </c>
      <c r="D207" s="146"/>
      <c r="E207" s="145"/>
      <c r="F207" s="144">
        <f t="shared" si="17"/>
        <v>0</v>
      </c>
      <c r="G207" s="145"/>
      <c r="H207" s="145" t="s">
        <v>199</v>
      </c>
      <c r="I207" s="147">
        <f t="shared" si="18"/>
        <v>0</v>
      </c>
      <c r="J207" s="152">
        <f t="shared" si="19"/>
        <v>0</v>
      </c>
      <c r="L207" s="148"/>
    </row>
    <row r="208" spans="1:12" ht="15">
      <c r="A208" s="214" t="str">
        <f>'4 Sheet1'!F19</f>
        <v>CS03~</v>
      </c>
      <c r="B208" s="150">
        <f>'4 Sheet1'!H19</f>
        <v>0</v>
      </c>
      <c r="C208" s="173">
        <f>'4 Sheet1'!J19</f>
        <v>0</v>
      </c>
      <c r="D208" s="146"/>
      <c r="E208" s="145"/>
      <c r="F208" s="144">
        <f t="shared" si="17"/>
        <v>0</v>
      </c>
      <c r="G208" s="145"/>
      <c r="H208" s="145" t="s">
        <v>199</v>
      </c>
      <c r="I208" s="147">
        <f t="shared" si="18"/>
        <v>0</v>
      </c>
      <c r="J208" s="152">
        <f t="shared" si="19"/>
        <v>0</v>
      </c>
      <c r="L208" s="148"/>
    </row>
    <row r="209" spans="1:12" ht="15">
      <c r="A209" s="213"/>
      <c r="B209" s="150"/>
      <c r="C209" s="161"/>
      <c r="D209" s="146"/>
      <c r="E209" s="145"/>
      <c r="F209" s="144"/>
      <c r="G209" s="145"/>
      <c r="H209" s="145"/>
      <c r="I209" s="147"/>
      <c r="J209" s="158">
        <f>SUM(J196:J208)</f>
        <v>0</v>
      </c>
      <c r="L209" s="148"/>
    </row>
    <row r="210" spans="1:12" ht="15">
      <c r="A210" s="213"/>
      <c r="B210" s="150"/>
      <c r="C210" s="161"/>
      <c r="D210" s="146"/>
      <c r="E210" s="145"/>
      <c r="F210" s="144"/>
      <c r="G210" s="145"/>
      <c r="H210" s="145"/>
      <c r="I210" s="147"/>
      <c r="J210" s="171"/>
      <c r="L210" s="148"/>
    </row>
    <row r="211" spans="1:12" ht="15">
      <c r="A211" s="213"/>
      <c r="B211" s="150"/>
      <c r="C211" s="161"/>
      <c r="D211" s="146"/>
      <c r="E211" s="145"/>
      <c r="F211" s="144"/>
      <c r="G211" s="145"/>
      <c r="H211" s="145"/>
      <c r="I211" s="147"/>
      <c r="J211" s="171"/>
      <c r="L211" s="148"/>
    </row>
    <row r="212" spans="1:12" ht="15">
      <c r="A212" s="213"/>
      <c r="B212" s="150"/>
      <c r="C212" s="161"/>
      <c r="D212" s="146"/>
      <c r="E212" s="145"/>
      <c r="F212" s="144"/>
      <c r="G212" s="145"/>
      <c r="H212" s="145"/>
      <c r="I212" s="147"/>
      <c r="J212" s="171"/>
      <c r="L212" s="148"/>
    </row>
    <row r="213" spans="1:12" ht="15">
      <c r="A213" s="213"/>
      <c r="B213" s="150"/>
      <c r="C213" s="161"/>
      <c r="D213" s="146"/>
      <c r="E213" s="145"/>
      <c r="F213" s="144"/>
      <c r="G213" s="145"/>
      <c r="H213" s="145"/>
      <c r="I213" s="147"/>
      <c r="J213" s="171"/>
      <c r="L213" s="148"/>
    </row>
    <row r="214" spans="1:12" ht="15">
      <c r="A214" s="213"/>
      <c r="B214" s="150"/>
      <c r="C214" s="161"/>
      <c r="D214" s="146"/>
      <c r="E214" s="145"/>
      <c r="F214" s="144"/>
      <c r="G214" s="145"/>
      <c r="H214" s="145"/>
      <c r="I214" s="147"/>
      <c r="J214" s="171"/>
      <c r="L214" s="148"/>
    </row>
    <row r="215" spans="1:12" ht="15">
      <c r="A215" s="157"/>
      <c r="B215" s="150"/>
      <c r="C215" s="161"/>
      <c r="D215" s="169"/>
      <c r="E215" s="170"/>
      <c r="F215" s="150"/>
      <c r="G215" s="170"/>
      <c r="H215" s="170"/>
      <c r="I215" s="147"/>
      <c r="J215" s="147"/>
      <c r="L215" s="148"/>
    </row>
    <row r="216" spans="1:12" ht="15">
      <c r="A216" s="213" t="s">
        <v>278</v>
      </c>
      <c r="B216" s="154"/>
      <c r="C216" s="161"/>
      <c r="D216" s="160"/>
      <c r="E216" s="161"/>
      <c r="F216" s="150"/>
      <c r="G216" s="161"/>
      <c r="H216" s="161"/>
      <c r="I216" s="147"/>
      <c r="J216" s="147"/>
      <c r="L216" s="148"/>
    </row>
    <row r="217" spans="1:12" ht="15">
      <c r="A217" s="157"/>
      <c r="B217" s="154"/>
      <c r="C217" s="161"/>
      <c r="D217" s="160"/>
      <c r="E217" s="161"/>
      <c r="F217" s="154"/>
      <c r="G217" s="161"/>
      <c r="H217" s="178"/>
      <c r="I217" s="147"/>
      <c r="J217" s="147"/>
      <c r="L217" s="148"/>
    </row>
    <row r="218" spans="1:12" ht="15">
      <c r="A218" s="157" t="s">
        <v>440</v>
      </c>
      <c r="B218" s="154"/>
      <c r="C218" s="161"/>
      <c r="D218" s="160"/>
      <c r="E218" s="161"/>
      <c r="F218" s="154"/>
      <c r="G218" s="161"/>
      <c r="H218" s="178"/>
      <c r="I218" s="147"/>
      <c r="J218" s="147"/>
      <c r="L218" s="148"/>
    </row>
    <row r="219" spans="1:12" ht="15">
      <c r="A219" s="157"/>
      <c r="B219" s="154"/>
      <c r="C219" s="161"/>
      <c r="D219" s="160"/>
      <c r="E219" s="161"/>
      <c r="F219" s="154"/>
      <c r="G219" s="161"/>
      <c r="H219" s="145"/>
      <c r="I219" s="147"/>
      <c r="J219" s="147"/>
      <c r="L219" s="148"/>
    </row>
    <row r="220" spans="1:12" ht="15">
      <c r="A220" s="157"/>
      <c r="B220" s="154"/>
      <c r="C220" s="161"/>
      <c r="D220" s="160"/>
      <c r="E220" s="161"/>
      <c r="F220" s="154"/>
      <c r="G220" s="161"/>
      <c r="H220" s="145"/>
      <c r="I220" s="147"/>
      <c r="J220" s="147"/>
      <c r="L220" s="148"/>
    </row>
    <row r="221" spans="1:12" ht="15">
      <c r="A221" s="215" t="s">
        <v>280</v>
      </c>
      <c r="B221" s="216"/>
      <c r="C221" s="216"/>
      <c r="D221" s="216"/>
      <c r="E221" s="216"/>
      <c r="F221" s="216"/>
      <c r="G221" s="216"/>
      <c r="H221" s="216"/>
      <c r="I221" s="216"/>
      <c r="J221" s="217"/>
      <c r="L221" s="148"/>
    </row>
    <row r="222" spans="1:12" ht="15">
      <c r="A222" s="218"/>
      <c r="B222" s="176"/>
      <c r="C222" s="145"/>
      <c r="D222" s="146"/>
      <c r="E222" s="145"/>
      <c r="F222" s="144"/>
      <c r="G222" s="145"/>
      <c r="H222" s="145"/>
      <c r="I222" s="147"/>
      <c r="J222" s="147"/>
      <c r="L222" s="148"/>
    </row>
    <row r="223" spans="1:12" ht="13.5" customHeight="1">
      <c r="A223" s="219" t="s">
        <v>281</v>
      </c>
      <c r="B223" s="176">
        <f>'4 Sheet1'!R2</f>
        <v>0</v>
      </c>
      <c r="C223" s="145"/>
      <c r="D223" s="146"/>
      <c r="E223" s="147">
        <f>'4 Sheet1'!S2</f>
        <v>0</v>
      </c>
      <c r="F223" s="144">
        <f t="shared" ref="F223:F228" si="20">PRODUCT(B223:E223)</f>
        <v>0</v>
      </c>
      <c r="G223" s="145"/>
      <c r="H223" s="145" t="s">
        <v>199</v>
      </c>
      <c r="I223" s="147"/>
      <c r="J223" s="158">
        <f t="shared" ref="J223:J228" si="21">F223</f>
        <v>0</v>
      </c>
      <c r="L223" s="148"/>
    </row>
    <row r="224" spans="1:12" ht="15">
      <c r="A224" s="219" t="s">
        <v>282</v>
      </c>
      <c r="B224" s="176">
        <f>'4 Sheet1'!R3</f>
        <v>0</v>
      </c>
      <c r="C224" s="145"/>
      <c r="D224" s="146"/>
      <c r="E224" s="147">
        <f>'4 Sheet1'!S3</f>
        <v>0</v>
      </c>
      <c r="F224" s="144">
        <f t="shared" si="20"/>
        <v>0</v>
      </c>
      <c r="G224" s="145"/>
      <c r="H224" s="145" t="s">
        <v>199</v>
      </c>
      <c r="I224" s="147"/>
      <c r="J224" s="158">
        <f t="shared" si="21"/>
        <v>0</v>
      </c>
      <c r="L224" s="148"/>
    </row>
    <row r="225" spans="1:12" ht="15" customHeight="1">
      <c r="A225" s="219"/>
      <c r="B225" s="176"/>
      <c r="C225" s="145"/>
      <c r="D225" s="146"/>
      <c r="E225" s="145"/>
      <c r="F225" s="144">
        <f t="shared" si="20"/>
        <v>0</v>
      </c>
      <c r="G225" s="145"/>
      <c r="H225" s="145" t="s">
        <v>199</v>
      </c>
      <c r="I225" s="147"/>
      <c r="J225" s="147">
        <f t="shared" si="21"/>
        <v>0</v>
      </c>
      <c r="L225" s="148"/>
    </row>
    <row r="226" spans="1:12" ht="15">
      <c r="A226" s="219"/>
      <c r="B226" s="199"/>
      <c r="C226" s="170"/>
      <c r="D226" s="169"/>
      <c r="E226" s="170"/>
      <c r="F226" s="144">
        <f t="shared" si="20"/>
        <v>0</v>
      </c>
      <c r="G226" s="170"/>
      <c r="H226" s="145" t="s">
        <v>199</v>
      </c>
      <c r="I226" s="162"/>
      <c r="J226" s="147">
        <f t="shared" si="21"/>
        <v>0</v>
      </c>
      <c r="L226" s="148"/>
    </row>
    <row r="227" spans="1:12" ht="15">
      <c r="A227" s="219"/>
      <c r="B227" s="199"/>
      <c r="C227" s="170"/>
      <c r="D227" s="169"/>
      <c r="E227" s="170"/>
      <c r="F227" s="144">
        <f t="shared" si="20"/>
        <v>0</v>
      </c>
      <c r="G227" s="170"/>
      <c r="H227" s="145" t="s">
        <v>199</v>
      </c>
      <c r="I227" s="162"/>
      <c r="J227" s="147">
        <f t="shared" si="21"/>
        <v>0</v>
      </c>
      <c r="L227" s="148"/>
    </row>
    <row r="228" spans="1:12" ht="15">
      <c r="A228" s="219"/>
      <c r="B228" s="159"/>
      <c r="C228" s="161"/>
      <c r="D228" s="160"/>
      <c r="E228" s="161"/>
      <c r="F228" s="144">
        <f t="shared" si="20"/>
        <v>0</v>
      </c>
      <c r="G228" s="161"/>
      <c r="H228" s="145" t="s">
        <v>199</v>
      </c>
      <c r="I228" s="173"/>
      <c r="J228" s="147">
        <f t="shared" si="21"/>
        <v>0</v>
      </c>
      <c r="L228" s="148"/>
    </row>
    <row r="229" spans="1:12" ht="15">
      <c r="A229" s="219"/>
      <c r="B229" s="159"/>
      <c r="C229" s="161"/>
      <c r="D229" s="160"/>
      <c r="E229" s="161"/>
      <c r="F229" s="154"/>
      <c r="G229" s="161"/>
      <c r="H229" s="161"/>
      <c r="I229" s="173"/>
      <c r="J229" s="220">
        <f>SUM(J223:J228)</f>
        <v>0</v>
      </c>
      <c r="L229" s="148"/>
    </row>
    <row r="230" spans="1:12" ht="15">
      <c r="A230" s="219"/>
      <c r="B230" s="159"/>
      <c r="C230" s="161"/>
      <c r="D230" s="160"/>
      <c r="E230" s="161"/>
      <c r="F230" s="154"/>
      <c r="G230" s="161"/>
      <c r="H230" s="161"/>
      <c r="I230" s="173"/>
      <c r="J230" s="221"/>
      <c r="L230" s="148"/>
    </row>
    <row r="231" spans="1:12" ht="15">
      <c r="A231" s="215" t="s">
        <v>283</v>
      </c>
      <c r="B231" s="216"/>
      <c r="C231" s="216"/>
      <c r="D231" s="216"/>
      <c r="E231" s="216"/>
      <c r="F231" s="216"/>
      <c r="G231" s="216"/>
      <c r="H231" s="216"/>
      <c r="I231" s="216"/>
      <c r="J231" s="217"/>
      <c r="L231" s="148"/>
    </row>
    <row r="232" spans="1:12" ht="15">
      <c r="A232" s="218"/>
      <c r="B232" s="176">
        <f>'4 Sheet1'!R10</f>
        <v>0</v>
      </c>
      <c r="C232" s="145"/>
      <c r="D232" s="146"/>
      <c r="E232" s="145"/>
      <c r="F232" s="144">
        <f>B232</f>
        <v>0</v>
      </c>
      <c r="G232" s="147">
        <f>F232</f>
        <v>0</v>
      </c>
      <c r="H232" s="145" t="s">
        <v>199</v>
      </c>
      <c r="I232" s="147">
        <f>G232*1.1</f>
        <v>0</v>
      </c>
      <c r="J232" s="152">
        <f>I232*1.1</f>
        <v>0</v>
      </c>
      <c r="L232" s="148"/>
    </row>
    <row r="233" spans="1:12" ht="15">
      <c r="A233" s="218"/>
      <c r="B233" s="176">
        <f>'4 Sheet1'!R11</f>
        <v>0</v>
      </c>
      <c r="C233" s="145"/>
      <c r="D233" s="146"/>
      <c r="E233" s="145"/>
      <c r="F233" s="144">
        <f>B233</f>
        <v>0</v>
      </c>
      <c r="G233" s="147">
        <f>F233</f>
        <v>0</v>
      </c>
      <c r="H233" s="145" t="s">
        <v>199</v>
      </c>
      <c r="I233" s="147">
        <f>G233*1.1</f>
        <v>0</v>
      </c>
      <c r="J233" s="152">
        <f>I233*1.1</f>
        <v>0</v>
      </c>
      <c r="L233" s="148"/>
    </row>
    <row r="234" spans="1:12" ht="15">
      <c r="A234" s="157"/>
      <c r="B234" s="199"/>
      <c r="C234" s="170"/>
      <c r="D234" s="169"/>
      <c r="E234" s="170"/>
      <c r="F234" s="150"/>
      <c r="G234" s="170"/>
      <c r="H234" s="170"/>
      <c r="I234" s="162"/>
      <c r="J234" s="222">
        <f>SUM(J232:J233)</f>
        <v>0</v>
      </c>
      <c r="L234" s="148"/>
    </row>
    <row r="235" spans="1:12" ht="15">
      <c r="A235" s="157"/>
      <c r="B235" s="199"/>
      <c r="C235" s="170"/>
      <c r="D235" s="169"/>
      <c r="E235" s="170"/>
      <c r="F235" s="150"/>
      <c r="G235" s="170"/>
      <c r="H235" s="170"/>
      <c r="I235" s="162"/>
      <c r="J235" s="163"/>
      <c r="L235" s="148"/>
    </row>
    <row r="236" spans="1:12" ht="15">
      <c r="A236" s="581" t="s">
        <v>284</v>
      </c>
      <c r="B236" s="582"/>
      <c r="C236" s="582"/>
      <c r="D236" s="582"/>
      <c r="E236" s="582"/>
      <c r="F236" s="583"/>
      <c r="G236" s="141"/>
      <c r="H236" s="142"/>
      <c r="I236" s="141"/>
      <c r="J236" s="141"/>
      <c r="L236" s="148"/>
    </row>
    <row r="237" spans="1:12" ht="15">
      <c r="A237" s="223">
        <f>'4 Sheet1'!R6</f>
        <v>0</v>
      </c>
      <c r="B237" s="159">
        <f>'4 Sheet1'!R6</f>
        <v>0</v>
      </c>
      <c r="C237" s="160"/>
      <c r="D237" s="224"/>
      <c r="E237" s="173">
        <f>'4 Sheet1'!S6</f>
        <v>0</v>
      </c>
      <c r="F237" s="144">
        <f>B237*E237</f>
        <v>0</v>
      </c>
      <c r="G237" s="147">
        <f>F237</f>
        <v>0</v>
      </c>
      <c r="H237" s="170" t="s">
        <v>199</v>
      </c>
      <c r="I237" s="162"/>
      <c r="J237" s="225">
        <f>F237</f>
        <v>0</v>
      </c>
      <c r="L237" s="148"/>
    </row>
    <row r="238" spans="1:12" ht="15">
      <c r="A238" s="223">
        <f>'4 Sheet1'!R7</f>
        <v>0</v>
      </c>
      <c r="B238" s="159">
        <f>'4 Sheet1'!R7</f>
        <v>0</v>
      </c>
      <c r="C238" s="160"/>
      <c r="D238" s="224"/>
      <c r="E238" s="173">
        <f>'4 Sheet1'!S7</f>
        <v>0</v>
      </c>
      <c r="F238" s="144">
        <f>B238*E238</f>
        <v>0</v>
      </c>
      <c r="G238" s="147">
        <f>F238</f>
        <v>0</v>
      </c>
      <c r="H238" s="170" t="s">
        <v>199</v>
      </c>
      <c r="I238" s="162"/>
      <c r="J238" s="225">
        <f>F238</f>
        <v>0</v>
      </c>
    </row>
    <row r="239" spans="1:12" ht="15">
      <c r="A239" s="226"/>
      <c r="B239" s="159"/>
      <c r="C239" s="160"/>
      <c r="D239" s="224"/>
      <c r="E239" s="161"/>
      <c r="F239" s="154"/>
      <c r="G239" s="173"/>
      <c r="H239" s="161"/>
      <c r="I239" s="173"/>
      <c r="J239" s="220">
        <f>SUM(J237:J238)</f>
        <v>0</v>
      </c>
    </row>
    <row r="240" spans="1:12" ht="15">
      <c r="A240" s="153"/>
      <c r="B240" s="159"/>
      <c r="C240" s="160"/>
      <c r="D240" s="224"/>
      <c r="E240" s="161"/>
      <c r="F240" s="154"/>
      <c r="G240" s="173"/>
      <c r="H240" s="161"/>
      <c r="I240" s="173"/>
      <c r="J240" s="173"/>
    </row>
    <row r="241" spans="1:12" ht="15">
      <c r="A241" s="215" t="s">
        <v>285</v>
      </c>
      <c r="B241" s="216"/>
      <c r="C241" s="216"/>
      <c r="D241" s="216"/>
      <c r="E241" s="216"/>
      <c r="F241" s="216"/>
      <c r="G241" s="216"/>
      <c r="H241" s="216"/>
      <c r="I241" s="216"/>
      <c r="J241" s="217"/>
    </row>
    <row r="242" spans="1:12" ht="15">
      <c r="A242" s="215"/>
      <c r="B242" s="216"/>
      <c r="C242" s="216"/>
      <c r="D242" s="216"/>
      <c r="E242" s="216"/>
      <c r="F242" s="216"/>
      <c r="G242" s="216"/>
      <c r="H242" s="216"/>
      <c r="I242" s="216"/>
      <c r="J242" s="217"/>
    </row>
    <row r="243" spans="1:12" ht="15">
      <c r="A243" s="227"/>
      <c r="B243" s="228">
        <f>'4 Sheet1'!R14+'4 Sheet1'!R15</f>
        <v>0</v>
      </c>
      <c r="C243" s="229"/>
      <c r="D243" s="230"/>
      <c r="E243" s="229"/>
      <c r="F243" s="231">
        <f>B243</f>
        <v>0</v>
      </c>
      <c r="G243" s="229"/>
      <c r="H243" s="229" t="s">
        <v>199</v>
      </c>
      <c r="I243" s="232">
        <f>F243*1.1</f>
        <v>0</v>
      </c>
      <c r="J243" s="233">
        <f>I243</f>
        <v>0</v>
      </c>
    </row>
    <row r="245" spans="1:12" ht="15">
      <c r="A245" s="215" t="s">
        <v>286</v>
      </c>
      <c r="B245" s="216"/>
      <c r="C245" s="216"/>
      <c r="D245" s="216"/>
      <c r="E245" s="216"/>
      <c r="F245" s="216"/>
      <c r="G245" s="216"/>
      <c r="H245" s="216"/>
      <c r="I245" s="216"/>
      <c r="J245" s="217"/>
    </row>
    <row r="246" spans="1:12" ht="15">
      <c r="A246" s="234"/>
      <c r="B246" s="150"/>
      <c r="C246" s="161"/>
      <c r="D246" s="150"/>
      <c r="E246" s="161"/>
      <c r="F246" s="150"/>
      <c r="G246" s="162"/>
      <c r="H246" s="170"/>
      <c r="I246" s="162"/>
      <c r="J246" s="162"/>
    </row>
    <row r="247" spans="1:12" ht="15">
      <c r="A247" s="153" t="s">
        <v>287</v>
      </c>
      <c r="B247" s="154"/>
      <c r="C247" s="161"/>
      <c r="D247" s="154"/>
      <c r="E247" s="161"/>
      <c r="F247" s="154">
        <f>PRODUCT(B247:E247)</f>
        <v>0</v>
      </c>
      <c r="G247" s="173">
        <f>F247</f>
        <v>0</v>
      </c>
      <c r="H247" s="145" t="s">
        <v>248</v>
      </c>
      <c r="I247" s="147">
        <f>G247*1.1</f>
        <v>0</v>
      </c>
      <c r="J247" s="147">
        <f>I247</f>
        <v>0</v>
      </c>
    </row>
    <row r="248" spans="1:12" ht="15">
      <c r="A248" s="153" t="s">
        <v>288</v>
      </c>
      <c r="B248" s="154"/>
      <c r="C248" s="161"/>
      <c r="D248" s="154"/>
      <c r="E248" s="161"/>
      <c r="F248" s="154">
        <f>PRODUCT(B248:E248)</f>
        <v>0</v>
      </c>
      <c r="G248" s="173">
        <f>F248</f>
        <v>0</v>
      </c>
      <c r="H248" s="145" t="s">
        <v>248</v>
      </c>
      <c r="I248" s="147">
        <f>G248*1.1</f>
        <v>0</v>
      </c>
      <c r="J248" s="147">
        <f>I248</f>
        <v>0</v>
      </c>
    </row>
    <row r="249" spans="1:12" ht="15">
      <c r="A249" s="153" t="s">
        <v>289</v>
      </c>
      <c r="B249" s="154"/>
      <c r="C249" s="161"/>
      <c r="D249" s="154"/>
      <c r="E249" s="161"/>
      <c r="F249" s="154">
        <f>PRODUCT(B249:E249)</f>
        <v>0</v>
      </c>
      <c r="G249" s="173">
        <f>F249</f>
        <v>0</v>
      </c>
      <c r="H249" s="145" t="s">
        <v>248</v>
      </c>
      <c r="I249" s="147">
        <f>G249*1.1</f>
        <v>0</v>
      </c>
      <c r="J249" s="147">
        <f>I249</f>
        <v>0</v>
      </c>
    </row>
    <row r="250" spans="1:12" ht="15">
      <c r="A250" s="183"/>
      <c r="B250" s="154"/>
      <c r="C250" s="161"/>
      <c r="D250" s="154"/>
      <c r="E250" s="161"/>
      <c r="F250" s="154"/>
      <c r="G250" s="173"/>
      <c r="H250" s="161"/>
      <c r="I250" s="173"/>
      <c r="J250" s="221">
        <f>SUM(J247:J249)</f>
        <v>0</v>
      </c>
    </row>
    <row r="251" spans="1:12" ht="15">
      <c r="A251" s="183"/>
      <c r="B251" s="154"/>
      <c r="C251" s="161"/>
      <c r="D251" s="154"/>
      <c r="E251" s="161"/>
      <c r="F251" s="154"/>
      <c r="G251" s="173"/>
      <c r="H251" s="161"/>
      <c r="I251" s="173"/>
      <c r="J251" s="173"/>
    </row>
    <row r="252" spans="1:12" ht="15">
      <c r="A252" s="235" t="s">
        <v>290</v>
      </c>
      <c r="B252" s="236"/>
      <c r="C252" s="236"/>
      <c r="D252" s="236"/>
      <c r="E252" s="236"/>
      <c r="F252" s="236"/>
      <c r="G252" s="236"/>
      <c r="H252" s="236"/>
      <c r="I252" s="236"/>
      <c r="J252" s="237"/>
    </row>
    <row r="253" spans="1:12" ht="15">
      <c r="A253" s="157"/>
      <c r="B253" s="150"/>
      <c r="C253" s="161"/>
      <c r="D253" s="150"/>
      <c r="E253" s="161"/>
      <c r="F253" s="150"/>
      <c r="G253" s="162"/>
      <c r="H253" s="170"/>
      <c r="I253" s="162"/>
      <c r="J253" s="162"/>
    </row>
    <row r="254" spans="1:12" ht="15">
      <c r="A254" s="157"/>
      <c r="B254" s="154"/>
      <c r="C254" s="161"/>
      <c r="D254" s="154"/>
      <c r="E254" s="161"/>
      <c r="F254" s="154"/>
      <c r="G254" s="173"/>
      <c r="H254" s="161"/>
      <c r="I254" s="173"/>
      <c r="J254" s="238"/>
      <c r="L254" s="136" t="s">
        <v>291</v>
      </c>
    </row>
  </sheetData>
  <mergeCells count="24">
    <mergeCell ref="A117:J117"/>
    <mergeCell ref="A1:J1"/>
    <mergeCell ref="A3:J3"/>
    <mergeCell ref="A4:F4"/>
    <mergeCell ref="A40:J40"/>
    <mergeCell ref="A41:F41"/>
    <mergeCell ref="A42:F42"/>
    <mergeCell ref="A43:F43"/>
    <mergeCell ref="A68:F68"/>
    <mergeCell ref="A69:F69"/>
    <mergeCell ref="A70:F70"/>
    <mergeCell ref="A94:J94"/>
    <mergeCell ref="A236:F236"/>
    <mergeCell ref="A118:J118"/>
    <mergeCell ref="A119:F119"/>
    <mergeCell ref="A122:F122"/>
    <mergeCell ref="A123:J123"/>
    <mergeCell ref="A140:J140"/>
    <mergeCell ref="A158:J158"/>
    <mergeCell ref="A180:F180"/>
    <mergeCell ref="A183:F183"/>
    <mergeCell ref="A186:F186"/>
    <mergeCell ref="A190:F190"/>
    <mergeCell ref="A194:H194"/>
  </mergeCells>
  <pageMargins left="0.7" right="0.7" top="0.75" bottom="0.75" header="0.3" footer="0.3"/>
  <pageSetup paperSize="9" scale="63" orientation="portrait" r:id="rId1"/>
  <rowBreaks count="1" manualBreakCount="1">
    <brk id="12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6FAD5-3267-482B-AEBA-55FC81156244}">
  <dimension ref="B3:W262"/>
  <sheetViews>
    <sheetView topLeftCell="C1" zoomScale="70" zoomScaleNormal="70" workbookViewId="0">
      <pane ySplit="1" topLeftCell="A103" activePane="bottomLeft" state="frozen"/>
      <selection activeCell="Q29" sqref="Q29"/>
      <selection pane="bottomLeft" activeCell="Q29" sqref="Q29"/>
    </sheetView>
  </sheetViews>
  <sheetFormatPr defaultColWidth="9.109375" defaultRowHeight="14.4"/>
  <cols>
    <col min="1" max="1" width="3.88671875" style="242" customWidth="1"/>
    <col min="2" max="2" width="20.44140625" style="242" customWidth="1"/>
    <col min="3" max="3" width="17.109375" style="242" customWidth="1"/>
    <col min="4" max="4" width="14.44140625" style="242" customWidth="1"/>
    <col min="5" max="5" width="15.109375" style="242" customWidth="1"/>
    <col min="6" max="10" width="14.44140625" style="242" customWidth="1"/>
    <col min="11" max="11" width="19.88671875" style="242" customWidth="1"/>
    <col min="12" max="12" width="12.109375" style="242" customWidth="1"/>
    <col min="13" max="13" width="14" style="242" customWidth="1"/>
    <col min="14" max="17" width="9.109375" style="242"/>
    <col min="18" max="18" width="11.88671875" style="242" customWidth="1"/>
    <col min="19" max="19" width="12.88671875" style="242" customWidth="1"/>
    <col min="20" max="20" width="9.109375" style="242"/>
    <col min="21" max="21" width="11.109375" style="242" bestFit="1" customWidth="1"/>
    <col min="22" max="16384" width="9.109375" style="242"/>
  </cols>
  <sheetData>
    <row r="3" spans="2:23">
      <c r="B3" s="239" t="s">
        <v>292</v>
      </c>
      <c r="C3" s="239" t="s">
        <v>293</v>
      </c>
      <c r="D3" s="239" t="s">
        <v>294</v>
      </c>
      <c r="E3" s="239" t="s">
        <v>295</v>
      </c>
      <c r="F3" s="239" t="s">
        <v>296</v>
      </c>
      <c r="G3" s="239"/>
      <c r="H3" s="610" t="s">
        <v>297</v>
      </c>
      <c r="I3" s="610"/>
      <c r="J3" s="610"/>
      <c r="K3" s="239" t="s">
        <v>298</v>
      </c>
      <c r="L3" s="240" t="s">
        <v>299</v>
      </c>
      <c r="M3" s="241"/>
    </row>
    <row r="4" spans="2:23" ht="19.5" customHeight="1">
      <c r="B4" s="243"/>
      <c r="C4" s="243"/>
      <c r="D4" s="243"/>
      <c r="E4" s="243"/>
      <c r="F4" s="244" t="s">
        <v>295</v>
      </c>
      <c r="G4" s="244" t="s">
        <v>300</v>
      </c>
      <c r="H4" s="244" t="s">
        <v>301</v>
      </c>
      <c r="I4" s="244" t="s">
        <v>300</v>
      </c>
      <c r="J4" s="244" t="s">
        <v>302</v>
      </c>
      <c r="K4" s="244" t="s">
        <v>303</v>
      </c>
      <c r="L4" s="245" t="s">
        <v>304</v>
      </c>
      <c r="M4" s="245" t="s">
        <v>305</v>
      </c>
    </row>
    <row r="5" spans="2:23">
      <c r="B5" s="246"/>
      <c r="C5" s="246"/>
      <c r="D5" s="246"/>
      <c r="E5" s="246"/>
      <c r="F5" s="247"/>
      <c r="G5" s="247"/>
      <c r="H5" s="247"/>
      <c r="I5" s="247"/>
      <c r="J5" s="247"/>
      <c r="K5" s="248"/>
      <c r="L5" s="248"/>
      <c r="M5" s="248"/>
    </row>
    <row r="6" spans="2:23" ht="18">
      <c r="B6" s="248" t="s">
        <v>306</v>
      </c>
      <c r="C6" s="249">
        <v>0.3</v>
      </c>
      <c r="D6" s="249">
        <v>0.3</v>
      </c>
      <c r="E6" s="249">
        <v>0.1</v>
      </c>
      <c r="F6" s="249">
        <v>0.05</v>
      </c>
      <c r="G6" s="249">
        <v>10</v>
      </c>
      <c r="H6" s="249">
        <v>0.2</v>
      </c>
      <c r="I6" s="249">
        <v>10</v>
      </c>
      <c r="J6" s="249">
        <v>0.25</v>
      </c>
      <c r="K6" s="249">
        <v>3</v>
      </c>
      <c r="L6" s="248"/>
      <c r="M6" s="248"/>
      <c r="T6" s="611" t="s">
        <v>307</v>
      </c>
      <c r="U6" s="611"/>
    </row>
    <row r="7" spans="2:23">
      <c r="B7" s="248"/>
      <c r="C7" s="249"/>
      <c r="D7" s="249"/>
      <c r="E7" s="249"/>
      <c r="F7" s="249"/>
      <c r="G7" s="249"/>
      <c r="H7" s="248"/>
      <c r="I7" s="248"/>
      <c r="J7" s="248"/>
      <c r="K7" s="249"/>
      <c r="L7" s="248"/>
      <c r="M7" s="248"/>
      <c r="S7" s="250"/>
      <c r="V7" s="250"/>
      <c r="W7" s="612" t="s">
        <v>233</v>
      </c>
    </row>
    <row r="8" spans="2:23">
      <c r="B8" s="248"/>
      <c r="C8" s="249"/>
      <c r="D8" s="249"/>
      <c r="E8" s="249"/>
      <c r="F8" s="249"/>
      <c r="G8" s="249"/>
      <c r="H8" s="248"/>
      <c r="I8" s="248"/>
      <c r="J8" s="248"/>
      <c r="K8" s="249"/>
      <c r="L8" s="248"/>
      <c r="M8" s="248"/>
      <c r="S8" s="250"/>
      <c r="V8" s="250"/>
      <c r="W8" s="612"/>
    </row>
    <row r="9" spans="2:23">
      <c r="B9" s="248" t="s">
        <v>308</v>
      </c>
      <c r="C9" s="249">
        <v>0.45</v>
      </c>
      <c r="D9" s="249">
        <v>0.45</v>
      </c>
      <c r="E9" s="249">
        <v>0.1</v>
      </c>
      <c r="F9" s="249">
        <v>0.05</v>
      </c>
      <c r="G9" s="249">
        <v>10</v>
      </c>
      <c r="H9" s="249">
        <v>0.2</v>
      </c>
      <c r="I9" s="249">
        <v>10</v>
      </c>
      <c r="J9" s="249">
        <v>0.25</v>
      </c>
      <c r="K9" s="249">
        <v>3</v>
      </c>
      <c r="L9" s="248"/>
      <c r="M9" s="248"/>
      <c r="S9" s="250"/>
      <c r="V9" s="250"/>
      <c r="W9" s="612"/>
    </row>
    <row r="10" spans="2:23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8"/>
      <c r="M10" s="248"/>
      <c r="S10" s="250"/>
      <c r="V10" s="250"/>
      <c r="W10" s="612"/>
    </row>
    <row r="11" spans="2:23">
      <c r="B11" s="248"/>
      <c r="C11" s="249"/>
      <c r="D11" s="249"/>
      <c r="E11" s="249"/>
      <c r="F11" s="249"/>
      <c r="G11" s="249"/>
      <c r="H11" s="248"/>
      <c r="I11" s="248"/>
      <c r="J11" s="248"/>
      <c r="K11" s="249"/>
      <c r="L11" s="248"/>
      <c r="M11" s="248"/>
      <c r="S11" s="250"/>
      <c r="V11" s="250"/>
      <c r="W11" s="612"/>
    </row>
    <row r="12" spans="2:23">
      <c r="B12" s="248" t="s">
        <v>309</v>
      </c>
      <c r="C12" s="249">
        <v>0.6</v>
      </c>
      <c r="D12" s="249">
        <v>0.6</v>
      </c>
      <c r="E12" s="249">
        <v>0.1</v>
      </c>
      <c r="F12" s="249">
        <v>0.05</v>
      </c>
      <c r="G12" s="249">
        <v>10</v>
      </c>
      <c r="H12" s="248">
        <v>0.2</v>
      </c>
      <c r="I12" s="248">
        <v>10</v>
      </c>
      <c r="J12" s="248">
        <v>0.25</v>
      </c>
      <c r="K12" s="249">
        <v>3</v>
      </c>
      <c r="L12" s="248"/>
      <c r="M12" s="248"/>
      <c r="S12" s="250"/>
      <c r="V12" s="250"/>
      <c r="W12" s="612"/>
    </row>
    <row r="13" spans="2:23">
      <c r="B13" s="248"/>
      <c r="C13" s="249"/>
      <c r="D13" s="249"/>
      <c r="E13" s="249"/>
      <c r="F13" s="249"/>
      <c r="G13" s="249"/>
      <c r="H13" s="248"/>
      <c r="I13" s="248"/>
      <c r="J13" s="248"/>
      <c r="K13" s="249"/>
      <c r="L13" s="248"/>
      <c r="M13" s="248"/>
      <c r="S13" s="250"/>
      <c r="V13" s="250"/>
      <c r="W13" s="612"/>
    </row>
    <row r="14" spans="2:23">
      <c r="B14" s="248"/>
      <c r="C14" s="249"/>
      <c r="D14" s="249"/>
      <c r="E14" s="249"/>
      <c r="F14" s="249"/>
      <c r="G14" s="249"/>
      <c r="H14" s="248"/>
      <c r="I14" s="248"/>
      <c r="J14" s="248"/>
      <c r="K14" s="249"/>
      <c r="L14" s="248"/>
      <c r="M14" s="248"/>
      <c r="S14" s="250"/>
      <c r="V14" s="250"/>
      <c r="W14" s="612"/>
    </row>
    <row r="15" spans="2:23">
      <c r="B15" s="248" t="s">
        <v>310</v>
      </c>
      <c r="C15" s="249">
        <v>0.75</v>
      </c>
      <c r="D15" s="249">
        <v>0.75</v>
      </c>
      <c r="E15" s="251">
        <v>0.125</v>
      </c>
      <c r="F15" s="249">
        <v>0.05</v>
      </c>
      <c r="G15" s="249">
        <v>10</v>
      </c>
      <c r="H15" s="248">
        <v>0.2</v>
      </c>
      <c r="I15" s="248">
        <v>10</v>
      </c>
      <c r="J15" s="248">
        <v>0.25</v>
      </c>
      <c r="K15" s="249">
        <v>3</v>
      </c>
      <c r="L15" s="248"/>
      <c r="M15" s="248"/>
      <c r="S15" s="250"/>
      <c r="V15" s="250"/>
      <c r="W15" s="612"/>
    </row>
    <row r="16" spans="2:23">
      <c r="B16" s="248"/>
      <c r="C16" s="249"/>
      <c r="D16" s="249"/>
      <c r="E16" s="249"/>
      <c r="F16" s="249"/>
      <c r="G16" s="249"/>
      <c r="H16" s="248"/>
      <c r="I16" s="248"/>
      <c r="J16" s="248"/>
      <c r="K16" s="249"/>
      <c r="L16" s="248"/>
      <c r="M16" s="248"/>
      <c r="S16" s="250"/>
      <c r="V16" s="250"/>
      <c r="W16" s="612"/>
    </row>
    <row r="17" spans="2:23">
      <c r="B17" s="248"/>
      <c r="C17" s="249"/>
      <c r="D17" s="249"/>
      <c r="E17" s="249"/>
      <c r="F17" s="249"/>
      <c r="G17" s="249"/>
      <c r="H17" s="248"/>
      <c r="I17" s="248"/>
      <c r="J17" s="248"/>
      <c r="K17" s="249"/>
      <c r="L17" s="248"/>
      <c r="M17" s="248"/>
      <c r="S17" s="250"/>
      <c r="V17" s="250"/>
      <c r="W17" s="612"/>
    </row>
    <row r="18" spans="2:23">
      <c r="B18" s="252" t="s">
        <v>311</v>
      </c>
      <c r="C18" s="249">
        <v>0.9</v>
      </c>
      <c r="D18" s="249">
        <v>0.9</v>
      </c>
      <c r="E18" s="251">
        <v>0.15</v>
      </c>
      <c r="F18" s="249">
        <v>0.05</v>
      </c>
      <c r="G18" s="249">
        <v>10</v>
      </c>
      <c r="H18" s="248">
        <v>0.17499999999999999</v>
      </c>
      <c r="I18" s="248">
        <v>10</v>
      </c>
      <c r="J18" s="248">
        <v>0.25</v>
      </c>
      <c r="K18" s="249">
        <v>3</v>
      </c>
      <c r="L18" s="248"/>
      <c r="M18" s="248"/>
      <c r="S18" s="250"/>
      <c r="T18" s="250"/>
      <c r="U18" s="250"/>
      <c r="V18" s="250"/>
      <c r="W18" s="612" t="s">
        <v>312</v>
      </c>
    </row>
    <row r="19" spans="2:23">
      <c r="B19" s="248"/>
      <c r="C19" s="249"/>
      <c r="D19" s="249"/>
      <c r="E19" s="249"/>
      <c r="F19" s="249"/>
      <c r="G19" s="249"/>
      <c r="H19" s="248"/>
      <c r="I19" s="248"/>
      <c r="J19" s="248"/>
      <c r="K19" s="249"/>
      <c r="L19" s="248"/>
      <c r="M19" s="248"/>
      <c r="S19" s="250"/>
      <c r="T19" s="250"/>
      <c r="U19" s="250"/>
      <c r="V19" s="250"/>
      <c r="W19" s="612"/>
    </row>
    <row r="20" spans="2:23">
      <c r="B20" s="248"/>
      <c r="C20" s="249"/>
      <c r="D20" s="249"/>
      <c r="E20" s="249"/>
      <c r="F20" s="249"/>
      <c r="G20" s="249"/>
      <c r="H20" s="248"/>
      <c r="I20" s="248"/>
      <c r="J20" s="248"/>
      <c r="K20" s="249"/>
      <c r="L20" s="248"/>
      <c r="M20" s="248"/>
      <c r="S20" s="250"/>
      <c r="T20" s="250"/>
      <c r="U20" s="250"/>
      <c r="V20" s="250"/>
      <c r="W20" s="612"/>
    </row>
    <row r="21" spans="2:23">
      <c r="B21" s="248" t="s">
        <v>313</v>
      </c>
      <c r="C21" s="249">
        <v>1</v>
      </c>
      <c r="D21" s="249">
        <v>1</v>
      </c>
      <c r="E21" s="249">
        <v>0.15</v>
      </c>
      <c r="F21" s="249">
        <v>0.05</v>
      </c>
      <c r="G21" s="249">
        <v>10</v>
      </c>
      <c r="H21" s="248">
        <v>0.17499999999999999</v>
      </c>
      <c r="I21" s="248">
        <v>10</v>
      </c>
      <c r="J21" s="248">
        <v>0.25</v>
      </c>
      <c r="K21" s="249">
        <v>3</v>
      </c>
      <c r="L21" s="248"/>
      <c r="M21" s="248"/>
      <c r="S21" s="253"/>
      <c r="T21" s="253"/>
      <c r="U21" s="253"/>
      <c r="V21" s="253"/>
      <c r="W21" s="242" t="s">
        <v>314</v>
      </c>
    </row>
    <row r="22" spans="2:23">
      <c r="B22" s="248"/>
      <c r="C22" s="249"/>
      <c r="D22" s="249"/>
      <c r="E22" s="249"/>
      <c r="F22" s="249"/>
      <c r="G22" s="249"/>
      <c r="H22" s="248"/>
      <c r="I22" s="248"/>
      <c r="J22" s="248"/>
      <c r="K22" s="249"/>
      <c r="L22" s="248"/>
      <c r="M22" s="248"/>
      <c r="S22" s="253"/>
      <c r="T22" s="253"/>
      <c r="U22" s="253"/>
      <c r="V22" s="253"/>
    </row>
    <row r="23" spans="2:23">
      <c r="B23" s="248"/>
      <c r="C23" s="249"/>
      <c r="D23" s="249"/>
      <c r="E23" s="249"/>
      <c r="F23" s="249"/>
      <c r="G23" s="249"/>
      <c r="H23" s="248"/>
      <c r="I23" s="248"/>
      <c r="J23" s="248"/>
      <c r="K23" s="249"/>
      <c r="L23" s="248"/>
      <c r="M23" s="248"/>
    </row>
    <row r="24" spans="2:23">
      <c r="B24" s="248" t="s">
        <v>315</v>
      </c>
      <c r="C24" s="249">
        <v>0.3</v>
      </c>
      <c r="D24" s="249">
        <v>0.3</v>
      </c>
      <c r="E24" s="249">
        <v>0.1</v>
      </c>
      <c r="F24" s="249">
        <v>0.05</v>
      </c>
      <c r="G24" s="249">
        <v>10</v>
      </c>
      <c r="H24" s="248">
        <v>0.2</v>
      </c>
      <c r="I24" s="248">
        <v>10</v>
      </c>
      <c r="J24" s="248">
        <v>0.25</v>
      </c>
      <c r="K24" s="249">
        <v>3</v>
      </c>
      <c r="L24" s="248"/>
      <c r="M24" s="248"/>
    </row>
    <row r="25" spans="2:23">
      <c r="B25" s="248"/>
      <c r="C25" s="249"/>
      <c r="D25" s="249"/>
      <c r="E25" s="249"/>
      <c r="F25" s="249"/>
      <c r="G25" s="249"/>
      <c r="H25" s="248"/>
      <c r="I25" s="248"/>
      <c r="J25" s="248"/>
      <c r="K25" s="249"/>
      <c r="L25" s="248"/>
      <c r="M25" s="248"/>
    </row>
    <row r="26" spans="2:23">
      <c r="B26" s="248"/>
      <c r="C26" s="249"/>
      <c r="D26" s="249"/>
      <c r="E26" s="249"/>
      <c r="F26" s="249"/>
      <c r="G26" s="249"/>
      <c r="H26" s="248"/>
      <c r="I26" s="248"/>
      <c r="J26" s="248"/>
      <c r="K26" s="249"/>
      <c r="L26" s="248"/>
      <c r="M26" s="248"/>
    </row>
    <row r="27" spans="2:23">
      <c r="B27" s="248" t="s">
        <v>316</v>
      </c>
      <c r="C27" s="249">
        <v>0.6</v>
      </c>
      <c r="D27" s="249">
        <v>0.6</v>
      </c>
      <c r="E27" s="249">
        <v>0.1</v>
      </c>
      <c r="F27" s="249">
        <v>0.05</v>
      </c>
      <c r="G27" s="249">
        <v>10</v>
      </c>
      <c r="H27" s="248">
        <v>0.2</v>
      </c>
      <c r="I27" s="248">
        <v>10</v>
      </c>
      <c r="J27" s="248">
        <v>0.25</v>
      </c>
      <c r="K27" s="249">
        <v>3</v>
      </c>
      <c r="L27" s="248"/>
      <c r="M27" s="248"/>
    </row>
    <row r="28" spans="2:23">
      <c r="B28" s="254"/>
      <c r="C28" s="255"/>
      <c r="D28" s="255"/>
      <c r="E28" s="255"/>
      <c r="F28" s="255"/>
      <c r="G28" s="255"/>
      <c r="H28" s="254"/>
      <c r="I28" s="254"/>
      <c r="J28" s="254"/>
      <c r="K28" s="249"/>
      <c r="L28" s="248"/>
      <c r="M28" s="248"/>
    </row>
    <row r="29" spans="2:23">
      <c r="B29" s="254"/>
      <c r="C29" s="255"/>
      <c r="D29" s="255"/>
      <c r="E29" s="255"/>
      <c r="F29" s="255"/>
      <c r="G29" s="255"/>
      <c r="H29" s="254"/>
      <c r="I29" s="254"/>
      <c r="J29" s="254"/>
      <c r="K29" s="255"/>
      <c r="L29" s="248"/>
      <c r="M29" s="248"/>
    </row>
    <row r="30" spans="2:23">
      <c r="B30" s="256" t="s">
        <v>317</v>
      </c>
      <c r="C30" s="249">
        <v>0.3</v>
      </c>
      <c r="D30" s="249">
        <v>0.3</v>
      </c>
      <c r="E30" s="249">
        <v>0.1</v>
      </c>
      <c r="F30" s="249">
        <v>0.05</v>
      </c>
      <c r="G30" s="249">
        <v>10</v>
      </c>
      <c r="H30" s="248">
        <v>0.25</v>
      </c>
      <c r="I30" s="248">
        <v>10</v>
      </c>
      <c r="J30" s="248">
        <v>0.25</v>
      </c>
      <c r="K30" s="249">
        <v>0</v>
      </c>
      <c r="L30" s="248"/>
      <c r="M30" s="248"/>
    </row>
    <row r="31" spans="2:23">
      <c r="B31" s="254" t="s">
        <v>318</v>
      </c>
      <c r="C31" s="255">
        <v>1.5</v>
      </c>
      <c r="D31" s="255"/>
      <c r="E31" s="255">
        <v>0.1</v>
      </c>
      <c r="F31" s="255"/>
      <c r="G31" s="255">
        <v>10</v>
      </c>
      <c r="H31" s="254">
        <v>0.25</v>
      </c>
      <c r="I31" s="254">
        <v>10</v>
      </c>
      <c r="J31" s="254">
        <v>0.15</v>
      </c>
      <c r="K31" s="249"/>
      <c r="L31" s="248"/>
      <c r="M31" s="248"/>
    </row>
    <row r="32" spans="2:23">
      <c r="B32" s="254"/>
      <c r="C32" s="255"/>
      <c r="D32" s="255"/>
      <c r="E32" s="255"/>
      <c r="F32" s="255"/>
      <c r="G32" s="255"/>
      <c r="H32" s="254"/>
      <c r="I32" s="254"/>
      <c r="J32" s="254"/>
      <c r="K32" s="255"/>
      <c r="L32" s="248"/>
      <c r="M32" s="248"/>
    </row>
    <row r="33" spans="2:13">
      <c r="B33" s="257" t="s">
        <v>319</v>
      </c>
      <c r="C33" s="249">
        <v>0.45</v>
      </c>
      <c r="D33" s="249">
        <v>0.45</v>
      </c>
      <c r="E33" s="249">
        <v>0.1</v>
      </c>
      <c r="F33" s="249">
        <v>0.05</v>
      </c>
      <c r="G33" s="249">
        <v>10</v>
      </c>
      <c r="H33" s="248">
        <v>0.25</v>
      </c>
      <c r="I33" s="248">
        <v>10</v>
      </c>
      <c r="J33" s="248">
        <v>0.25</v>
      </c>
      <c r="K33" s="249">
        <v>0</v>
      </c>
      <c r="L33" s="248"/>
      <c r="M33" s="248"/>
    </row>
    <row r="34" spans="2:13">
      <c r="B34" s="254" t="s">
        <v>318</v>
      </c>
      <c r="C34" s="255">
        <v>1.5</v>
      </c>
      <c r="D34" s="255"/>
      <c r="E34" s="255">
        <v>0.1</v>
      </c>
      <c r="F34" s="255"/>
      <c r="G34" s="255">
        <v>10</v>
      </c>
      <c r="H34" s="254">
        <v>0.25</v>
      </c>
      <c r="I34" s="254">
        <v>10</v>
      </c>
      <c r="J34" s="254">
        <v>0.15</v>
      </c>
      <c r="K34" s="249"/>
      <c r="L34" s="248"/>
      <c r="M34" s="248"/>
    </row>
    <row r="35" spans="2:13">
      <c r="B35" s="254"/>
      <c r="C35" s="255"/>
      <c r="D35" s="255"/>
      <c r="E35" s="255"/>
      <c r="F35" s="255"/>
      <c r="G35" s="255"/>
      <c r="H35" s="254"/>
      <c r="I35" s="254"/>
      <c r="J35" s="254"/>
      <c r="K35" s="255" t="s">
        <v>320</v>
      </c>
      <c r="L35" s="248"/>
      <c r="M35" s="248"/>
    </row>
    <row r="36" spans="2:13">
      <c r="B36" s="256" t="s">
        <v>321</v>
      </c>
      <c r="C36" s="249">
        <v>1</v>
      </c>
      <c r="D36" s="249">
        <v>0.15</v>
      </c>
      <c r="E36" s="249">
        <v>0.1</v>
      </c>
      <c r="F36" s="249">
        <v>0.05</v>
      </c>
      <c r="G36" s="249">
        <v>10</v>
      </c>
      <c r="H36" s="248">
        <v>0.25</v>
      </c>
      <c r="I36" s="248">
        <v>10</v>
      </c>
      <c r="J36" s="248">
        <v>0.25</v>
      </c>
      <c r="K36" s="249">
        <v>0</v>
      </c>
      <c r="L36" s="248"/>
      <c r="M36" s="248"/>
    </row>
    <row r="37" spans="2:13">
      <c r="B37" s="254" t="s">
        <v>318</v>
      </c>
      <c r="C37" s="255">
        <v>1.5</v>
      </c>
      <c r="D37" s="255"/>
      <c r="E37" s="255">
        <v>0.1</v>
      </c>
      <c r="F37" s="255"/>
      <c r="G37" s="255">
        <v>10</v>
      </c>
      <c r="H37" s="254">
        <v>0.25</v>
      </c>
      <c r="I37" s="254">
        <v>10</v>
      </c>
      <c r="J37" s="254">
        <v>0.15</v>
      </c>
      <c r="K37" s="249"/>
      <c r="L37" s="248"/>
      <c r="M37" s="248"/>
    </row>
    <row r="38" spans="2:13">
      <c r="B38" s="254"/>
      <c r="C38" s="255"/>
      <c r="D38" s="255"/>
      <c r="E38" s="255"/>
      <c r="F38" s="255"/>
      <c r="G38" s="255"/>
      <c r="H38" s="254"/>
      <c r="I38" s="254"/>
      <c r="J38" s="254"/>
      <c r="K38" s="255"/>
      <c r="L38" s="248"/>
      <c r="M38" s="248"/>
    </row>
    <row r="39" spans="2:13">
      <c r="B39" s="258" t="s">
        <v>322</v>
      </c>
      <c r="C39" s="249">
        <v>1</v>
      </c>
      <c r="D39" s="249">
        <v>0.2</v>
      </c>
      <c r="E39" s="249">
        <v>0.1</v>
      </c>
      <c r="F39" s="249">
        <v>0.05</v>
      </c>
      <c r="G39" s="249">
        <v>10</v>
      </c>
      <c r="H39" s="248">
        <v>0.25</v>
      </c>
      <c r="I39" s="248">
        <v>10</v>
      </c>
      <c r="J39" s="248">
        <v>0.25</v>
      </c>
      <c r="K39" s="249">
        <v>0</v>
      </c>
      <c r="L39" s="248"/>
      <c r="M39" s="248"/>
    </row>
    <row r="40" spans="2:13">
      <c r="B40" s="254"/>
      <c r="C40" s="255"/>
      <c r="D40" s="255"/>
      <c r="E40" s="255"/>
      <c r="F40" s="255"/>
      <c r="G40" s="255"/>
      <c r="H40" s="254"/>
      <c r="I40" s="254"/>
      <c r="J40" s="254"/>
      <c r="K40" s="255"/>
      <c r="L40" s="248"/>
      <c r="M40" s="248"/>
    </row>
    <row r="41" spans="2:13">
      <c r="B41" s="258" t="s">
        <v>323</v>
      </c>
      <c r="C41" s="249">
        <v>1</v>
      </c>
      <c r="D41" s="249">
        <v>0.3</v>
      </c>
      <c r="E41" s="249">
        <v>0.1</v>
      </c>
      <c r="F41" s="249">
        <v>0.05</v>
      </c>
      <c r="G41" s="249">
        <v>10</v>
      </c>
      <c r="H41" s="248">
        <v>0.25</v>
      </c>
      <c r="I41" s="248">
        <v>10</v>
      </c>
      <c r="J41" s="248">
        <v>0.25</v>
      </c>
      <c r="K41" s="249">
        <v>0</v>
      </c>
      <c r="L41" s="248"/>
      <c r="M41" s="248"/>
    </row>
    <row r="42" spans="2:13">
      <c r="B42" s="254"/>
      <c r="C42" s="255"/>
      <c r="D42" s="255"/>
      <c r="E42" s="255"/>
      <c r="F42" s="255"/>
      <c r="G42" s="255"/>
      <c r="H42" s="254"/>
      <c r="I42" s="254"/>
      <c r="J42" s="254"/>
      <c r="K42" s="255"/>
      <c r="L42" s="248"/>
      <c r="M42" s="248"/>
    </row>
    <row r="43" spans="2:13">
      <c r="B43" s="259" t="s">
        <v>324</v>
      </c>
      <c r="C43" s="249">
        <v>0.6</v>
      </c>
      <c r="D43" s="249">
        <v>0.6</v>
      </c>
      <c r="E43" s="249">
        <v>0.15</v>
      </c>
      <c r="F43" s="249">
        <v>0.05</v>
      </c>
      <c r="G43" s="249">
        <v>10</v>
      </c>
      <c r="H43" s="248">
        <v>0.25</v>
      </c>
      <c r="I43" s="248">
        <v>10</v>
      </c>
      <c r="J43" s="248">
        <v>0.25</v>
      </c>
      <c r="K43" s="249">
        <v>0</v>
      </c>
      <c r="L43" s="248"/>
      <c r="M43" s="248"/>
    </row>
    <row r="44" spans="2:13">
      <c r="B44" s="254"/>
      <c r="C44" s="255"/>
      <c r="D44" s="255"/>
      <c r="E44" s="255"/>
      <c r="F44" s="255"/>
      <c r="G44" s="255"/>
      <c r="H44" s="254"/>
      <c r="I44" s="254"/>
      <c r="J44" s="254"/>
      <c r="K44" s="255"/>
      <c r="L44" s="248"/>
      <c r="M44" s="248"/>
    </row>
    <row r="45" spans="2:13">
      <c r="B45" s="259" t="s">
        <v>325</v>
      </c>
      <c r="C45" s="249">
        <v>0.8</v>
      </c>
      <c r="D45" s="249">
        <v>0.8</v>
      </c>
      <c r="E45" s="249">
        <v>0.15</v>
      </c>
      <c r="F45" s="249">
        <v>0.05</v>
      </c>
      <c r="G45" s="249">
        <v>10</v>
      </c>
      <c r="H45" s="248">
        <v>0.25</v>
      </c>
      <c r="I45" s="248">
        <v>10</v>
      </c>
      <c r="J45" s="248">
        <v>0.25</v>
      </c>
      <c r="K45" s="249">
        <v>0</v>
      </c>
      <c r="L45" s="248"/>
      <c r="M45" s="248"/>
    </row>
    <row r="46" spans="2:13">
      <c r="B46" s="254"/>
      <c r="C46" s="255"/>
      <c r="D46" s="255"/>
      <c r="E46" s="255"/>
      <c r="F46" s="255"/>
      <c r="G46" s="255"/>
      <c r="H46" s="254"/>
      <c r="I46" s="254"/>
      <c r="J46" s="254"/>
      <c r="K46" s="255"/>
      <c r="L46" s="248"/>
      <c r="M46" s="248"/>
    </row>
    <row r="47" spans="2:13">
      <c r="B47" s="260" t="s">
        <v>326</v>
      </c>
      <c r="C47" s="249">
        <v>1</v>
      </c>
      <c r="D47" s="249">
        <v>0.6</v>
      </c>
      <c r="E47" s="249">
        <v>0.1</v>
      </c>
      <c r="F47" s="249">
        <v>0.05</v>
      </c>
      <c r="G47" s="249">
        <v>10</v>
      </c>
      <c r="H47" s="248">
        <v>0.25</v>
      </c>
      <c r="I47" s="248">
        <v>10</v>
      </c>
      <c r="J47" s="248">
        <v>0.25</v>
      </c>
      <c r="K47" s="249">
        <v>3</v>
      </c>
      <c r="L47" s="248"/>
      <c r="M47" s="248"/>
    </row>
    <row r="48" spans="2:13">
      <c r="B48" s="261"/>
      <c r="C48" s="255"/>
      <c r="D48" s="255"/>
      <c r="E48" s="255"/>
      <c r="F48" s="255"/>
      <c r="G48" s="255"/>
      <c r="H48" s="254"/>
      <c r="I48" s="254"/>
      <c r="J48" s="254"/>
      <c r="K48" s="255"/>
      <c r="L48" s="248"/>
      <c r="M48" s="248"/>
    </row>
    <row r="49" spans="2:13">
      <c r="B49" s="254"/>
      <c r="C49" s="255"/>
      <c r="D49" s="255"/>
      <c r="E49" s="255"/>
      <c r="F49" s="255"/>
      <c r="G49" s="255"/>
      <c r="H49" s="254"/>
      <c r="I49" s="254"/>
      <c r="J49" s="254"/>
      <c r="K49" s="255"/>
      <c r="L49" s="248"/>
      <c r="M49" s="248"/>
    </row>
    <row r="50" spans="2:13">
      <c r="B50" s="260" t="s">
        <v>327</v>
      </c>
      <c r="C50" s="249">
        <v>1</v>
      </c>
      <c r="D50" s="249">
        <v>0.8</v>
      </c>
      <c r="E50" s="249">
        <v>0.125</v>
      </c>
      <c r="F50" s="249">
        <v>0.05</v>
      </c>
      <c r="G50" s="249">
        <v>10</v>
      </c>
      <c r="H50" s="248">
        <v>0.25</v>
      </c>
      <c r="I50" s="248">
        <v>10</v>
      </c>
      <c r="J50" s="248">
        <v>0.25</v>
      </c>
      <c r="K50" s="249">
        <v>3</v>
      </c>
      <c r="L50" s="248"/>
      <c r="M50" s="248"/>
    </row>
    <row r="51" spans="2:13">
      <c r="B51" s="261"/>
      <c r="C51" s="255"/>
      <c r="D51" s="255"/>
      <c r="E51" s="255"/>
      <c r="F51" s="255"/>
      <c r="G51" s="255"/>
      <c r="H51" s="254"/>
      <c r="I51" s="254"/>
      <c r="J51" s="254"/>
      <c r="K51" s="255"/>
      <c r="L51" s="248"/>
      <c r="M51" s="248"/>
    </row>
    <row r="52" spans="2:13">
      <c r="B52" s="254"/>
      <c r="C52" s="255"/>
      <c r="D52" s="255"/>
      <c r="E52" s="255"/>
      <c r="F52" s="255"/>
      <c r="G52" s="255"/>
      <c r="H52" s="254"/>
      <c r="I52" s="254"/>
      <c r="J52" s="254"/>
      <c r="K52" s="255"/>
      <c r="L52" s="248"/>
      <c r="M52" s="248"/>
    </row>
    <row r="53" spans="2:13">
      <c r="B53" s="260" t="s">
        <v>328</v>
      </c>
      <c r="C53" s="249">
        <v>1</v>
      </c>
      <c r="D53" s="249">
        <v>1</v>
      </c>
      <c r="E53" s="249">
        <v>0.125</v>
      </c>
      <c r="F53" s="249">
        <v>0.05</v>
      </c>
      <c r="G53" s="249">
        <v>10</v>
      </c>
      <c r="H53" s="248">
        <v>0.25</v>
      </c>
      <c r="I53" s="248">
        <v>10</v>
      </c>
      <c r="J53" s="248">
        <v>0.25</v>
      </c>
      <c r="K53" s="249">
        <v>3</v>
      </c>
      <c r="L53" s="248"/>
      <c r="M53" s="248"/>
    </row>
    <row r="54" spans="2:13">
      <c r="B54" s="261"/>
      <c r="C54" s="255"/>
      <c r="D54" s="255"/>
      <c r="E54" s="255"/>
      <c r="F54" s="255"/>
      <c r="G54" s="255"/>
      <c r="H54" s="254"/>
      <c r="I54" s="254"/>
      <c r="J54" s="254"/>
      <c r="K54" s="255"/>
      <c r="L54" s="248"/>
      <c r="M54" s="248"/>
    </row>
    <row r="55" spans="2:13">
      <c r="B55" s="254"/>
      <c r="C55" s="255"/>
      <c r="D55" s="255"/>
      <c r="E55" s="255"/>
      <c r="F55" s="255"/>
      <c r="G55" s="255"/>
      <c r="H55" s="254"/>
      <c r="I55" s="254"/>
      <c r="J55" s="254"/>
      <c r="K55" s="255"/>
      <c r="L55" s="248"/>
      <c r="M55" s="248"/>
    </row>
    <row r="56" spans="2:13">
      <c r="B56" s="260" t="s">
        <v>329</v>
      </c>
      <c r="C56" s="249">
        <v>1</v>
      </c>
      <c r="D56" s="249">
        <v>1</v>
      </c>
      <c r="E56" s="249">
        <v>0.125</v>
      </c>
      <c r="F56" s="249">
        <v>0.05</v>
      </c>
      <c r="G56" s="249">
        <v>10</v>
      </c>
      <c r="H56" s="248">
        <v>0.25</v>
      </c>
      <c r="I56" s="248">
        <v>10</v>
      </c>
      <c r="J56" s="248">
        <v>0.25</v>
      </c>
      <c r="K56" s="249">
        <v>3</v>
      </c>
      <c r="L56" s="248"/>
      <c r="M56" s="248"/>
    </row>
    <row r="57" spans="2:13">
      <c r="B57" s="261"/>
      <c r="C57" s="255"/>
      <c r="D57" s="255"/>
      <c r="E57" s="255"/>
      <c r="F57" s="255"/>
      <c r="G57" s="255"/>
      <c r="H57" s="254"/>
      <c r="I57" s="254"/>
      <c r="J57" s="254"/>
      <c r="K57" s="255"/>
      <c r="L57" s="248"/>
      <c r="M57" s="248"/>
    </row>
    <row r="58" spans="2:13">
      <c r="B58" s="261"/>
      <c r="C58" s="255"/>
      <c r="D58" s="255"/>
      <c r="E58" s="255"/>
      <c r="F58" s="255"/>
      <c r="G58" s="255"/>
      <c r="H58" s="254"/>
      <c r="I58" s="254"/>
      <c r="J58" s="254"/>
      <c r="K58" s="255"/>
      <c r="L58" s="248"/>
      <c r="M58" s="248"/>
    </row>
    <row r="59" spans="2:13">
      <c r="B59" s="248" t="s">
        <v>330</v>
      </c>
      <c r="C59" s="249">
        <v>0.45</v>
      </c>
      <c r="D59" s="249">
        <v>0.45</v>
      </c>
      <c r="E59" s="249">
        <v>0.1</v>
      </c>
      <c r="F59" s="249">
        <v>0.05</v>
      </c>
      <c r="G59" s="249">
        <v>10</v>
      </c>
      <c r="H59" s="248">
        <v>0.25</v>
      </c>
      <c r="I59" s="248">
        <v>10</v>
      </c>
      <c r="J59" s="248">
        <v>0.25</v>
      </c>
      <c r="K59" s="249"/>
      <c r="L59" s="248">
        <v>0.27500000000000002</v>
      </c>
      <c r="M59" s="248">
        <v>0.27500000000000002</v>
      </c>
    </row>
    <row r="60" spans="2:13">
      <c r="B60" s="254"/>
      <c r="C60" s="255"/>
      <c r="D60" s="255"/>
      <c r="E60" s="255"/>
      <c r="F60" s="255"/>
      <c r="G60" s="255"/>
      <c r="H60" s="254"/>
      <c r="I60" s="254"/>
      <c r="J60" s="254"/>
      <c r="K60" s="255"/>
      <c r="L60" s="248"/>
      <c r="M60" s="248"/>
    </row>
    <row r="61" spans="2:13">
      <c r="B61" s="254"/>
      <c r="C61" s="255"/>
      <c r="D61" s="255"/>
      <c r="E61" s="255"/>
      <c r="F61" s="255"/>
      <c r="G61" s="255"/>
      <c r="H61" s="254"/>
      <c r="I61" s="254"/>
      <c r="J61" s="254"/>
      <c r="K61" s="255"/>
      <c r="L61" s="248"/>
      <c r="M61" s="248"/>
    </row>
    <row r="62" spans="2:13">
      <c r="B62" s="254"/>
      <c r="C62" s="255"/>
      <c r="D62" s="255"/>
      <c r="E62" s="255"/>
      <c r="F62" s="255"/>
      <c r="G62" s="255"/>
      <c r="H62" s="254"/>
      <c r="I62" s="254"/>
      <c r="J62" s="254"/>
      <c r="K62" s="255"/>
      <c r="L62" s="248"/>
      <c r="M62" s="248"/>
    </row>
    <row r="63" spans="2:13">
      <c r="B63" s="248" t="s">
        <v>331</v>
      </c>
      <c r="C63" s="249">
        <v>0.45</v>
      </c>
      <c r="D63" s="249">
        <v>0.6</v>
      </c>
      <c r="E63" s="249">
        <v>0.1</v>
      </c>
      <c r="F63" s="249">
        <v>0.05</v>
      </c>
      <c r="G63" s="249">
        <v>10</v>
      </c>
      <c r="H63" s="248">
        <v>0.25</v>
      </c>
      <c r="I63" s="248">
        <v>10</v>
      </c>
      <c r="J63" s="248">
        <v>0.25</v>
      </c>
      <c r="K63" s="249"/>
      <c r="L63" s="248">
        <v>0.27500000000000002</v>
      </c>
      <c r="M63" s="248">
        <v>0.27500000000000002</v>
      </c>
    </row>
    <row r="64" spans="2:13">
      <c r="B64" s="254"/>
      <c r="C64" s="255"/>
      <c r="D64" s="255"/>
      <c r="E64" s="255"/>
      <c r="F64" s="255"/>
      <c r="G64" s="255"/>
      <c r="H64" s="254"/>
      <c r="I64" s="254"/>
      <c r="J64" s="254"/>
      <c r="K64" s="255"/>
      <c r="L64" s="248"/>
      <c r="M64" s="248"/>
    </row>
    <row r="65" spans="2:13">
      <c r="B65" s="254"/>
      <c r="C65" s="255"/>
      <c r="D65" s="255"/>
      <c r="E65" s="255"/>
      <c r="F65" s="255"/>
      <c r="G65" s="255"/>
      <c r="H65" s="254"/>
      <c r="I65" s="254"/>
      <c r="J65" s="254"/>
      <c r="K65" s="255"/>
      <c r="L65" s="248"/>
      <c r="M65" s="248"/>
    </row>
    <row r="66" spans="2:13">
      <c r="B66" s="261"/>
      <c r="C66" s="255"/>
      <c r="D66" s="255"/>
      <c r="E66" s="255"/>
      <c r="F66" s="255"/>
      <c r="G66" s="255"/>
      <c r="H66" s="254"/>
      <c r="I66" s="254"/>
      <c r="J66" s="254"/>
      <c r="K66" s="255"/>
      <c r="L66" s="248"/>
      <c r="M66" s="248"/>
    </row>
    <row r="67" spans="2:13">
      <c r="B67" s="248" t="s">
        <v>332</v>
      </c>
      <c r="C67" s="249">
        <v>0.6</v>
      </c>
      <c r="D67" s="249">
        <v>0.6</v>
      </c>
      <c r="E67" s="249">
        <v>0.1</v>
      </c>
      <c r="F67" s="249">
        <v>0.05</v>
      </c>
      <c r="G67" s="249">
        <v>10</v>
      </c>
      <c r="H67" s="248">
        <v>0.25</v>
      </c>
      <c r="I67" s="248">
        <v>10</v>
      </c>
      <c r="J67" s="248">
        <v>0.25</v>
      </c>
      <c r="K67" s="249"/>
      <c r="L67" s="248">
        <v>0.27500000000000002</v>
      </c>
      <c r="M67" s="248">
        <v>0.27500000000000002</v>
      </c>
    </row>
    <row r="68" spans="2:13">
      <c r="B68" s="254"/>
      <c r="C68" s="255"/>
      <c r="D68" s="255"/>
      <c r="E68" s="255"/>
      <c r="F68" s="255"/>
      <c r="G68" s="255"/>
      <c r="H68" s="254"/>
      <c r="I68" s="254"/>
      <c r="J68" s="254"/>
      <c r="K68" s="255"/>
      <c r="L68" s="248"/>
      <c r="M68" s="248"/>
    </row>
    <row r="69" spans="2:13">
      <c r="B69" s="254"/>
      <c r="C69" s="255"/>
      <c r="D69" s="255"/>
      <c r="E69" s="255"/>
      <c r="F69" s="255"/>
      <c r="G69" s="255"/>
      <c r="H69" s="254"/>
      <c r="I69" s="254"/>
      <c r="J69" s="254"/>
      <c r="K69" s="255"/>
      <c r="L69" s="248"/>
      <c r="M69" s="248"/>
    </row>
    <row r="70" spans="2:13">
      <c r="B70" s="254"/>
      <c r="C70" s="255"/>
      <c r="D70" s="255"/>
      <c r="E70" s="255"/>
      <c r="F70" s="255"/>
      <c r="G70" s="255"/>
      <c r="H70" s="254"/>
      <c r="I70" s="254"/>
      <c r="J70" s="254"/>
      <c r="K70" s="255"/>
      <c r="L70" s="248"/>
      <c r="M70" s="248"/>
    </row>
    <row r="71" spans="2:13">
      <c r="B71" s="248" t="s">
        <v>333</v>
      </c>
      <c r="C71" s="249">
        <v>0.8</v>
      </c>
      <c r="D71" s="249">
        <v>0.8</v>
      </c>
      <c r="E71" s="249">
        <v>0.1</v>
      </c>
      <c r="F71" s="249">
        <v>0.05</v>
      </c>
      <c r="G71" s="249">
        <v>10</v>
      </c>
      <c r="H71" s="248">
        <v>0.25</v>
      </c>
      <c r="I71" s="248">
        <v>10</v>
      </c>
      <c r="J71" s="248">
        <v>0.25</v>
      </c>
      <c r="K71" s="249"/>
      <c r="L71" s="248">
        <v>0.27500000000000002</v>
      </c>
      <c r="M71" s="248">
        <v>0.27500000000000002</v>
      </c>
    </row>
    <row r="72" spans="2:13">
      <c r="B72" s="254"/>
      <c r="C72" s="255"/>
      <c r="D72" s="255"/>
      <c r="E72" s="255"/>
      <c r="F72" s="255"/>
      <c r="G72" s="255"/>
      <c r="H72" s="254"/>
      <c r="I72" s="254"/>
      <c r="J72" s="254"/>
      <c r="K72" s="255"/>
      <c r="L72" s="248"/>
      <c r="M72" s="248"/>
    </row>
    <row r="73" spans="2:13">
      <c r="B73" s="254"/>
      <c r="C73" s="255"/>
      <c r="D73" s="255"/>
      <c r="E73" s="255"/>
      <c r="F73" s="255"/>
      <c r="G73" s="255"/>
      <c r="H73" s="254"/>
      <c r="I73" s="254"/>
      <c r="J73" s="254"/>
      <c r="K73" s="255"/>
      <c r="L73" s="248"/>
      <c r="M73" s="248"/>
    </row>
    <row r="74" spans="2:13">
      <c r="B74" s="254"/>
      <c r="C74" s="255"/>
      <c r="D74" s="255"/>
      <c r="E74" s="255"/>
      <c r="F74" s="255"/>
      <c r="G74" s="255"/>
      <c r="H74" s="254"/>
      <c r="I74" s="254"/>
      <c r="J74" s="254"/>
      <c r="K74" s="255"/>
      <c r="L74" s="248"/>
      <c r="M74" s="248"/>
    </row>
    <row r="75" spans="2:13">
      <c r="B75" s="248" t="s">
        <v>334</v>
      </c>
      <c r="C75" s="249">
        <v>1</v>
      </c>
      <c r="D75" s="249">
        <v>1</v>
      </c>
      <c r="E75" s="249">
        <v>0.125</v>
      </c>
      <c r="F75" s="249">
        <v>0.05</v>
      </c>
      <c r="G75" s="249">
        <v>10</v>
      </c>
      <c r="H75" s="248">
        <v>0.25</v>
      </c>
      <c r="I75" s="248">
        <v>10</v>
      </c>
      <c r="J75" s="248">
        <v>0.25</v>
      </c>
      <c r="K75" s="249"/>
      <c r="L75" s="248">
        <v>0.27500000000000002</v>
      </c>
      <c r="M75" s="248">
        <v>0.27500000000000002</v>
      </c>
    </row>
    <row r="76" spans="2:13">
      <c r="B76" s="254"/>
      <c r="C76" s="255"/>
      <c r="D76" s="255"/>
      <c r="E76" s="255"/>
      <c r="F76" s="255"/>
      <c r="G76" s="255"/>
      <c r="H76" s="254"/>
      <c r="I76" s="254"/>
      <c r="J76" s="254"/>
      <c r="K76" s="255"/>
      <c r="L76" s="248"/>
      <c r="M76" s="248"/>
    </row>
    <row r="77" spans="2:13">
      <c r="B77" s="254"/>
      <c r="C77" s="255"/>
      <c r="D77" s="255"/>
      <c r="E77" s="255"/>
      <c r="F77" s="255"/>
      <c r="G77" s="255"/>
      <c r="H77" s="254"/>
      <c r="I77" s="254"/>
      <c r="J77" s="254"/>
      <c r="K77" s="255"/>
      <c r="L77" s="248"/>
      <c r="M77" s="248"/>
    </row>
    <row r="78" spans="2:13">
      <c r="B78" s="254"/>
      <c r="C78" s="255"/>
      <c r="D78" s="255"/>
      <c r="E78" s="255"/>
      <c r="F78" s="255"/>
      <c r="G78" s="255"/>
      <c r="H78" s="254"/>
      <c r="I78" s="254"/>
      <c r="J78" s="254"/>
      <c r="K78" s="255"/>
      <c r="L78" s="248"/>
      <c r="M78" s="248"/>
    </row>
    <row r="79" spans="2:13">
      <c r="B79" s="262" t="s">
        <v>335</v>
      </c>
      <c r="C79" s="249">
        <v>0.45</v>
      </c>
      <c r="D79" s="249">
        <v>0.45</v>
      </c>
      <c r="E79" s="249">
        <v>0.1</v>
      </c>
      <c r="F79" s="249">
        <v>0.05</v>
      </c>
      <c r="G79" s="249">
        <v>10</v>
      </c>
      <c r="H79" s="248">
        <v>0.25</v>
      </c>
      <c r="I79" s="248">
        <v>10</v>
      </c>
      <c r="J79" s="248">
        <v>0.25</v>
      </c>
      <c r="K79" s="249"/>
      <c r="L79" s="248">
        <v>0.9</v>
      </c>
      <c r="M79" s="248">
        <v>0.45</v>
      </c>
    </row>
    <row r="80" spans="2:13">
      <c r="B80" s="263"/>
      <c r="C80" s="255"/>
      <c r="D80" s="255"/>
      <c r="E80" s="255"/>
      <c r="F80" s="255"/>
      <c r="G80" s="255"/>
      <c r="H80" s="254"/>
      <c r="I80" s="254"/>
      <c r="J80" s="254"/>
      <c r="K80" s="255"/>
      <c r="L80" s="248"/>
      <c r="M80" s="248"/>
    </row>
    <row r="81" spans="2:13">
      <c r="B81" s="263"/>
      <c r="C81" s="255"/>
      <c r="D81" s="255"/>
      <c r="E81" s="255"/>
      <c r="F81" s="255"/>
      <c r="G81" s="255"/>
      <c r="H81" s="254"/>
      <c r="I81" s="254"/>
      <c r="J81" s="254"/>
      <c r="K81" s="255"/>
      <c r="L81" s="248"/>
      <c r="M81" s="248"/>
    </row>
    <row r="82" spans="2:13">
      <c r="B82" s="263"/>
      <c r="C82" s="255"/>
      <c r="D82" s="255"/>
      <c r="E82" s="255"/>
      <c r="F82" s="255"/>
      <c r="G82" s="255"/>
      <c r="H82" s="254"/>
      <c r="I82" s="254"/>
      <c r="J82" s="254"/>
      <c r="K82" s="255"/>
      <c r="L82" s="248"/>
      <c r="M82" s="248"/>
    </row>
    <row r="83" spans="2:13">
      <c r="B83" s="262" t="s">
        <v>336</v>
      </c>
      <c r="C83" s="249">
        <v>0.45</v>
      </c>
      <c r="D83" s="249">
        <v>0.6</v>
      </c>
      <c r="E83" s="249">
        <v>0.1</v>
      </c>
      <c r="F83" s="249">
        <v>0.05</v>
      </c>
      <c r="G83" s="249">
        <v>10</v>
      </c>
      <c r="H83" s="248">
        <v>0.25</v>
      </c>
      <c r="I83" s="248">
        <v>10</v>
      </c>
      <c r="J83" s="248">
        <v>0.25</v>
      </c>
      <c r="K83" s="249"/>
      <c r="L83" s="248">
        <v>0.9</v>
      </c>
      <c r="M83" s="248">
        <v>0.45</v>
      </c>
    </row>
    <row r="84" spans="2:13">
      <c r="B84" s="263"/>
      <c r="C84" s="255"/>
      <c r="D84" s="255"/>
      <c r="E84" s="255"/>
      <c r="F84" s="255"/>
      <c r="G84" s="255"/>
      <c r="H84" s="254"/>
      <c r="I84" s="254"/>
      <c r="J84" s="254"/>
      <c r="K84" s="255"/>
      <c r="L84" s="248"/>
      <c r="M84" s="248"/>
    </row>
    <row r="85" spans="2:13">
      <c r="B85" s="263"/>
      <c r="C85" s="255"/>
      <c r="D85" s="255"/>
      <c r="E85" s="255"/>
      <c r="F85" s="255"/>
      <c r="G85" s="255"/>
      <c r="H85" s="254"/>
      <c r="I85" s="254"/>
      <c r="J85" s="254"/>
      <c r="K85" s="255"/>
      <c r="L85" s="248"/>
      <c r="M85" s="248"/>
    </row>
    <row r="86" spans="2:13">
      <c r="B86" s="263"/>
      <c r="C86" s="255"/>
      <c r="D86" s="255"/>
      <c r="E86" s="255"/>
      <c r="F86" s="255"/>
      <c r="G86" s="255"/>
      <c r="H86" s="254"/>
      <c r="I86" s="254"/>
      <c r="J86" s="254"/>
      <c r="K86" s="255"/>
      <c r="L86" s="248"/>
      <c r="M86" s="248"/>
    </row>
    <row r="87" spans="2:13">
      <c r="B87" s="262" t="s">
        <v>337</v>
      </c>
      <c r="C87" s="249">
        <v>0.6</v>
      </c>
      <c r="D87" s="249">
        <v>0.6</v>
      </c>
      <c r="E87" s="249">
        <v>0.1</v>
      </c>
      <c r="F87" s="249">
        <v>0.05</v>
      </c>
      <c r="G87" s="249">
        <v>10</v>
      </c>
      <c r="H87" s="248">
        <v>0.25</v>
      </c>
      <c r="I87" s="248">
        <v>10</v>
      </c>
      <c r="J87" s="248">
        <v>0.25</v>
      </c>
      <c r="K87" s="249"/>
      <c r="L87" s="248">
        <v>0.9</v>
      </c>
      <c r="M87" s="248">
        <v>0.45</v>
      </c>
    </row>
    <row r="88" spans="2:13">
      <c r="B88" s="263"/>
      <c r="C88" s="255"/>
      <c r="D88" s="255"/>
      <c r="E88" s="255"/>
      <c r="F88" s="255"/>
      <c r="G88" s="255"/>
      <c r="H88" s="254"/>
      <c r="I88" s="254"/>
      <c r="J88" s="254"/>
      <c r="K88" s="255"/>
      <c r="L88" s="248"/>
      <c r="M88" s="248"/>
    </row>
    <row r="89" spans="2:13">
      <c r="B89" s="263"/>
      <c r="C89" s="255"/>
      <c r="D89" s="255"/>
      <c r="E89" s="255"/>
      <c r="F89" s="255"/>
      <c r="G89" s="255"/>
      <c r="H89" s="254"/>
      <c r="I89" s="254"/>
      <c r="J89" s="254"/>
      <c r="K89" s="255"/>
      <c r="L89" s="248"/>
      <c r="M89" s="248"/>
    </row>
    <row r="90" spans="2:13">
      <c r="B90" s="263"/>
      <c r="C90" s="255"/>
      <c r="D90" s="255"/>
      <c r="E90" s="255"/>
      <c r="F90" s="255"/>
      <c r="G90" s="255"/>
      <c r="H90" s="254"/>
      <c r="I90" s="254"/>
      <c r="J90" s="254"/>
      <c r="K90" s="255"/>
      <c r="L90" s="248"/>
      <c r="M90" s="248"/>
    </row>
    <row r="91" spans="2:13">
      <c r="B91" s="262" t="s">
        <v>338</v>
      </c>
      <c r="C91" s="249">
        <v>0.8</v>
      </c>
      <c r="D91" s="249">
        <v>0.8</v>
      </c>
      <c r="E91" s="249">
        <v>0.1</v>
      </c>
      <c r="F91" s="249">
        <v>0.05</v>
      </c>
      <c r="G91" s="249">
        <v>10</v>
      </c>
      <c r="H91" s="248">
        <v>0.25</v>
      </c>
      <c r="I91" s="248">
        <v>10</v>
      </c>
      <c r="J91" s="248">
        <v>0.25</v>
      </c>
      <c r="K91" s="249"/>
      <c r="L91" s="248">
        <v>0.9</v>
      </c>
      <c r="M91" s="248">
        <v>0.45</v>
      </c>
    </row>
    <row r="92" spans="2:13">
      <c r="B92" s="263"/>
      <c r="C92" s="255"/>
      <c r="D92" s="255"/>
      <c r="E92" s="255"/>
      <c r="F92" s="255"/>
      <c r="G92" s="255"/>
      <c r="H92" s="254"/>
      <c r="I92" s="254"/>
      <c r="J92" s="254"/>
      <c r="K92" s="255"/>
      <c r="L92" s="248"/>
      <c r="M92" s="248"/>
    </row>
    <row r="93" spans="2:13">
      <c r="B93" s="263"/>
      <c r="C93" s="255"/>
      <c r="D93" s="255"/>
      <c r="E93" s="255"/>
      <c r="F93" s="255"/>
      <c r="G93" s="255"/>
      <c r="H93" s="254"/>
      <c r="I93" s="254"/>
      <c r="J93" s="254"/>
      <c r="K93" s="255"/>
      <c r="L93" s="248"/>
      <c r="M93" s="248"/>
    </row>
    <row r="94" spans="2:13">
      <c r="B94" s="263"/>
      <c r="C94" s="255"/>
      <c r="D94" s="255"/>
      <c r="E94" s="255"/>
      <c r="F94" s="255"/>
      <c r="G94" s="255"/>
      <c r="H94" s="254"/>
      <c r="I94" s="254"/>
      <c r="J94" s="254"/>
      <c r="K94" s="255"/>
      <c r="L94" s="248"/>
      <c r="M94" s="248"/>
    </row>
    <row r="95" spans="2:13">
      <c r="B95" s="262" t="s">
        <v>339</v>
      </c>
      <c r="C95" s="249">
        <v>1</v>
      </c>
      <c r="D95" s="249">
        <v>0.75</v>
      </c>
      <c r="E95" s="249">
        <v>0.125</v>
      </c>
      <c r="F95" s="249">
        <v>0.05</v>
      </c>
      <c r="G95" s="249">
        <v>10</v>
      </c>
      <c r="H95" s="248">
        <v>0.25</v>
      </c>
      <c r="I95" s="248">
        <v>10</v>
      </c>
      <c r="J95" s="248">
        <v>0.25</v>
      </c>
      <c r="K95" s="249"/>
      <c r="L95" s="248">
        <v>0.9</v>
      </c>
      <c r="M95" s="248">
        <v>0.45</v>
      </c>
    </row>
    <row r="96" spans="2:13">
      <c r="B96" s="263"/>
      <c r="C96" s="255"/>
      <c r="D96" s="255"/>
      <c r="E96" s="255"/>
      <c r="F96" s="255"/>
      <c r="G96" s="255"/>
      <c r="H96" s="254"/>
      <c r="I96" s="254"/>
      <c r="J96" s="254"/>
      <c r="K96" s="255"/>
      <c r="L96" s="248"/>
      <c r="M96" s="248"/>
    </row>
    <row r="97" spans="2:21">
      <c r="B97" s="263"/>
      <c r="C97" s="255"/>
      <c r="D97" s="255"/>
      <c r="E97" s="255"/>
      <c r="F97" s="255"/>
      <c r="G97" s="255"/>
      <c r="H97" s="254"/>
      <c r="I97" s="254"/>
      <c r="J97" s="254"/>
      <c r="K97" s="255"/>
      <c r="L97" s="248"/>
      <c r="M97" s="248"/>
    </row>
    <row r="98" spans="2:21">
      <c r="B98" s="263"/>
      <c r="C98" s="255"/>
      <c r="D98" s="255"/>
      <c r="E98" s="255"/>
      <c r="F98" s="255"/>
      <c r="G98" s="255"/>
      <c r="H98" s="254"/>
      <c r="I98" s="254"/>
      <c r="J98" s="254"/>
      <c r="K98" s="255"/>
      <c r="L98" s="248"/>
      <c r="M98" s="248"/>
    </row>
    <row r="99" spans="2:21">
      <c r="B99" s="254"/>
      <c r="C99" s="255"/>
      <c r="D99" s="255"/>
      <c r="E99" s="255"/>
      <c r="F99" s="255"/>
      <c r="G99" s="255"/>
      <c r="H99" s="254"/>
      <c r="I99" s="254"/>
      <c r="J99" s="254"/>
      <c r="K99" s="255"/>
      <c r="L99" s="248"/>
      <c r="M99" s="248"/>
    </row>
    <row r="100" spans="2:21">
      <c r="B100" s="264"/>
      <c r="C100" s="264"/>
      <c r="D100" s="264"/>
      <c r="E100" s="264"/>
      <c r="F100" s="264"/>
      <c r="G100" s="264"/>
      <c r="H100" s="264"/>
      <c r="I100" s="264"/>
      <c r="J100" s="264"/>
      <c r="K100" s="265"/>
      <c r="L100" s="264"/>
      <c r="M100" s="264"/>
    </row>
    <row r="103" spans="2:21">
      <c r="K103" s="266" t="s">
        <v>340</v>
      </c>
      <c r="L103" s="613" t="s">
        <v>341</v>
      </c>
      <c r="M103" s="614"/>
      <c r="N103" s="614"/>
      <c r="O103" s="614"/>
      <c r="P103" s="614"/>
      <c r="Q103" s="614"/>
      <c r="R103" s="614"/>
      <c r="S103" s="615"/>
    </row>
    <row r="104" spans="2:21">
      <c r="B104" s="266" t="s">
        <v>342</v>
      </c>
      <c r="K104" s="267">
        <v>1</v>
      </c>
      <c r="L104" s="608" t="s">
        <v>343</v>
      </c>
      <c r="M104" s="616"/>
      <c r="N104" s="609"/>
      <c r="O104" s="608" t="s">
        <v>233</v>
      </c>
      <c r="P104" s="616"/>
      <c r="Q104" s="609"/>
      <c r="R104" s="608" t="s">
        <v>344</v>
      </c>
      <c r="S104" s="609"/>
    </row>
    <row r="105" spans="2:21">
      <c r="D105" s="268" t="s">
        <v>345</v>
      </c>
      <c r="E105" s="269" t="s">
        <v>269</v>
      </c>
      <c r="G105" s="270" t="s">
        <v>346</v>
      </c>
      <c r="H105" s="270" t="s">
        <v>347</v>
      </c>
      <c r="I105" s="270" t="s">
        <v>348</v>
      </c>
      <c r="J105" s="270" t="s">
        <v>349</v>
      </c>
      <c r="K105" s="270" t="s">
        <v>350</v>
      </c>
      <c r="L105" s="608" t="s">
        <v>351</v>
      </c>
      <c r="M105" s="609"/>
      <c r="N105" s="271" t="s">
        <v>269</v>
      </c>
      <c r="O105" s="608" t="s">
        <v>351</v>
      </c>
      <c r="P105" s="609"/>
      <c r="Q105" s="271" t="s">
        <v>269</v>
      </c>
      <c r="R105" s="271" t="s">
        <v>269</v>
      </c>
      <c r="S105" s="271" t="s">
        <v>271</v>
      </c>
    </row>
    <row r="106" spans="2:21">
      <c r="D106" s="268"/>
      <c r="E106" s="269"/>
      <c r="G106" s="272"/>
      <c r="H106" s="272"/>
      <c r="I106" s="272"/>
      <c r="J106" s="272"/>
      <c r="K106" s="272"/>
      <c r="L106" s="273"/>
      <c r="M106" s="274"/>
      <c r="N106" s="274"/>
      <c r="O106" s="273"/>
      <c r="P106" s="274"/>
      <c r="Q106" s="271"/>
      <c r="R106" s="271"/>
      <c r="S106" s="271"/>
    </row>
    <row r="107" spans="2:21" ht="18" hidden="1" customHeight="1">
      <c r="B107" s="242" t="s">
        <v>352</v>
      </c>
      <c r="C107" s="266" t="s">
        <v>353</v>
      </c>
      <c r="E107" s="275">
        <f>'4 Sheet1'!C5</f>
        <v>154.495</v>
      </c>
      <c r="G107" s="276">
        <f>+E107*(C6+E6*2+1.5)</f>
        <v>308.99</v>
      </c>
      <c r="H107" s="276">
        <f>+E107*(C6+E6*2)*(D6+E6+F6)</f>
        <v>34.761375000000001</v>
      </c>
      <c r="I107" s="277">
        <f>+(C6+E6*2)*E107*F6</f>
        <v>3.8623750000000001</v>
      </c>
      <c r="J107" s="277">
        <f>+E107*((C6+E6*2)*E6+(D6*E6*2))</f>
        <v>16.994450000000001</v>
      </c>
      <c r="K107" s="277">
        <f>+(D6+$K$104*(D6+E6))*E107*2</f>
        <v>216.29300000000001</v>
      </c>
      <c r="L107" s="278">
        <f>+(E107)/H6+ IF(E107&gt;0,1,0)</f>
        <v>773.47500000000002</v>
      </c>
      <c r="M107" s="279">
        <f>+ROUNDUP(L107,0)</f>
        <v>774</v>
      </c>
      <c r="N107" s="280">
        <f>+(D6+E6-0.08)*2+(C6+E6*2-0.08)</f>
        <v>1.06</v>
      </c>
      <c r="O107" s="278">
        <f>+N107/J6+1</f>
        <v>5.24</v>
      </c>
      <c r="P107" s="279">
        <f>+ROUNDUP(O107,0)</f>
        <v>6</v>
      </c>
      <c r="Q107" s="279">
        <f>+E107+E107/6*50*(G6/1000)</f>
        <v>167.36958333333334</v>
      </c>
      <c r="R107" s="281">
        <f>+N107*M107+P107*Q107</f>
        <v>1824.6575</v>
      </c>
      <c r="S107" s="277">
        <f>((I6*I6)/162)*R107</f>
        <v>1126.3317901234568</v>
      </c>
      <c r="T107" s="242" t="s">
        <v>354</v>
      </c>
    </row>
    <row r="108" spans="2:21" hidden="1">
      <c r="C108" s="242" t="s">
        <v>298</v>
      </c>
      <c r="D108" s="282">
        <f>ROUNDUP(+E107/K6,0)</f>
        <v>52</v>
      </c>
      <c r="E108" s="275"/>
      <c r="G108" s="283"/>
      <c r="H108" s="283"/>
      <c r="I108" s="282"/>
      <c r="J108" s="282">
        <f>0.5*(0.075+0.05)*0.075*C6*D108</f>
        <v>7.3124999999999996E-2</v>
      </c>
      <c r="K108" s="282">
        <f>+(0.075+0.08)*C6*D108</f>
        <v>2.4180000000000001</v>
      </c>
      <c r="L108" s="284">
        <f>+D108</f>
        <v>52</v>
      </c>
      <c r="M108" s="279">
        <f>+ROUNDUP(L108,0)</f>
        <v>52</v>
      </c>
      <c r="N108" s="285">
        <f>+(C6-0.08)+((0.075+0.05-0.04)*2)</f>
        <v>0.38999999999999996</v>
      </c>
      <c r="O108" s="284"/>
      <c r="P108" s="286"/>
      <c r="Q108" s="286"/>
      <c r="R108" s="281">
        <f>+N108*M108+P108*Q108</f>
        <v>20.279999999999998</v>
      </c>
      <c r="S108" s="277">
        <f>((I6*I6)/162)*R108</f>
        <v>12.518518518518515</v>
      </c>
      <c r="T108" s="242" t="s">
        <v>354</v>
      </c>
      <c r="U108" s="282">
        <f>S107+S108</f>
        <v>1138.8503086419753</v>
      </c>
    </row>
    <row r="109" spans="2:21">
      <c r="E109" s="275"/>
    </row>
    <row r="110" spans="2:21">
      <c r="B110" s="242" t="s">
        <v>352</v>
      </c>
      <c r="C110" s="266" t="s">
        <v>355</v>
      </c>
      <c r="E110" s="275">
        <f>'4 Sheet1'!C5</f>
        <v>154.495</v>
      </c>
      <c r="G110" s="276">
        <f>+E110*(C9+E9*2+3)</f>
        <v>563.90674999999999</v>
      </c>
      <c r="H110" s="276">
        <f>+E110*(C9+E9*2)*(D9+E9+F9)</f>
        <v>60.253050000000009</v>
      </c>
      <c r="I110" s="277">
        <f>+(C9+E9*2)*E110*F9</f>
        <v>5.0210875000000001</v>
      </c>
      <c r="J110" s="277">
        <f>+E110*((C9+E9*2)*E9+(D9*E9*2))</f>
        <v>23.946725000000004</v>
      </c>
      <c r="K110" s="277">
        <f>+(D9+$K$104*(D9+E9))*E110*2</f>
        <v>308.99</v>
      </c>
      <c r="L110" s="278">
        <f>+(E110)/H9+ IF(E110&gt;0,1,0)</f>
        <v>773.47500000000002</v>
      </c>
      <c r="M110" s="279">
        <f>+ROUNDUP(L110,0)</f>
        <v>774</v>
      </c>
      <c r="N110" s="280">
        <f>+(D9+E9-0.08)*2+(C9+E9*2-0.08)</f>
        <v>1.5100000000000002</v>
      </c>
      <c r="O110" s="278">
        <f>+N110/J9+1</f>
        <v>7.0400000000000009</v>
      </c>
      <c r="P110" s="279">
        <f>+ROUNDUP(O110,0)</f>
        <v>8</v>
      </c>
      <c r="Q110" s="279">
        <f>+E110+E110/6*50*(G9/1000)</f>
        <v>167.36958333333334</v>
      </c>
      <c r="R110" s="281">
        <f>+N110*M110+P110*Q110</f>
        <v>2507.6966666666667</v>
      </c>
      <c r="S110" s="277">
        <f>((I9*I9)/162)*R110</f>
        <v>1547.9609053497941</v>
      </c>
      <c r="T110" s="242" t="s">
        <v>354</v>
      </c>
    </row>
    <row r="111" spans="2:21">
      <c r="C111" s="242" t="s">
        <v>298</v>
      </c>
      <c r="D111" s="282">
        <f>ROUNDUP(+E110/K9,0)</f>
        <v>52</v>
      </c>
      <c r="E111" s="275"/>
      <c r="G111" s="283"/>
      <c r="H111" s="283"/>
      <c r="I111" s="282"/>
      <c r="J111" s="282">
        <f>0.5*(0.075+0.05)*0.075*C9*D111</f>
        <v>0.10968750000000001</v>
      </c>
      <c r="K111" s="282">
        <f>+(0.075+0.08)*C9*D111</f>
        <v>3.6270000000000002</v>
      </c>
      <c r="L111" s="284">
        <f>+D111</f>
        <v>52</v>
      </c>
      <c r="M111" s="279">
        <f>+ROUNDUP(L111,0)</f>
        <v>52</v>
      </c>
      <c r="N111" s="285">
        <f>+(C9-0.08)+((0.075+0.05-0.04)*2)</f>
        <v>0.54</v>
      </c>
      <c r="O111" s="284"/>
      <c r="P111" s="286"/>
      <c r="Q111" s="286"/>
      <c r="R111" s="281">
        <f>+N111*M111+P111*Q111</f>
        <v>28.080000000000002</v>
      </c>
      <c r="S111" s="277">
        <f>((I9*I9)/162)*R111</f>
        <v>17.333333333333332</v>
      </c>
      <c r="T111" s="242" t="s">
        <v>354</v>
      </c>
      <c r="U111" s="282">
        <f>S110+S111</f>
        <v>1565.2942386831273</v>
      </c>
    </row>
    <row r="112" spans="2:21">
      <c r="E112" s="275"/>
    </row>
    <row r="113" spans="2:21">
      <c r="B113" s="242" t="s">
        <v>352</v>
      </c>
      <c r="C113" s="266" t="s">
        <v>356</v>
      </c>
      <c r="E113" s="275">
        <f>'4 Sheet1'!C6</f>
        <v>39.854984399999999</v>
      </c>
      <c r="G113" s="276">
        <f>+E113*(C12+E12*2+3)</f>
        <v>151.44894072</v>
      </c>
      <c r="H113" s="276">
        <f>+E113*(C12+E12*2)*(D12+E12+F12)</f>
        <v>23.91299064</v>
      </c>
      <c r="I113" s="277">
        <f>+(C12+E12*2)*E113*F12</f>
        <v>1.5941993760000002</v>
      </c>
      <c r="J113" s="277">
        <f>+E113*((C12+E12*2)*E12+(D12*E12*2))</f>
        <v>7.9709968800000004</v>
      </c>
      <c r="K113" s="277">
        <f>+(D12+$K$104*(D12+E12))*E113*2</f>
        <v>103.62295943999999</v>
      </c>
      <c r="L113" s="278">
        <f>+(E113)/H12+ IF(E113&gt;0,1,0)</f>
        <v>200.27492199999998</v>
      </c>
      <c r="M113" s="279">
        <f>+ROUNDUP(L113,0)</f>
        <v>201</v>
      </c>
      <c r="N113" s="280">
        <f>+(D12+E12-0.08)*2+(C12+E12*2-0.08)</f>
        <v>1.96</v>
      </c>
      <c r="O113" s="278">
        <f>+N113/J12+1</f>
        <v>8.84</v>
      </c>
      <c r="P113" s="279">
        <f>+ROUNDUP(O113,0)</f>
        <v>9</v>
      </c>
      <c r="Q113" s="279">
        <f>+E113+E113/6*50*(G12/1000)</f>
        <v>43.176233099999997</v>
      </c>
      <c r="R113" s="281">
        <f>+N113*M113+P113*Q113</f>
        <v>782.54609789999995</v>
      </c>
      <c r="S113" s="277">
        <f>((I12*I12)/162)*R113</f>
        <v>483.05314685185181</v>
      </c>
      <c r="T113" s="242" t="s">
        <v>354</v>
      </c>
    </row>
    <row r="114" spans="2:21">
      <c r="C114" s="242" t="s">
        <v>298</v>
      </c>
      <c r="D114" s="282">
        <f>ROUNDUP(+E113/K12,0)</f>
        <v>14</v>
      </c>
      <c r="E114" s="275"/>
      <c r="G114" s="283"/>
      <c r="H114" s="283"/>
      <c r="I114" s="282"/>
      <c r="J114" s="282">
        <f>0.5*(0.075+0.05)*0.075*C12*D114</f>
        <v>3.9375E-2</v>
      </c>
      <c r="K114" s="282">
        <f>+(0.075+0.08)*C12*D114</f>
        <v>1.302</v>
      </c>
      <c r="L114" s="284">
        <f>+D114</f>
        <v>14</v>
      </c>
      <c r="M114" s="279">
        <f>+ROUNDUP(L114,0)</f>
        <v>14</v>
      </c>
      <c r="N114" s="285">
        <f>+(C12-0.08)+((0.075+0.05-0.04)*2)</f>
        <v>0.69</v>
      </c>
      <c r="O114" s="284"/>
      <c r="P114" s="286"/>
      <c r="Q114" s="286"/>
      <c r="R114" s="281">
        <f>+N114*M114+P114*Q114</f>
        <v>9.66</v>
      </c>
      <c r="S114" s="277">
        <f>((I12*I12)/162)*R114</f>
        <v>5.9629629629629628</v>
      </c>
      <c r="T114" s="242" t="s">
        <v>354</v>
      </c>
      <c r="U114" s="282">
        <f>S113+S114</f>
        <v>489.0161098148148</v>
      </c>
    </row>
    <row r="115" spans="2:21">
      <c r="E115" s="275"/>
      <c r="U115" s="282"/>
    </row>
    <row r="116" spans="2:21" hidden="1">
      <c r="B116" s="242" t="s">
        <v>352</v>
      </c>
      <c r="C116" s="266" t="s">
        <v>357</v>
      </c>
      <c r="E116" s="275"/>
      <c r="G116" s="276">
        <f>+E116*(C15+E15*2+1.5)</f>
        <v>0</v>
      </c>
      <c r="H116" s="276">
        <f>+E116*(C15+E15*2)*(D15+E15+F15)</f>
        <v>0</v>
      </c>
      <c r="I116" s="277">
        <f>+(C15+E15*2)*E116*F15</f>
        <v>0</v>
      </c>
      <c r="J116" s="277">
        <f>+E116*((C15+E15*2)*E15+(D15*E15*2))</f>
        <v>0</v>
      </c>
      <c r="K116" s="277">
        <f>+(D15+$K$104*(D15+E15))*E116*2</f>
        <v>0</v>
      </c>
      <c r="L116" s="278">
        <f>+(E116)/H15+ IF(E116&gt;0,1,0)</f>
        <v>0</v>
      </c>
      <c r="M116" s="279">
        <f>+ROUNDUP(L116,0)</f>
        <v>0</v>
      </c>
      <c r="N116" s="280">
        <f>+(D15+E15-0.08)*2+(C15+E15*2-0.08)</f>
        <v>2.5100000000000002</v>
      </c>
      <c r="O116" s="278">
        <f>+N116/J15+1</f>
        <v>11.040000000000001</v>
      </c>
      <c r="P116" s="279">
        <f>+ROUNDUP(O116,0)</f>
        <v>12</v>
      </c>
      <c r="Q116" s="279">
        <f>+E116+E116/6*50*(G15/1000)</f>
        <v>0</v>
      </c>
      <c r="R116" s="281">
        <f>+N116*M116+P116*Q116</f>
        <v>0</v>
      </c>
      <c r="S116" s="277">
        <f>((I15*I15)/162)*R116</f>
        <v>0</v>
      </c>
      <c r="T116" s="242" t="s">
        <v>354</v>
      </c>
      <c r="U116" s="282"/>
    </row>
    <row r="117" spans="2:21" hidden="1">
      <c r="C117" s="242" t="s">
        <v>298</v>
      </c>
      <c r="D117" s="282">
        <f>ROUNDUP(+E116/K15,0)</f>
        <v>0</v>
      </c>
      <c r="E117" s="275"/>
      <c r="G117" s="283"/>
      <c r="H117" s="283"/>
      <c r="I117" s="282"/>
      <c r="J117" s="282">
        <f>0.5*(0.075+0.05)*0.075*C15*D117</f>
        <v>0</v>
      </c>
      <c r="K117" s="282">
        <f>+(0.075+0.08)*C15*D117</f>
        <v>0</v>
      </c>
      <c r="L117" s="284">
        <f>+D117</f>
        <v>0</v>
      </c>
      <c r="M117" s="279">
        <f>+ROUNDUP(L117,0)</f>
        <v>0</v>
      </c>
      <c r="N117" s="285">
        <f>+(C15-0.08)+((0.075+0.05-0.04)*2)</f>
        <v>0.84000000000000008</v>
      </c>
      <c r="O117" s="284"/>
      <c r="P117" s="286"/>
      <c r="Q117" s="286"/>
      <c r="R117" s="281">
        <f>+N117*M117+P117*Q117</f>
        <v>0</v>
      </c>
      <c r="S117" s="277">
        <f>((I15*I15)/162)*R117</f>
        <v>0</v>
      </c>
      <c r="T117" s="242" t="s">
        <v>354</v>
      </c>
      <c r="U117" s="282"/>
    </row>
    <row r="118" spans="2:21" hidden="1">
      <c r="B118" s="242" t="s">
        <v>352</v>
      </c>
      <c r="C118" s="266" t="s">
        <v>358</v>
      </c>
      <c r="E118" s="275"/>
      <c r="G118" s="287">
        <f>+E118*(C15+E15*2+1.5)</f>
        <v>0</v>
      </c>
      <c r="H118" s="287">
        <f>+E118*(C15+E15*2)*(D15+E15+F15)</f>
        <v>0</v>
      </c>
      <c r="I118" s="288">
        <f>+(C15+E15*2)*E118*F15</f>
        <v>0</v>
      </c>
      <c r="J118" s="288">
        <f>+E118*((C15+E15*2)*E15+(D15*E15*2))</f>
        <v>0</v>
      </c>
      <c r="K118" s="288">
        <f>+(D15+$K$104*(D15+E15))*E118*2</f>
        <v>0</v>
      </c>
      <c r="L118" s="278">
        <f>+(E118)/H15+ IF(E118&gt;0,1,0)</f>
        <v>0</v>
      </c>
      <c r="M118" s="289">
        <f>+ROUNDUP(L118,0)</f>
        <v>0</v>
      </c>
      <c r="N118" s="280">
        <f>+(D15+E15-0.08)*2+(C15+E15*2-0.08)</f>
        <v>2.5100000000000002</v>
      </c>
      <c r="O118" s="278">
        <f>+N118/J15+1</f>
        <v>11.040000000000001</v>
      </c>
      <c r="P118" s="289">
        <f>+ROUNDUP(O118,0)</f>
        <v>12</v>
      </c>
      <c r="Q118" s="279">
        <f>+E118+E118/6*50*(G15/1000)</f>
        <v>0</v>
      </c>
      <c r="R118" s="281">
        <f>+N118*M118+P118*Q118</f>
        <v>0</v>
      </c>
      <c r="S118" s="288">
        <f>((I15*I15)/162)*R118</f>
        <v>0</v>
      </c>
      <c r="T118" s="242" t="s">
        <v>354</v>
      </c>
      <c r="U118" s="282"/>
    </row>
    <row r="119" spans="2:21" hidden="1">
      <c r="C119" s="242" t="s">
        <v>298</v>
      </c>
      <c r="D119" s="282">
        <f>ROUNDUP(+E118/K15,0)</f>
        <v>0</v>
      </c>
      <c r="E119" s="275"/>
      <c r="G119" s="290"/>
      <c r="H119" s="290"/>
      <c r="I119" s="291"/>
      <c r="J119" s="291">
        <f>0.5*(0.075+0.05)*0.075*C15*D119</f>
        <v>0</v>
      </c>
      <c r="K119" s="291">
        <f>+(0.075+0.08)*C15*D119</f>
        <v>0</v>
      </c>
      <c r="L119" s="284">
        <f>+D119</f>
        <v>0</v>
      </c>
      <c r="M119" s="289">
        <f>+ROUNDUP(L119,0)</f>
        <v>0</v>
      </c>
      <c r="N119" s="285">
        <f>+(C15-0.08)+((0.075+0.05-0.04)*2)</f>
        <v>0.84000000000000008</v>
      </c>
      <c r="O119" s="284"/>
      <c r="P119" s="292"/>
      <c r="Q119" s="286"/>
      <c r="R119" s="281">
        <f>+N119*M119+P119*Q119</f>
        <v>0</v>
      </c>
      <c r="S119" s="288">
        <f>((I15*I15)/162)*R119</f>
        <v>0</v>
      </c>
      <c r="T119" s="242" t="s">
        <v>354</v>
      </c>
      <c r="U119" s="282"/>
    </row>
    <row r="120" spans="2:21" hidden="1">
      <c r="B120" s="293" t="s">
        <v>359</v>
      </c>
      <c r="D120" s="282"/>
      <c r="E120" s="275"/>
      <c r="G120" s="283"/>
      <c r="H120" s="283"/>
      <c r="I120" s="282"/>
      <c r="J120" s="282"/>
      <c r="K120" s="282"/>
      <c r="L120" s="284"/>
      <c r="M120" s="286"/>
      <c r="N120" s="285"/>
      <c r="O120" s="284"/>
      <c r="P120" s="286"/>
      <c r="Q120" s="286"/>
      <c r="R120" s="294"/>
      <c r="S120" s="282"/>
      <c r="U120" s="282"/>
    </row>
    <row r="121" spans="2:21" hidden="1">
      <c r="C121" s="293" t="s">
        <v>360</v>
      </c>
      <c r="D121" s="282"/>
      <c r="E121" s="275"/>
      <c r="G121" s="283"/>
      <c r="H121" s="283"/>
      <c r="I121" s="282"/>
      <c r="J121" s="282"/>
      <c r="K121" s="282"/>
      <c r="L121" s="284"/>
      <c r="M121" s="286"/>
      <c r="N121" s="285"/>
      <c r="O121" s="284"/>
      <c r="P121" s="286"/>
      <c r="Q121" s="286"/>
      <c r="R121" s="294"/>
      <c r="S121" s="282"/>
      <c r="U121" s="282"/>
    </row>
    <row r="122" spans="2:21" hidden="1">
      <c r="C122" s="293" t="s">
        <v>361</v>
      </c>
      <c r="D122" s="282"/>
      <c r="E122" s="275"/>
      <c r="G122" s="283"/>
      <c r="H122" s="283"/>
      <c r="I122" s="282"/>
      <c r="J122" s="282"/>
      <c r="K122" s="282"/>
      <c r="L122" s="284"/>
      <c r="M122" s="286"/>
      <c r="N122" s="285"/>
      <c r="O122" s="284"/>
      <c r="P122" s="286"/>
      <c r="Q122" s="286"/>
      <c r="R122" s="294"/>
      <c r="S122" s="282"/>
      <c r="U122" s="282"/>
    </row>
    <row r="123" spans="2:21" hidden="1">
      <c r="U123" s="282"/>
    </row>
    <row r="124" spans="2:21" hidden="1">
      <c r="B124" s="242" t="s">
        <v>352</v>
      </c>
      <c r="C124" s="266" t="s">
        <v>362</v>
      </c>
      <c r="E124" s="275"/>
      <c r="G124" s="287">
        <f>+E124*(C18+E18*2+1.5)</f>
        <v>0</v>
      </c>
      <c r="H124" s="287">
        <f>+E124*(C18+E18*2)*(D18+E18+F18)</f>
        <v>0</v>
      </c>
      <c r="I124" s="288">
        <f>+(C18+E18*2)*E124*F18</f>
        <v>0</v>
      </c>
      <c r="J124" s="288">
        <f>+E124*((C18+E18*2)*E18+(D18*E18*2))</f>
        <v>0</v>
      </c>
      <c r="K124" s="288">
        <f>+(D18+$K$104*(D18+E18))*E124*2</f>
        <v>0</v>
      </c>
      <c r="L124" s="278">
        <f>+(E124)/H18+ IF(E124&gt;0,1,0)</f>
        <v>0</v>
      </c>
      <c r="M124" s="289">
        <f>+ROUNDUP(L124,0)</f>
        <v>0</v>
      </c>
      <c r="N124" s="280">
        <f>+(D18+E18-0.08)*2+(C18+E18*2-0.08)</f>
        <v>3.06</v>
      </c>
      <c r="O124" s="278">
        <f>+N124/J18+1</f>
        <v>13.24</v>
      </c>
      <c r="P124" s="289">
        <f>+ROUNDUP(O124,0)</f>
        <v>14</v>
      </c>
      <c r="Q124" s="279">
        <f>+E124+E124/6*50*(G18/1000)</f>
        <v>0</v>
      </c>
      <c r="R124" s="281">
        <f>+N124*M124+P124*Q124</f>
        <v>0</v>
      </c>
      <c r="S124" s="288">
        <f>((I18*I18)/162)*R124</f>
        <v>0</v>
      </c>
      <c r="T124" s="242" t="s">
        <v>354</v>
      </c>
      <c r="U124" s="282"/>
    </row>
    <row r="125" spans="2:21" hidden="1">
      <c r="C125" s="242" t="s">
        <v>298</v>
      </c>
      <c r="D125" s="282">
        <f>ROUNDUP(+E124/K18,0)</f>
        <v>0</v>
      </c>
      <c r="E125" s="275"/>
      <c r="G125" s="290"/>
      <c r="H125" s="290"/>
      <c r="I125" s="291"/>
      <c r="J125" s="291">
        <f>0.5*(0.075+0.05)*0.075*C18*D125</f>
        <v>0</v>
      </c>
      <c r="K125" s="291">
        <f>+(0.075+0.08)*C18*D125</f>
        <v>0</v>
      </c>
      <c r="L125" s="284">
        <f>+D125</f>
        <v>0</v>
      </c>
      <c r="M125" s="289">
        <f>+ROUNDUP(L125,0)</f>
        <v>0</v>
      </c>
      <c r="N125" s="285">
        <f>+(C18-0.08)+((0.075+0.05-0.04)*2)</f>
        <v>0.99</v>
      </c>
      <c r="O125" s="284"/>
      <c r="P125" s="292"/>
      <c r="Q125" s="286"/>
      <c r="R125" s="281">
        <f>+N125*M125+P125*Q125</f>
        <v>0</v>
      </c>
      <c r="S125" s="288">
        <f>((I18*I18)/162)*R125</f>
        <v>0</v>
      </c>
      <c r="T125" s="242" t="s">
        <v>354</v>
      </c>
      <c r="U125" s="282"/>
    </row>
    <row r="126" spans="2:21" hidden="1">
      <c r="U126" s="282"/>
    </row>
    <row r="127" spans="2:21" hidden="1">
      <c r="B127" s="242" t="s">
        <v>352</v>
      </c>
      <c r="C127" s="266" t="s">
        <v>363</v>
      </c>
      <c r="E127" s="275">
        <f>'4 Sheet1'!C7</f>
        <v>138.40351139999999</v>
      </c>
      <c r="G127" s="276">
        <f>+E127*(C21+E21*2+3)</f>
        <v>595.13509901999987</v>
      </c>
      <c r="H127" s="276">
        <f>+E127*(C21+E21*2)*(D21+E21+F21)</f>
        <v>215.90947778399999</v>
      </c>
      <c r="I127" s="277">
        <f>+(C21+E21*2)*E127*F21</f>
        <v>8.9962282410000007</v>
      </c>
      <c r="J127" s="277">
        <f>+E127*((C21+E21*2)*E21+(D21*E21*2))</f>
        <v>68.509738142999993</v>
      </c>
      <c r="K127" s="277">
        <f>+(D21+$K$104*(D21+E21))*E127*2</f>
        <v>595.13509901999987</v>
      </c>
      <c r="L127" s="278">
        <f>+(E127)/H21+ IF(E127&gt;0,1,0)</f>
        <v>791.877208</v>
      </c>
      <c r="M127" s="279">
        <f>+ROUNDUP(L127,0)</f>
        <v>792</v>
      </c>
      <c r="N127" s="280">
        <f>+(D21+E21-0.08)*2+(C21+E21*2-0.08)</f>
        <v>3.3599999999999994</v>
      </c>
      <c r="O127" s="278">
        <f>+N127/J21+1</f>
        <v>14.439999999999998</v>
      </c>
      <c r="P127" s="279">
        <f>+ROUNDUP(O127,0)</f>
        <v>15</v>
      </c>
      <c r="Q127" s="279">
        <f>+E127+E127/6*50*(G21/1000)</f>
        <v>149.93713734999997</v>
      </c>
      <c r="R127" s="281">
        <f>+N127*M127+P127*Q127</f>
        <v>4910.1770602499992</v>
      </c>
      <c r="S127" s="277">
        <f>((I21*I21)/162)*R127</f>
        <v>3030.9734939814807</v>
      </c>
      <c r="T127" s="242" t="s">
        <v>354</v>
      </c>
      <c r="U127" s="282"/>
    </row>
    <row r="128" spans="2:21" hidden="1">
      <c r="C128" s="242" t="s">
        <v>298</v>
      </c>
      <c r="D128" s="282">
        <f>ROUNDUP(+E127/K21,0)</f>
        <v>47</v>
      </c>
      <c r="E128" s="275"/>
      <c r="G128" s="283"/>
      <c r="H128" s="283"/>
      <c r="I128" s="282"/>
      <c r="J128" s="282">
        <f>0.5*(0.075+0.05)*0.075*C21*D128</f>
        <v>0.22031249999999999</v>
      </c>
      <c r="K128" s="282">
        <f>+(0.075+0.08)*C21*D128</f>
        <v>7.2850000000000001</v>
      </c>
      <c r="L128" s="284">
        <f>+D128</f>
        <v>47</v>
      </c>
      <c r="M128" s="279">
        <f>+ROUNDUP(L128,0)</f>
        <v>47</v>
      </c>
      <c r="N128" s="285">
        <f>+(C21-0.08)+((0.075+0.05-0.04)*2)</f>
        <v>1.0900000000000001</v>
      </c>
      <c r="O128" s="284"/>
      <c r="P128" s="286"/>
      <c r="Q128" s="286"/>
      <c r="R128" s="281">
        <f>+N128*M128+P128*Q128</f>
        <v>51.230000000000004</v>
      </c>
      <c r="S128" s="277">
        <f>((I21*I21)/162)*R128</f>
        <v>31.623456790123459</v>
      </c>
      <c r="T128" s="242" t="s">
        <v>354</v>
      </c>
      <c r="U128" s="282"/>
    </row>
    <row r="129" spans="2:21" hidden="1">
      <c r="U129" s="282"/>
    </row>
    <row r="130" spans="2:21" hidden="1">
      <c r="B130" s="295" t="s">
        <v>352</v>
      </c>
      <c r="C130" s="296" t="s">
        <v>364</v>
      </c>
      <c r="E130" s="275">
        <v>47.3</v>
      </c>
      <c r="G130" s="287">
        <f>+E130*(C24+E24*2+1.5)</f>
        <v>94.6</v>
      </c>
      <c r="H130" s="287">
        <f>+E130*(C24+E24*2)*(((D24+E24+F24)*2+0.1)/2)</f>
        <v>11.824999999999999</v>
      </c>
      <c r="I130" s="288">
        <f>+(C24+E24*2)*E130*F24</f>
        <v>1.1824999999999999</v>
      </c>
      <c r="J130" s="288">
        <f>+E130*((C24+E24*2)*E24+(D24*E24)+((D24+0.1)*E24))</f>
        <v>5.6760000000000002</v>
      </c>
      <c r="K130" s="288">
        <f>+((D24*2)+$K$104*((D24+E24)+(D24+E24+0.1)))*E130</f>
        <v>70.949999999999989</v>
      </c>
      <c r="L130" s="278">
        <f>+(E130)/H24+ IF(E130&gt;0,1,0)</f>
        <v>237.49999999999997</v>
      </c>
      <c r="M130" s="289">
        <f>+ROUNDUP(L130,0)</f>
        <v>238</v>
      </c>
      <c r="N130" s="280">
        <f>+(D24+E24-0.08)+(D24+E24+0.1-0.08)+(C24+E24*2-0.08)</f>
        <v>1.1599999999999999</v>
      </c>
      <c r="O130" s="278">
        <f>+N130/J24+1</f>
        <v>5.64</v>
      </c>
      <c r="P130" s="289">
        <f>+ROUNDUP(O130,0)</f>
        <v>6</v>
      </c>
      <c r="Q130" s="279">
        <f>+E130+E130/6*50*(G24/1000)</f>
        <v>51.24166666666666</v>
      </c>
      <c r="R130" s="281">
        <f>+N130*M130+P130*Q130</f>
        <v>583.53</v>
      </c>
      <c r="S130" s="288">
        <f>((I24*I24)/162)*R130</f>
        <v>360.2037037037037</v>
      </c>
      <c r="T130" s="242" t="s">
        <v>354</v>
      </c>
      <c r="U130" s="282"/>
    </row>
    <row r="131" spans="2:21" hidden="1">
      <c r="C131" s="242" t="s">
        <v>298</v>
      </c>
      <c r="D131" s="282">
        <f>ROUNDUP(+E130/K24,0)</f>
        <v>16</v>
      </c>
      <c r="E131" s="275"/>
      <c r="G131" s="290"/>
      <c r="H131" s="290"/>
      <c r="I131" s="291"/>
      <c r="J131" s="291">
        <f>0.5*(0.075+0.05)*0.075*C24*D131</f>
        <v>2.2499999999999999E-2</v>
      </c>
      <c r="K131" s="291">
        <f>+(0.075+0.08)*C24*D131</f>
        <v>0.74399999999999999</v>
      </c>
      <c r="L131" s="284">
        <f>+D131</f>
        <v>16</v>
      </c>
      <c r="M131" s="289">
        <f>+ROUNDUP(L131,0)</f>
        <v>16</v>
      </c>
      <c r="N131" s="285">
        <f>+(C24-0.08)+((0.075+0.05-0.04)*2)</f>
        <v>0.38999999999999996</v>
      </c>
      <c r="O131" s="284"/>
      <c r="P131" s="292"/>
      <c r="Q131" s="286"/>
      <c r="R131" s="281">
        <f>+N131*M131+P131*Q131</f>
        <v>6.2399999999999993</v>
      </c>
      <c r="S131" s="288">
        <f>((I24*I24)/162)*R131</f>
        <v>3.8518518518518512</v>
      </c>
      <c r="T131" s="242" t="s">
        <v>354</v>
      </c>
      <c r="U131" s="282"/>
    </row>
    <row r="132" spans="2:21" hidden="1">
      <c r="U132" s="282"/>
    </row>
    <row r="133" spans="2:21" hidden="1">
      <c r="B133" s="242" t="s">
        <v>352</v>
      </c>
      <c r="C133" s="266" t="s">
        <v>365</v>
      </c>
      <c r="E133" s="275"/>
      <c r="G133" s="276">
        <f>+E133*(C27+E27*2+1.5)</f>
        <v>0</v>
      </c>
      <c r="H133" s="276">
        <f>+E133*(C27+E27*2)*(((D27+E27+F27)*2+0.1)/2)</f>
        <v>0</v>
      </c>
      <c r="I133" s="277">
        <f>+(C27+E27*2)*E133*F27</f>
        <v>0</v>
      </c>
      <c r="J133" s="277">
        <f>+E133*((C27+E27*2)*E27+(D27*E27)+((D27+0.1)*E27))</f>
        <v>0</v>
      </c>
      <c r="K133" s="277">
        <f>+((D27*2)+$K$104*((D27+E27)+(D27+E27+0.1)))*E133</f>
        <v>0</v>
      </c>
      <c r="L133" s="278">
        <f>+(E133)/H27+ IF(E133&gt;0,1,0)</f>
        <v>0</v>
      </c>
      <c r="M133" s="279">
        <f>+ROUNDUP(L133,0)</f>
        <v>0</v>
      </c>
      <c r="N133" s="280">
        <f>+(D27+E27-0.08)+(D27+E27+0.1-0.08)+(C27+E27*2-0.08)</f>
        <v>2.06</v>
      </c>
      <c r="O133" s="278">
        <f>+N133/J27+1</f>
        <v>9.24</v>
      </c>
      <c r="P133" s="279">
        <f>+ROUNDUP(O133,0)</f>
        <v>10</v>
      </c>
      <c r="Q133" s="279">
        <f>+E133+E133/6*50*(G27/1000)</f>
        <v>0</v>
      </c>
      <c r="R133" s="281">
        <f>+N133*M133+P133*Q133</f>
        <v>0</v>
      </c>
      <c r="S133" s="277">
        <f>((I27*I27)/162)*R133</f>
        <v>0</v>
      </c>
      <c r="T133" s="242" t="s">
        <v>354</v>
      </c>
      <c r="U133" s="282"/>
    </row>
    <row r="134" spans="2:21" hidden="1">
      <c r="C134" s="242" t="s">
        <v>298</v>
      </c>
      <c r="D134" s="282">
        <f>ROUNDUP(+E133/K27,0)</f>
        <v>0</v>
      </c>
      <c r="E134" s="275"/>
      <c r="G134" s="283"/>
      <c r="H134" s="283"/>
      <c r="I134" s="282"/>
      <c r="J134" s="282">
        <f>0.5*(0.075+0.05)*0.075*C27*D134</f>
        <v>0</v>
      </c>
      <c r="K134" s="282">
        <f>+(0.075+0.08)*C27*D134</f>
        <v>0</v>
      </c>
      <c r="L134" s="284">
        <f>+D134</f>
        <v>0</v>
      </c>
      <c r="M134" s="279">
        <f>+ROUNDUP(L134,0)</f>
        <v>0</v>
      </c>
      <c r="N134" s="285">
        <f>+(C27-0.08)+((0.075+0.05-0.04)*2)</f>
        <v>0.69</v>
      </c>
      <c r="O134" s="284"/>
      <c r="P134" s="286"/>
      <c r="Q134" s="286"/>
      <c r="R134" s="281">
        <f>+N134*M134+P134*Q134</f>
        <v>0</v>
      </c>
      <c r="S134" s="277">
        <f>((I27*I27)/162)*R134</f>
        <v>0</v>
      </c>
      <c r="T134" s="242" t="s">
        <v>354</v>
      </c>
      <c r="U134" s="282"/>
    </row>
    <row r="135" spans="2:21" hidden="1">
      <c r="U135" s="282"/>
    </row>
    <row r="136" spans="2:21" hidden="1">
      <c r="B136" s="295" t="s">
        <v>352</v>
      </c>
      <c r="C136" s="296" t="s">
        <v>366</v>
      </c>
      <c r="E136" s="275">
        <v>72.709999999999994</v>
      </c>
      <c r="G136" s="276">
        <f>+E136*(C30+E30*2+0.5)</f>
        <v>72.709999999999994</v>
      </c>
      <c r="H136" s="276">
        <f>+E136*(C30+E30*2)*(((D30+E30+F30)*2+0.1)/2)</f>
        <v>18.177499999999998</v>
      </c>
      <c r="I136" s="277">
        <f>+(C30+E30*2)*E136*F30</f>
        <v>1.81775</v>
      </c>
      <c r="J136" s="277">
        <f>+E136*((C30+E30*2)*E30+(D30*E30)+((D30+0.1)*E30))</f>
        <v>8.7251999999999992</v>
      </c>
      <c r="K136" s="277">
        <f>+((D30*2)+$K$104*((D30+E30)+(D30+E30+0.1)))*E136</f>
        <v>109.065</v>
      </c>
      <c r="L136" s="278">
        <f>+(E136)/H30+ IF(E136&gt;0,1,0)</f>
        <v>291.83999999999997</v>
      </c>
      <c r="M136" s="279">
        <f>+ROUNDUP(L136,0)</f>
        <v>292</v>
      </c>
      <c r="N136" s="280">
        <f>+(D30+E30-0.08)+(D30+E30+0.1-0.08)+(C30+E30*2-0.08)</f>
        <v>1.1599999999999999</v>
      </c>
      <c r="O136" s="278">
        <f>+N136/J30+1</f>
        <v>5.64</v>
      </c>
      <c r="P136" s="279">
        <f>+ROUNDUP(O136,0)</f>
        <v>6</v>
      </c>
      <c r="Q136" s="279">
        <f>+E136+E136/6*50*(G30/1000)</f>
        <v>78.769166666666663</v>
      </c>
      <c r="R136" s="281">
        <f>+N136*M136+P136*Q136</f>
        <v>811.33500000000004</v>
      </c>
      <c r="S136" s="277">
        <f>((I30*I30)/162)*R136</f>
        <v>500.82407407407408</v>
      </c>
      <c r="T136" s="242" t="s">
        <v>354</v>
      </c>
      <c r="U136" s="282"/>
    </row>
    <row r="137" spans="2:21" hidden="1">
      <c r="C137" s="242" t="s">
        <v>318</v>
      </c>
      <c r="D137" s="282"/>
      <c r="E137" s="275"/>
      <c r="G137" s="276">
        <f>+E137*(C31+0.5)</f>
        <v>0</v>
      </c>
      <c r="H137" s="283">
        <f>+E137*C31*E31</f>
        <v>0</v>
      </c>
      <c r="I137" s="282"/>
      <c r="J137" s="282">
        <f>+E137*C31*E31</f>
        <v>0</v>
      </c>
      <c r="K137" s="282">
        <f>+E137*E31</f>
        <v>0</v>
      </c>
      <c r="L137" s="278">
        <f>+(E137)/H31+ IF(E137&gt;0,1,0)</f>
        <v>0</v>
      </c>
      <c r="M137" s="279">
        <f>+ROUNDUP(L137,0)</f>
        <v>0</v>
      </c>
      <c r="N137" s="280">
        <f>+C31-0.04</f>
        <v>1.46</v>
      </c>
      <c r="O137" s="278">
        <f>+N137/J31+1</f>
        <v>10.733333333333334</v>
      </c>
      <c r="P137" s="279">
        <f>+ROUNDUP(O137,0)</f>
        <v>11</v>
      </c>
      <c r="Q137" s="279">
        <f>+E137+E137/6*50*(G31/1000)</f>
        <v>0</v>
      </c>
      <c r="R137" s="281">
        <f>+N137*M137+P137*Q137</f>
        <v>0</v>
      </c>
      <c r="S137" s="277">
        <f>((I31*I31)/162)*R137</f>
        <v>0</v>
      </c>
      <c r="T137" s="242" t="s">
        <v>354</v>
      </c>
      <c r="U137" s="282"/>
    </row>
    <row r="138" spans="2:21" hidden="1">
      <c r="N138" s="280"/>
      <c r="U138" s="282"/>
    </row>
    <row r="139" spans="2:21" hidden="1">
      <c r="B139" s="242" t="s">
        <v>352</v>
      </c>
      <c r="C139" s="266" t="s">
        <v>367</v>
      </c>
      <c r="E139" s="275"/>
      <c r="G139" s="287">
        <f>+E139*(C33+E33*2+0.5)</f>
        <v>0</v>
      </c>
      <c r="H139" s="287">
        <f>+E139*(C33+E33*2)*(((D33+E33+F33)*2+0.1)/2)</f>
        <v>0</v>
      </c>
      <c r="I139" s="288">
        <f>+(C33+E33*2)*E139*F33</f>
        <v>0</v>
      </c>
      <c r="J139" s="288">
        <f>+E139*((C33+E33*2)*E33+(D33*E33)+((D33+0.1)*E33))</f>
        <v>0</v>
      </c>
      <c r="K139" s="288">
        <f>+((D33*2)+$K$104*((D33+E33)+(D33+E33+0.1)))*E139</f>
        <v>0</v>
      </c>
      <c r="L139" s="278">
        <f>+(E139)/H33+ IF(E139&gt;0,1,0)</f>
        <v>0</v>
      </c>
      <c r="M139" s="289">
        <f>+ROUNDUP(L139,0)</f>
        <v>0</v>
      </c>
      <c r="N139" s="280">
        <f>+(D33+E33-0.08)+(D33+E33+0.1-0.08)+(C33+E33*2-0.08)</f>
        <v>1.61</v>
      </c>
      <c r="O139" s="278">
        <f>+N139/J33+1</f>
        <v>7.44</v>
      </c>
      <c r="P139" s="289">
        <f>+ROUNDUP(O139,0)</f>
        <v>8</v>
      </c>
      <c r="Q139" s="279">
        <f>+E139+E139/6*50*(G33/1000)</f>
        <v>0</v>
      </c>
      <c r="R139" s="281">
        <f>+N139*M139+P139*Q139</f>
        <v>0</v>
      </c>
      <c r="S139" s="288">
        <f>((I33*I33)/162)*R139</f>
        <v>0</v>
      </c>
      <c r="T139" s="242" t="s">
        <v>354</v>
      </c>
      <c r="U139" s="282"/>
    </row>
    <row r="140" spans="2:21" hidden="1">
      <c r="C140" s="242" t="s">
        <v>318</v>
      </c>
      <c r="D140" s="282"/>
      <c r="E140" s="275"/>
      <c r="G140" s="287">
        <f>+E140*(C34+0.5)</f>
        <v>0</v>
      </c>
      <c r="H140" s="290">
        <f>+E140*C34*E34</f>
        <v>0</v>
      </c>
      <c r="I140" s="291"/>
      <c r="J140" s="291">
        <f>+E140*C34*E34</f>
        <v>0</v>
      </c>
      <c r="K140" s="291">
        <f>+E140*E34</f>
        <v>0</v>
      </c>
      <c r="L140" s="278">
        <f>+(E140)/H34+ IF(E140&gt;0,1,0)</f>
        <v>0</v>
      </c>
      <c r="M140" s="289">
        <f>+ROUNDUP(L140,0)</f>
        <v>0</v>
      </c>
      <c r="N140" s="280">
        <f>+C34-0.04</f>
        <v>1.46</v>
      </c>
      <c r="O140" s="278">
        <f>+N140/J34+1</f>
        <v>10.733333333333334</v>
      </c>
      <c r="P140" s="289">
        <f>+ROUNDUP(O140,0)</f>
        <v>11</v>
      </c>
      <c r="Q140" s="279">
        <f>+E140+E140/6*50*(G34/1000)</f>
        <v>0</v>
      </c>
      <c r="R140" s="281">
        <f>+N140*M140+P140*Q140</f>
        <v>0</v>
      </c>
      <c r="S140" s="288">
        <f>((I34*I34)/162)*R140</f>
        <v>0</v>
      </c>
      <c r="T140" s="242" t="s">
        <v>354</v>
      </c>
      <c r="U140" s="282"/>
    </row>
    <row r="141" spans="2:21" hidden="1">
      <c r="N141" s="280"/>
      <c r="U141" s="282"/>
    </row>
    <row r="142" spans="2:21" hidden="1">
      <c r="B142" s="242" t="s">
        <v>352</v>
      </c>
      <c r="C142" s="266" t="s">
        <v>368</v>
      </c>
      <c r="E142" s="275">
        <f>'4 Sheet1'!C9</f>
        <v>32.35</v>
      </c>
      <c r="G142" s="287">
        <f>+E142*(C36+E36*2+0.5)</f>
        <v>54.994999999999997</v>
      </c>
      <c r="H142" s="287">
        <f>+E142*(C36+E36*2)*(((D36+E36+F36)*2+0.1)/2)</f>
        <v>13.587</v>
      </c>
      <c r="I142" s="288">
        <f>+(C36+E36*2)*E142*F36</f>
        <v>1.9410000000000001</v>
      </c>
      <c r="J142" s="288">
        <f>+E142*((C36+E36*2)*E36+(D36*E36)+((D36+0.1)*E36))</f>
        <v>5.1760000000000002</v>
      </c>
      <c r="K142" s="288">
        <f>+((D36*2)+$K$104*((D36+E36)+(D36+E36+0.1)))*E142</f>
        <v>29.114999999999998</v>
      </c>
      <c r="L142" s="278">
        <f>+(E142)/H36+ IF(E142&gt;0,1,0)</f>
        <v>130.4</v>
      </c>
      <c r="M142" s="289">
        <f>+ROUNDUP(L142,0)</f>
        <v>131</v>
      </c>
      <c r="N142" s="280">
        <f>+(D36+E36-0.08)+(D36+E36+0.1-0.08)+(C36+E36*2-0.08)</f>
        <v>1.5599999999999998</v>
      </c>
      <c r="O142" s="278">
        <f>+N142/J36+1</f>
        <v>7.2399999999999993</v>
      </c>
      <c r="P142" s="289">
        <f>+ROUNDUP(O142,0)</f>
        <v>8</v>
      </c>
      <c r="Q142" s="279">
        <f>+E142+E142/6*50*(G36/1000)</f>
        <v>35.045833333333334</v>
      </c>
      <c r="R142" s="281">
        <f>+N142*M142+P142*Q142</f>
        <v>484.72666666666669</v>
      </c>
      <c r="S142" s="288">
        <f>((I36*I36)/162)*R142</f>
        <v>299.21399176954731</v>
      </c>
      <c r="T142" s="242" t="s">
        <v>354</v>
      </c>
      <c r="U142" s="282"/>
    </row>
    <row r="143" spans="2:21" hidden="1">
      <c r="C143" s="242" t="s">
        <v>318</v>
      </c>
      <c r="D143" s="282"/>
      <c r="E143" s="275"/>
      <c r="G143" s="287">
        <f>+E143*(C37+0.5)</f>
        <v>0</v>
      </c>
      <c r="H143" s="290">
        <f>+E143*C37*E37</f>
        <v>0</v>
      </c>
      <c r="I143" s="291"/>
      <c r="J143" s="291">
        <f>+E143*C37*E37</f>
        <v>0</v>
      </c>
      <c r="K143" s="291">
        <f>+E143*E37</f>
        <v>0</v>
      </c>
      <c r="L143" s="278">
        <f>+(E143)/H37+ IF(E143&gt;0,1,0)</f>
        <v>0</v>
      </c>
      <c r="M143" s="289">
        <f>+ROUNDUP(L143,0)</f>
        <v>0</v>
      </c>
      <c r="N143" s="280">
        <f>+C37-0.04</f>
        <v>1.46</v>
      </c>
      <c r="O143" s="278">
        <f>+N143/J37+1</f>
        <v>10.733333333333334</v>
      </c>
      <c r="P143" s="289">
        <f>+ROUNDUP(O143,0)</f>
        <v>11</v>
      </c>
      <c r="Q143" s="279">
        <f>+E143+E143/6*50*(G37/1000)</f>
        <v>0</v>
      </c>
      <c r="R143" s="281">
        <f>+N143*M143+P143*Q143</f>
        <v>0</v>
      </c>
      <c r="S143" s="288">
        <f>((I37*I37)/162)*R143</f>
        <v>0</v>
      </c>
      <c r="T143" s="242" t="s">
        <v>354</v>
      </c>
      <c r="U143" s="282"/>
    </row>
    <row r="144" spans="2:21" hidden="1">
      <c r="N144" s="280"/>
      <c r="U144" s="282"/>
    </row>
    <row r="145" spans="2:21" hidden="1">
      <c r="B145" s="297" t="s">
        <v>352</v>
      </c>
      <c r="C145" s="298" t="s">
        <v>369</v>
      </c>
      <c r="E145" s="275"/>
      <c r="G145" s="276">
        <f>+E145*(C39+E39)</f>
        <v>0</v>
      </c>
      <c r="H145" s="276">
        <f>+E145*(C39+E39)*E39</f>
        <v>0</v>
      </c>
      <c r="I145" s="277">
        <f>+E145*(C39+E39)*F39</f>
        <v>0</v>
      </c>
      <c r="J145" s="277">
        <f>+E145*((C39+E39)*E39+(E39*D39))</f>
        <v>0</v>
      </c>
      <c r="K145" s="277">
        <f>+E145*(E39*2+D39*2)</f>
        <v>0</v>
      </c>
      <c r="L145" s="278">
        <f>+(E145)/H39+ IF(E145&gt;0,1,0)</f>
        <v>0</v>
      </c>
      <c r="M145" s="279">
        <f>+ROUNDUP(L145,0)</f>
        <v>0</v>
      </c>
      <c r="N145" s="280">
        <f>+(C39+E39-0.08)+(D39+E39-0.08)</f>
        <v>1.24</v>
      </c>
      <c r="O145" s="278">
        <f>+N145/J39+1</f>
        <v>5.96</v>
      </c>
      <c r="P145" s="279">
        <f>+ROUNDUP(O145,0)</f>
        <v>6</v>
      </c>
      <c r="Q145" s="279">
        <f>+E145+E145/6*50*(G39/1000)</f>
        <v>0</v>
      </c>
      <c r="R145" s="281">
        <f>+N145*M145+P145*Q145</f>
        <v>0</v>
      </c>
      <c r="S145" s="277">
        <f>((I39*I39)/162)*R145</f>
        <v>0</v>
      </c>
      <c r="T145" s="242" t="s">
        <v>354</v>
      </c>
      <c r="U145" s="282"/>
    </row>
    <row r="146" spans="2:21" hidden="1">
      <c r="N146" s="280"/>
      <c r="U146" s="282"/>
    </row>
    <row r="147" spans="2:21" hidden="1">
      <c r="B147" s="242" t="s">
        <v>352</v>
      </c>
      <c r="C147" s="266" t="s">
        <v>370</v>
      </c>
      <c r="E147" s="275"/>
      <c r="G147" s="287">
        <f>+E147*(C41+E41)</f>
        <v>0</v>
      </c>
      <c r="H147" s="287">
        <f>+E147*(C41+E41)*E41</f>
        <v>0</v>
      </c>
      <c r="I147" s="288">
        <f>+E147*(C41+E41)*F41</f>
        <v>0</v>
      </c>
      <c r="J147" s="288">
        <f>+E147*((C41+E41)*E41+(E41*D41))</f>
        <v>0</v>
      </c>
      <c r="K147" s="288">
        <f>+E147*(E41*2+D41*2)</f>
        <v>0</v>
      </c>
      <c r="L147" s="278">
        <f>+(E147)/H41+ IF(E147&gt;0,1,0)</f>
        <v>0</v>
      </c>
      <c r="M147" s="289">
        <f>+ROUNDUP(L147,0)</f>
        <v>0</v>
      </c>
      <c r="N147" s="280">
        <f>+(C41+E41-0.08)+(D41+E41-0.08)</f>
        <v>1.34</v>
      </c>
      <c r="O147" s="278">
        <f>+N147/J41+1</f>
        <v>6.36</v>
      </c>
      <c r="P147" s="289">
        <f>+ROUNDUP(O147,0)</f>
        <v>7</v>
      </c>
      <c r="Q147" s="279">
        <f>+E147+E147/6*50*(G41/1000)</f>
        <v>0</v>
      </c>
      <c r="R147" s="281">
        <f>+N147*M147+P147*Q147</f>
        <v>0</v>
      </c>
      <c r="S147" s="288">
        <f>((I41*I41)/162)*R147</f>
        <v>0</v>
      </c>
      <c r="T147" s="242" t="s">
        <v>354</v>
      </c>
      <c r="U147" s="282"/>
    </row>
    <row r="148" spans="2:21" hidden="1">
      <c r="N148" s="280"/>
      <c r="U148" s="282"/>
    </row>
    <row r="149" spans="2:21" hidden="1">
      <c r="B149" s="242" t="s">
        <v>352</v>
      </c>
      <c r="C149" s="266" t="s">
        <v>371</v>
      </c>
      <c r="E149" s="275"/>
      <c r="G149" s="287">
        <f>+E149*(C43+E43*2+1.5)</f>
        <v>0</v>
      </c>
      <c r="H149" s="287">
        <f>+E149*(C43+E43*2)*(((D43+E43+F43)*2+0.6)/2)</f>
        <v>0</v>
      </c>
      <c r="I149" s="288">
        <f>+(C43+E43*2)*E149*F43</f>
        <v>0</v>
      </c>
      <c r="J149" s="288">
        <f>+E149*((C43+E43*2)*E43+(D43*E43)+((D43+0.6)*E43))</f>
        <v>0</v>
      </c>
      <c r="K149" s="288">
        <f>+((D43*2)+$K$104*((D43+E43)+(D43+E43+0.6)))*E149</f>
        <v>0</v>
      </c>
      <c r="L149" s="278">
        <f>+(E149)/H43+ IF(E149&gt;0,1,0)</f>
        <v>0</v>
      </c>
      <c r="M149" s="289">
        <f>+ROUNDUP(L149,0)</f>
        <v>0</v>
      </c>
      <c r="N149" s="280">
        <f>+(E43+D43+E43+C43+2*E43+E43+D43+0.6+E43-9*0.04)+(E43+D43+2*E43-5*0.04)+(E43+0.6+D43+2*E43-5*0.04)+(C43+4*E43-6*0.04)</f>
        <v>6.2</v>
      </c>
      <c r="O149" s="278">
        <f>2*(D43/J43+1)+2*((D43+0.6)/J43+1)+((C43+2*E43)/J43+1)</f>
        <v>23</v>
      </c>
      <c r="P149" s="289">
        <f>+ROUNDUP(O149,0)</f>
        <v>23</v>
      </c>
      <c r="Q149" s="279">
        <f>+E149+E149/6*50*(G43/1000)</f>
        <v>0</v>
      </c>
      <c r="R149" s="281">
        <f>+N149*M149+P149*Q149</f>
        <v>0</v>
      </c>
      <c r="S149" s="288">
        <f>((I43*I43)/162)*R149</f>
        <v>0</v>
      </c>
      <c r="T149" s="242" t="s">
        <v>354</v>
      </c>
      <c r="U149" s="282"/>
    </row>
    <row r="150" spans="2:21" hidden="1">
      <c r="U150" s="282"/>
    </row>
    <row r="151" spans="2:21" hidden="1">
      <c r="B151" s="242" t="s">
        <v>352</v>
      </c>
      <c r="C151" s="266" t="s">
        <v>372</v>
      </c>
      <c r="E151" s="275"/>
      <c r="G151" s="287">
        <f>+E151*(C45+E45*2+1.5)</f>
        <v>0</v>
      </c>
      <c r="H151" s="287">
        <f>+E151*(C45+E45*2)*(((D45+E45+F45)*2+0.6)/2)</f>
        <v>0</v>
      </c>
      <c r="I151" s="288">
        <f>+(C45+E45*2)*E151*F45</f>
        <v>0</v>
      </c>
      <c r="J151" s="288">
        <f>+E151*((C45+E45*2)*E45+(D45*E45)+((D45+0.6)*E45))</f>
        <v>0</v>
      </c>
      <c r="K151" s="288">
        <f>+((D45*2)+$K$104*((D45+E45)+(D45+E45+0.6)))*E151</f>
        <v>0</v>
      </c>
      <c r="L151" s="278">
        <f>+(E151)/H45+ IF(E151&gt;0,1,0)</f>
        <v>0</v>
      </c>
      <c r="M151" s="289">
        <f>+ROUNDUP(L151,0)</f>
        <v>0</v>
      </c>
      <c r="N151" s="280">
        <f>+(E45+D45+E45+C45+2*E45+E45+D45+0.6+E45-9*0.04)+(E45+D45+2*E45-5*0.04)+(E45+0.6+D45+2*E45-5*0.04)+(C45+4*E45-6*0.04)</f>
        <v>7.4000000000000012</v>
      </c>
      <c r="O151" s="278">
        <f>2*(D45/J45+1)+2*((D45+0.6)/J45+1)+((C45+2*E45)/J45+1)</f>
        <v>27</v>
      </c>
      <c r="P151" s="289">
        <f>+ROUNDUP(O151,0)</f>
        <v>27</v>
      </c>
      <c r="Q151" s="279">
        <f>+E151+E151/6*50*(G45/1000)</f>
        <v>0</v>
      </c>
      <c r="R151" s="281">
        <f>+N151*M151+P151*Q151</f>
        <v>0</v>
      </c>
      <c r="S151" s="288">
        <f>((I45*I45)/162)*R151</f>
        <v>0</v>
      </c>
      <c r="T151" s="242" t="s">
        <v>354</v>
      </c>
      <c r="U151" s="282"/>
    </row>
    <row r="152" spans="2:21" hidden="1">
      <c r="U152" s="282"/>
    </row>
    <row r="153" spans="2:21" hidden="1">
      <c r="B153" s="242" t="s">
        <v>352</v>
      </c>
      <c r="C153" s="266" t="s">
        <v>373</v>
      </c>
      <c r="E153" s="275"/>
      <c r="G153" s="287">
        <f>+E153*(C47+E47*2+1.5)</f>
        <v>0</v>
      </c>
      <c r="H153" s="287">
        <f>+E153*(C47+E47*2)*(D47+F47+F47)</f>
        <v>0</v>
      </c>
      <c r="I153" s="288">
        <f>+(C47+E47*2)*E153*F47</f>
        <v>0</v>
      </c>
      <c r="J153" s="288">
        <f>+E153*((C47+E47*2)*E47+(D47*E47*2))</f>
        <v>0</v>
      </c>
      <c r="K153" s="288">
        <f>+(D47+$K$104*(D47+E47))*E153*2</f>
        <v>0</v>
      </c>
      <c r="L153" s="278">
        <f>+(E153)/H47+ IF(E153&gt;0,1,0)</f>
        <v>0</v>
      </c>
      <c r="M153" s="289">
        <f>+ROUNDUP(L153,0)</f>
        <v>0</v>
      </c>
      <c r="N153" s="280">
        <f>+(D47+E47-0.08)*2+(C47+E47*2-0.08)</f>
        <v>2.36</v>
      </c>
      <c r="O153" s="278">
        <f>+N153/J47+1</f>
        <v>10.44</v>
      </c>
      <c r="P153" s="289">
        <f>+ROUNDUP(O153,0)</f>
        <v>11</v>
      </c>
      <c r="Q153" s="279">
        <f>+E153+E153/6*50*(G47/1000)</f>
        <v>0</v>
      </c>
      <c r="R153" s="281">
        <f>+N153*M153+P153*Q153</f>
        <v>0</v>
      </c>
      <c r="S153" s="288">
        <f>((I47*I47)/162)*R153</f>
        <v>0</v>
      </c>
      <c r="T153" s="242" t="s">
        <v>354</v>
      </c>
      <c r="U153" s="282"/>
    </row>
    <row r="154" spans="2:21" hidden="1">
      <c r="C154" s="242" t="s">
        <v>298</v>
      </c>
      <c r="D154" s="282">
        <f>ROUNDUP(+E153/K47,0)</f>
        <v>0</v>
      </c>
      <c r="E154" s="275"/>
      <c r="G154" s="290"/>
      <c r="H154" s="290"/>
      <c r="I154" s="291"/>
      <c r="J154" s="291">
        <f>0.5*(0.075+0.05)*0.075*C47*D154</f>
        <v>0</v>
      </c>
      <c r="K154" s="291">
        <f>+(0.075+0.08)*C47*D154</f>
        <v>0</v>
      </c>
      <c r="L154" s="284">
        <f>+D154</f>
        <v>0</v>
      </c>
      <c r="M154" s="289">
        <f>+ROUNDUP(L154,0)</f>
        <v>0</v>
      </c>
      <c r="N154" s="285">
        <f>+(C47-0.08)+((0.075+0.05-2*0.04)*2)</f>
        <v>1.01</v>
      </c>
      <c r="O154" s="284"/>
      <c r="P154" s="292"/>
      <c r="Q154" s="286"/>
      <c r="R154" s="281">
        <f>+N154*M154+P154*Q154</f>
        <v>0</v>
      </c>
      <c r="S154" s="288">
        <f>((I47*I47)/162)*R154</f>
        <v>0</v>
      </c>
      <c r="T154" s="242" t="s">
        <v>354</v>
      </c>
      <c r="U154" s="282"/>
    </row>
    <row r="155" spans="2:21" hidden="1">
      <c r="E155" s="275"/>
      <c r="M155" s="299"/>
      <c r="U155" s="282"/>
    </row>
    <row r="156" spans="2:21" hidden="1">
      <c r="B156" s="242" t="s">
        <v>352</v>
      </c>
      <c r="C156" s="266" t="s">
        <v>374</v>
      </c>
      <c r="E156" s="275"/>
      <c r="G156" s="287">
        <f>+E156*(C50+E50*2+1.5)</f>
        <v>0</v>
      </c>
      <c r="H156" s="287">
        <f>+E156*(C50+E50*2)*(D50+F50+F50)</f>
        <v>0</v>
      </c>
      <c r="I156" s="288">
        <f>+(C50+E50*2)*E156*F50</f>
        <v>0</v>
      </c>
      <c r="J156" s="288">
        <f>+E156*((C50+E50*2)*E50+(D50*E50*2))</f>
        <v>0</v>
      </c>
      <c r="K156" s="288">
        <f>+(D50+$K$104*(D50+E50))*E156*2</f>
        <v>0</v>
      </c>
      <c r="L156" s="278">
        <f>+(E156)/H50+ IF(E156&gt;0,1,0)</f>
        <v>0</v>
      </c>
      <c r="M156" s="289">
        <f>+ROUNDUP(L156,0)</f>
        <v>0</v>
      </c>
      <c r="N156" s="280">
        <f>+(D50+E50-0.08)*2+(C50+E50*2-0.08)</f>
        <v>2.8600000000000003</v>
      </c>
      <c r="O156" s="278">
        <f>+N156/J50+1</f>
        <v>12.440000000000001</v>
      </c>
      <c r="P156" s="289">
        <f>+ROUNDUP(O156,0)</f>
        <v>13</v>
      </c>
      <c r="Q156" s="279">
        <f>+E156+E156/6*50*(G50/1000)</f>
        <v>0</v>
      </c>
      <c r="R156" s="281">
        <f>+N156*M156+P156*Q156</f>
        <v>0</v>
      </c>
      <c r="S156" s="288">
        <f>((I50*I50)/162)*R156</f>
        <v>0</v>
      </c>
      <c r="T156" s="242" t="s">
        <v>354</v>
      </c>
      <c r="U156" s="282"/>
    </row>
    <row r="157" spans="2:21" hidden="1">
      <c r="C157" s="242" t="s">
        <v>298</v>
      </c>
      <c r="D157" s="282">
        <f>ROUNDUP(+E156/K50,0)</f>
        <v>0</v>
      </c>
      <c r="E157" s="275"/>
      <c r="G157" s="290"/>
      <c r="H157" s="290"/>
      <c r="I157" s="291"/>
      <c r="J157" s="291">
        <f>0.5*(0.075+0.05)*0.075*C50*D157</f>
        <v>0</v>
      </c>
      <c r="K157" s="291">
        <f>+(0.075+0.08)*C50*D157</f>
        <v>0</v>
      </c>
      <c r="L157" s="284">
        <f>+D157</f>
        <v>0</v>
      </c>
      <c r="M157" s="289">
        <f>+ROUNDUP(L157,0)</f>
        <v>0</v>
      </c>
      <c r="N157" s="285">
        <f>+(C50-0.08)+((0.075+0.05-2*0.04)*2)</f>
        <v>1.01</v>
      </c>
      <c r="O157" s="284"/>
      <c r="P157" s="292"/>
      <c r="Q157" s="286"/>
      <c r="R157" s="281">
        <f>+N157*M157+P157*Q157</f>
        <v>0</v>
      </c>
      <c r="S157" s="288">
        <f>((I50*I50)/162)*R157</f>
        <v>0</v>
      </c>
      <c r="T157" s="242" t="s">
        <v>354</v>
      </c>
      <c r="U157" s="282"/>
    </row>
    <row r="158" spans="2:21" hidden="1">
      <c r="U158" s="282"/>
    </row>
    <row r="159" spans="2:21" hidden="1">
      <c r="B159" s="242" t="s">
        <v>352</v>
      </c>
      <c r="C159" s="266" t="s">
        <v>375</v>
      </c>
      <c r="E159" s="275"/>
      <c r="G159" s="287">
        <f>+E159*(C53+E53*2+1.5)</f>
        <v>0</v>
      </c>
      <c r="H159" s="287">
        <f>+E159*(C53+E53*2)*(D53+F53+F53)</f>
        <v>0</v>
      </c>
      <c r="I159" s="288">
        <f>+(C53+E53*2)*E159*F53</f>
        <v>0</v>
      </c>
      <c r="J159" s="288">
        <f>+E159*((C53+E53*2)*E53+(D53*E53*2))</f>
        <v>0</v>
      </c>
      <c r="K159" s="288">
        <f>+(D53+$K$104*(D53+E53))*E159*2</f>
        <v>0</v>
      </c>
      <c r="L159" s="278">
        <f>+(E159)/H53+ IF(E159&gt;0,1,0)</f>
        <v>0</v>
      </c>
      <c r="M159" s="289">
        <f>+ROUNDUP(L159,0)</f>
        <v>0</v>
      </c>
      <c r="N159" s="280">
        <f>+(E53+D53+E53+C53+2*E53+D53+2*E53-0.04*10)+(E53+D53+2*E53-5*0.04)*2+(C53+4*E53-6*0.04)</f>
        <v>6.96</v>
      </c>
      <c r="O159" s="278">
        <f>(2*(D53+E53)+(C53+2*E53)-6*0.04)/J53*2</f>
        <v>26.08</v>
      </c>
      <c r="P159" s="289">
        <f>+ROUNDUP(O159,0)</f>
        <v>27</v>
      </c>
      <c r="Q159" s="279">
        <f>+E159+E159/6*50*(G53/1000)</f>
        <v>0</v>
      </c>
      <c r="R159" s="281">
        <f>+N159*M159+P159*Q159</f>
        <v>0</v>
      </c>
      <c r="S159" s="288">
        <f>((I53*I53)/162)*R159</f>
        <v>0</v>
      </c>
      <c r="T159" s="242" t="s">
        <v>354</v>
      </c>
      <c r="U159" s="282"/>
    </row>
    <row r="160" spans="2:21" hidden="1">
      <c r="C160" s="242" t="s">
        <v>298</v>
      </c>
      <c r="D160" s="282">
        <f>ROUNDUP(+E159/K53,0)</f>
        <v>0</v>
      </c>
      <c r="E160" s="275"/>
      <c r="G160" s="290"/>
      <c r="H160" s="290"/>
      <c r="I160" s="291"/>
      <c r="J160" s="291">
        <f>0.5*(0.075+0.05)*0.075*C53*D160</f>
        <v>0</v>
      </c>
      <c r="K160" s="291">
        <f>+(0.075+0.08)*C53*D160</f>
        <v>0</v>
      </c>
      <c r="L160" s="284">
        <f>+D160</f>
        <v>0</v>
      </c>
      <c r="M160" s="289">
        <f>+ROUNDUP(L160,0)</f>
        <v>0</v>
      </c>
      <c r="N160" s="285">
        <f>+(C53-0.08)+((0.075+0.05-2*0.04)*2)</f>
        <v>1.01</v>
      </c>
      <c r="O160" s="284"/>
      <c r="P160" s="292"/>
      <c r="Q160" s="286"/>
      <c r="R160" s="281">
        <f>+N160*M160+P160*Q160</f>
        <v>0</v>
      </c>
      <c r="S160" s="288">
        <f>((I53*I53)/162)*R160</f>
        <v>0</v>
      </c>
      <c r="T160" s="242" t="s">
        <v>354</v>
      </c>
      <c r="U160" s="282"/>
    </row>
    <row r="161" spans="2:21" hidden="1">
      <c r="U161" s="282"/>
    </row>
    <row r="162" spans="2:21" hidden="1">
      <c r="B162" s="242" t="s">
        <v>352</v>
      </c>
      <c r="C162" s="266" t="s">
        <v>376</v>
      </c>
      <c r="E162" s="275"/>
      <c r="G162" s="287">
        <f>+E162*(C56+E56*2+1.5)</f>
        <v>0</v>
      </c>
      <c r="H162" s="287">
        <f>+E162*(C56+E56*2)*(D56+F56+F56)</f>
        <v>0</v>
      </c>
      <c r="I162" s="288">
        <f>+(C56+E56*2)*E162*F56</f>
        <v>0</v>
      </c>
      <c r="J162" s="288">
        <f>+E162*((C56+E56*2)*E56+(D56*E56*2))</f>
        <v>0</v>
      </c>
      <c r="K162" s="288">
        <f>+(D56+$K$104*(D56+E56))*E162*2</f>
        <v>0</v>
      </c>
      <c r="L162" s="278">
        <f>+(E162)/H56+ IF(E162&gt;0,1,0)</f>
        <v>0</v>
      </c>
      <c r="M162" s="289">
        <f>+ROUNDUP(L162,0)</f>
        <v>0</v>
      </c>
      <c r="N162" s="280">
        <f>+(E56+D56+E56+C56+2*E56+D56+2*E56-0.04*10)+(E56+D56+2*E56-5*0.04)*2+(C56+4*E56-6*0.04)</f>
        <v>6.96</v>
      </c>
      <c r="O162" s="278">
        <f>(2*(D56+E56)+(C56+2*E56)-6*0.04)/J56*2</f>
        <v>26.08</v>
      </c>
      <c r="P162" s="289">
        <f>+ROUNDUP(O162,0)</f>
        <v>27</v>
      </c>
      <c r="Q162" s="279">
        <f>+E162+E162/6*50*(G56/1000)</f>
        <v>0</v>
      </c>
      <c r="R162" s="281">
        <f>+N162*M162+P162*Q162</f>
        <v>0</v>
      </c>
      <c r="S162" s="288">
        <f>((I56*I56)/162)*R162</f>
        <v>0</v>
      </c>
      <c r="T162" s="242" t="s">
        <v>354</v>
      </c>
      <c r="U162" s="282"/>
    </row>
    <row r="163" spans="2:21" hidden="1">
      <c r="C163" s="242" t="s">
        <v>298</v>
      </c>
      <c r="D163" s="282">
        <f>ROUNDUP(+E162/K56,0)</f>
        <v>0</v>
      </c>
      <c r="E163" s="275"/>
      <c r="G163" s="290"/>
      <c r="H163" s="290"/>
      <c r="I163" s="291"/>
      <c r="J163" s="291">
        <f>0.5*(0.075+0.05)*0.075*C56*D163</f>
        <v>0</v>
      </c>
      <c r="K163" s="291">
        <f>+(0.075+0.08)*C56*D163</f>
        <v>0</v>
      </c>
      <c r="L163" s="284">
        <f>+D163</f>
        <v>0</v>
      </c>
      <c r="M163" s="289">
        <f>+ROUNDUP(L163,0)</f>
        <v>0</v>
      </c>
      <c r="N163" s="285">
        <f>+(C56-0.08)+((0.075+0.05-2*0.04)*2)</f>
        <v>1.01</v>
      </c>
      <c r="O163" s="284"/>
      <c r="P163" s="292"/>
      <c r="Q163" s="286"/>
      <c r="R163" s="281">
        <f>+N163*M163+P163*Q163</f>
        <v>0</v>
      </c>
      <c r="S163" s="288">
        <f>((I56*I56)/162)*R163</f>
        <v>0</v>
      </c>
      <c r="T163" s="242" t="s">
        <v>354</v>
      </c>
      <c r="U163" s="282"/>
    </row>
    <row r="164" spans="2:21" hidden="1">
      <c r="U164" s="282"/>
    </row>
    <row r="165" spans="2:21" hidden="1">
      <c r="B165" s="301" t="s">
        <v>377</v>
      </c>
      <c r="C165" s="296" t="s">
        <v>378</v>
      </c>
      <c r="E165" s="275"/>
      <c r="G165" s="287">
        <f>+E165*(C59+E59*2+1)</f>
        <v>0</v>
      </c>
      <c r="H165" s="287">
        <f>(+E165*(C59+E59*2)*(D59+F59+F59))*50%</f>
        <v>0</v>
      </c>
      <c r="I165" s="288">
        <f>+(C59+E59*2)*E165*F59</f>
        <v>0</v>
      </c>
      <c r="J165" s="288">
        <f>+E165*((C59+E59*2+0.06)*E59+(D59*E59*2))</f>
        <v>0</v>
      </c>
      <c r="K165" s="288">
        <f>+(D59+(D59+E59))*E165*2</f>
        <v>0</v>
      </c>
      <c r="L165" s="278">
        <f>+(E165)/H59+ IF(E165&gt;0,1,0)</f>
        <v>0</v>
      </c>
      <c r="M165" s="289">
        <f>+ROUNDUP(L165,0)</f>
        <v>0</v>
      </c>
      <c r="N165" s="280">
        <f>+(D59+E59-0.08)*2+(C59+E59*2-0.08)</f>
        <v>1.5100000000000002</v>
      </c>
      <c r="O165" s="278">
        <f>+N165/J59+1</f>
        <v>7.0400000000000009</v>
      </c>
      <c r="P165" s="289">
        <f>+ROUNDUP(O165,0)</f>
        <v>8</v>
      </c>
      <c r="Q165" s="279">
        <f>+E165+E165/6*50*(G59/1000)</f>
        <v>0</v>
      </c>
      <c r="R165" s="281">
        <f>+N165*M165+P165*Q165</f>
        <v>0</v>
      </c>
      <c r="S165" s="288">
        <f>((I59*I59)/162)*R165</f>
        <v>0</v>
      </c>
      <c r="T165" s="242" t="s">
        <v>354</v>
      </c>
      <c r="U165" s="282"/>
    </row>
    <row r="166" spans="2:21" hidden="1">
      <c r="C166" s="242" t="s">
        <v>379</v>
      </c>
      <c r="D166" s="282">
        <f>ROUNDUP(+(E165/SQRT(L59^2+M59^2)),0)</f>
        <v>0</v>
      </c>
      <c r="E166" s="275"/>
      <c r="G166" s="290"/>
      <c r="H166" s="290"/>
      <c r="I166" s="291"/>
      <c r="J166" s="291">
        <f>0.5*(0.075+0.05)*0.075*C59*D166</f>
        <v>0</v>
      </c>
      <c r="K166" s="291">
        <f>+M59*C59*D166</f>
        <v>0</v>
      </c>
      <c r="L166" s="284"/>
      <c r="M166" s="289">
        <f>+ROUNDUP(L166,0)</f>
        <v>0</v>
      </c>
      <c r="N166" s="285"/>
      <c r="O166" s="284"/>
      <c r="P166" s="292"/>
      <c r="Q166" s="286"/>
      <c r="R166" s="281">
        <f>+N166*M166+P166*Q166</f>
        <v>0</v>
      </c>
      <c r="S166" s="288">
        <f>((I59*I59)/162)*R166</f>
        <v>0</v>
      </c>
      <c r="U166" s="282"/>
    </row>
    <row r="167" spans="2:21" hidden="1">
      <c r="C167" s="242" t="s">
        <v>380</v>
      </c>
      <c r="D167" s="242">
        <f>ROUNDUP(+E165/1,0)</f>
        <v>0</v>
      </c>
      <c r="U167" s="282"/>
    </row>
    <row r="168" spans="2:21" hidden="1">
      <c r="U168" s="282"/>
    </row>
    <row r="169" spans="2:21">
      <c r="B169" s="300" t="s">
        <v>377</v>
      </c>
      <c r="C169" s="266" t="s">
        <v>381</v>
      </c>
      <c r="E169" s="275">
        <f>'4 Sheet1'!C7</f>
        <v>138.40351139999999</v>
      </c>
      <c r="G169" s="276">
        <f>+E169*(C63+E63*2+1)</f>
        <v>228.36579380999996</v>
      </c>
      <c r="H169" s="276">
        <f>(+E169*(C63+E63*2)*(D63+F63+F63))*50%</f>
        <v>31.486798843500004</v>
      </c>
      <c r="I169" s="277">
        <f>+(C63+E63*2)*E169*F63</f>
        <v>4.4981141205000004</v>
      </c>
      <c r="J169" s="277">
        <f>+E169*((C63+E63*2+0.06)*E63+(D63*E63*2))</f>
        <v>26.435070677399999</v>
      </c>
      <c r="K169" s="277">
        <f>+(D63+(D63+E63))*E169*2</f>
        <v>359.84912963999989</v>
      </c>
      <c r="L169" s="278">
        <f>+(E169)/H63+ IF(E169&gt;0,1,0)</f>
        <v>554.61404559999994</v>
      </c>
      <c r="M169" s="279">
        <f>+ROUNDUP(L169,0)</f>
        <v>555</v>
      </c>
      <c r="N169" s="280">
        <f>+(D63+E63-0.08)*2+(C63+E63*2-0.08)</f>
        <v>1.81</v>
      </c>
      <c r="O169" s="278">
        <f>+N169/J63+1</f>
        <v>8.24</v>
      </c>
      <c r="P169" s="279">
        <f>+ROUNDUP(O169,0)</f>
        <v>9</v>
      </c>
      <c r="Q169" s="279">
        <f>+E169+E169/6*50*(G63/1000)</f>
        <v>149.93713734999997</v>
      </c>
      <c r="R169" s="281">
        <f>+N169*M169+P169*Q169</f>
        <v>2353.98423615</v>
      </c>
      <c r="S169" s="277">
        <f>((I63*I63)/162)*R169</f>
        <v>1453.0766889814813</v>
      </c>
      <c r="T169" s="242" t="s">
        <v>354</v>
      </c>
      <c r="U169" s="282"/>
    </row>
    <row r="170" spans="2:21">
      <c r="C170" s="242" t="s">
        <v>379</v>
      </c>
      <c r="D170" s="282">
        <f>ROUNDUP(+(E169/SQRT(L63^2+M63^2)),0)</f>
        <v>356</v>
      </c>
      <c r="E170" s="275"/>
      <c r="G170" s="283"/>
      <c r="H170" s="283"/>
      <c r="I170" s="282"/>
      <c r="J170" s="282">
        <f>0.5*(0.075+0.05)*0.075*C63*D170</f>
        <v>0.75093750000000004</v>
      </c>
      <c r="K170" s="282">
        <f>+M63*C63*D170</f>
        <v>44.055000000000007</v>
      </c>
      <c r="L170" s="284"/>
      <c r="M170" s="279">
        <f>+ROUNDUP(L170,0)</f>
        <v>0</v>
      </c>
      <c r="N170" s="285"/>
      <c r="O170" s="284"/>
      <c r="P170" s="286"/>
      <c r="Q170" s="286"/>
      <c r="R170" s="281">
        <f>+N170*M170+P170*Q170</f>
        <v>0</v>
      </c>
      <c r="S170" s="277">
        <f>((I63*I63)/162)*R170</f>
        <v>0</v>
      </c>
      <c r="U170" s="282">
        <f>S169+S170</f>
        <v>1453.0766889814813</v>
      </c>
    </row>
    <row r="171" spans="2:21">
      <c r="C171" s="242" t="s">
        <v>380</v>
      </c>
      <c r="D171" s="242">
        <f>ROUNDUP(+E169/1,0)</f>
        <v>139</v>
      </c>
      <c r="U171" s="282"/>
    </row>
    <row r="172" spans="2:21">
      <c r="K172" s="277"/>
      <c r="U172" s="282"/>
    </row>
    <row r="173" spans="2:21" hidden="1">
      <c r="B173" s="300" t="s">
        <v>377</v>
      </c>
      <c r="C173" s="266" t="s">
        <v>382</v>
      </c>
      <c r="E173" s="275">
        <f>'4 Sheet1'!C8</f>
        <v>0</v>
      </c>
      <c r="G173" s="276">
        <f>+E173*(C67+E67*2+1)</f>
        <v>0</v>
      </c>
      <c r="H173" s="276">
        <f>(+E173*(C67+E67*2)*(D67+F67+F67))*50%</f>
        <v>0</v>
      </c>
      <c r="I173" s="277">
        <f>+(C67+E67*2)*E173*F67</f>
        <v>0</v>
      </c>
      <c r="J173" s="277">
        <f>+E173*((C67+E67*2+0.06)*E67+(D67*E67*2))</f>
        <v>0</v>
      </c>
      <c r="K173" s="277">
        <f>+(D67+(D67+E67))*E173*2</f>
        <v>0</v>
      </c>
      <c r="L173" s="278">
        <f>+(E173)/H67+ IF(E173&gt;0,1,0)</f>
        <v>0</v>
      </c>
      <c r="M173" s="279">
        <f>+ROUNDUP(L173,0)</f>
        <v>0</v>
      </c>
      <c r="N173" s="280">
        <f>+(D67+E67-0.08)*2+(C67+E67*2-0.08)</f>
        <v>1.96</v>
      </c>
      <c r="O173" s="278">
        <f>+N173/J67+1</f>
        <v>8.84</v>
      </c>
      <c r="P173" s="279">
        <f>+ROUNDUP(O173,0)</f>
        <v>9</v>
      </c>
      <c r="Q173" s="279">
        <f>+E173+E173/6*50*(G67/1000)</f>
        <v>0</v>
      </c>
      <c r="R173" s="281">
        <f>+N173*M173+P173*Q173</f>
        <v>0</v>
      </c>
      <c r="S173" s="277">
        <f>((I67*I67)/162)*R173</f>
        <v>0</v>
      </c>
      <c r="T173" s="242" t="s">
        <v>354</v>
      </c>
      <c r="U173" s="282">
        <f>S172+S173</f>
        <v>0</v>
      </c>
    </row>
    <row r="174" spans="2:21" hidden="1">
      <c r="C174" s="242" t="s">
        <v>379</v>
      </c>
      <c r="D174" s="282">
        <f>ROUNDUP(+(E173/SQRT(L67^2+M67^2)),0)</f>
        <v>0</v>
      </c>
      <c r="E174" s="275"/>
      <c r="G174" s="283"/>
      <c r="H174" s="283"/>
      <c r="I174" s="282"/>
      <c r="J174" s="282">
        <f>0.5*(0.075+0.05)*0.075*C67*D174</f>
        <v>0</v>
      </c>
      <c r="K174" s="282">
        <f>+M67*C67*D174</f>
        <v>0</v>
      </c>
      <c r="L174" s="284"/>
      <c r="M174" s="279">
        <f>+ROUNDUP(L174,0)</f>
        <v>0</v>
      </c>
      <c r="N174" s="285"/>
      <c r="O174" s="284"/>
      <c r="P174" s="286"/>
      <c r="Q174" s="286"/>
      <c r="R174" s="281">
        <f>+N174*M174+P174*Q174</f>
        <v>0</v>
      </c>
      <c r="S174" s="277">
        <f>((I67*I67)/162)*R174</f>
        <v>0</v>
      </c>
      <c r="U174" s="282"/>
    </row>
    <row r="175" spans="2:21" hidden="1">
      <c r="C175" s="242" t="s">
        <v>380</v>
      </c>
      <c r="D175" s="242">
        <f>ROUNDUP(+E173/1,0)</f>
        <v>0</v>
      </c>
    </row>
    <row r="176" spans="2:21" hidden="1"/>
    <row r="177" spans="2:20" hidden="1">
      <c r="B177" s="300" t="s">
        <v>377</v>
      </c>
      <c r="C177" s="266" t="s">
        <v>383</v>
      </c>
      <c r="E177" s="275">
        <v>8.6</v>
      </c>
      <c r="G177" s="287">
        <f>+E177*(C71+E71*2+1)</f>
        <v>17.2</v>
      </c>
      <c r="H177" s="287">
        <f>(+E177*(C71+E71*2)*(D71+F71+F71))*50%</f>
        <v>3.8700000000000006</v>
      </c>
      <c r="I177" s="288">
        <f>+(C71+E71*2)*E177*F71</f>
        <v>0.43</v>
      </c>
      <c r="J177" s="288">
        <f>+E177*((C71+E71*2+0.06)*E71+(D71*E71*2))</f>
        <v>2.2875999999999999</v>
      </c>
      <c r="K177" s="288">
        <f>+(D71+(D71+E71))*E177*2</f>
        <v>29.240000000000002</v>
      </c>
      <c r="L177" s="278">
        <f>+(E177)/H71+ IF(E177&gt;0,1,0)</f>
        <v>35.4</v>
      </c>
      <c r="M177" s="289">
        <f>+ROUNDUP(L177,0)</f>
        <v>36</v>
      </c>
      <c r="N177" s="280">
        <f>+(D71+E71-0.08)*2+(C71+E71*2-0.08)</f>
        <v>2.56</v>
      </c>
      <c r="O177" s="278">
        <f>+N177/J71+1</f>
        <v>11.24</v>
      </c>
      <c r="P177" s="289">
        <f>+ROUNDUP(O177,0)</f>
        <v>12</v>
      </c>
      <c r="Q177" s="279">
        <f>+E177+E177/6*50*(G71/1000)</f>
        <v>9.3166666666666664</v>
      </c>
      <c r="R177" s="281">
        <f>+N177*M177+P177*Q177</f>
        <v>203.95999999999998</v>
      </c>
      <c r="S177" s="288">
        <f>((I71*I71)/162)*R177</f>
        <v>125.90123456790121</v>
      </c>
      <c r="T177" s="242" t="s">
        <v>354</v>
      </c>
    </row>
    <row r="178" spans="2:20" hidden="1">
      <c r="C178" s="242" t="s">
        <v>379</v>
      </c>
      <c r="D178" s="282">
        <f>ROUNDUP(+(E177/SQRT(L71^2+M71^2)),0)</f>
        <v>23</v>
      </c>
      <c r="E178" s="275"/>
      <c r="G178" s="290"/>
      <c r="H178" s="290"/>
      <c r="I178" s="291"/>
      <c r="J178" s="291">
        <f>0.5*(0.075+0.05)*0.075*C71*D178</f>
        <v>8.6249999999999993E-2</v>
      </c>
      <c r="K178" s="291">
        <f>+M71*C71*D178</f>
        <v>5.0600000000000005</v>
      </c>
      <c r="L178" s="284"/>
      <c r="M178" s="289">
        <f>+ROUNDUP(L178,0)</f>
        <v>0</v>
      </c>
      <c r="N178" s="285"/>
      <c r="O178" s="284"/>
      <c r="P178" s="292"/>
      <c r="Q178" s="286"/>
      <c r="R178" s="281">
        <f>+N178*M178+P178*Q178</f>
        <v>0</v>
      </c>
      <c r="S178" s="288">
        <f>((I71*I71)/162)*R178</f>
        <v>0</v>
      </c>
    </row>
    <row r="179" spans="2:20" hidden="1">
      <c r="C179" s="242" t="s">
        <v>380</v>
      </c>
      <c r="D179" s="242">
        <f>ROUNDUP(+E177/1,0)</f>
        <v>9</v>
      </c>
      <c r="H179" s="282"/>
    </row>
    <row r="180" spans="2:20" hidden="1"/>
    <row r="181" spans="2:20" hidden="1">
      <c r="B181" s="302" t="s">
        <v>377</v>
      </c>
      <c r="C181" s="266" t="s">
        <v>384</v>
      </c>
      <c r="E181" s="275">
        <v>13.83</v>
      </c>
      <c r="G181" s="287">
        <f>+E181*(C75+E75*2+1)</f>
        <v>31.1175</v>
      </c>
      <c r="H181" s="287">
        <f>(+E181*(C75+E75*2)*(D75+F75+F75))*50%</f>
        <v>9.5081250000000015</v>
      </c>
      <c r="I181" s="288">
        <f>+(C75+E75*2)*E181*F75</f>
        <v>0.86437500000000012</v>
      </c>
      <c r="J181" s="288">
        <f>+E181*((C75+E75*2+0.06)*E75+(D75*E75*2))</f>
        <v>5.7221625000000005</v>
      </c>
      <c r="K181" s="288">
        <f>+(D75+(D75+E75))*E181*2</f>
        <v>58.777500000000003</v>
      </c>
      <c r="L181" s="278">
        <f>+(E181)/H75+ IF(E181&gt;0,1,0)</f>
        <v>56.32</v>
      </c>
      <c r="M181" s="289">
        <f>+ROUNDUP(L181,0)</f>
        <v>57</v>
      </c>
      <c r="N181" s="280">
        <f>+(D75+E75-0.08)*2+(C75+E75*2-0.08)</f>
        <v>3.26</v>
      </c>
      <c r="O181" s="278">
        <f>+N181/J75+1</f>
        <v>14.04</v>
      </c>
      <c r="P181" s="289">
        <f>+ROUNDUP(O181,0)</f>
        <v>15</v>
      </c>
      <c r="Q181" s="279">
        <f>+E181+E181/6*50*(G75/1000)</f>
        <v>14.9825</v>
      </c>
      <c r="R181" s="281">
        <f>+N181*M181+P181*Q181</f>
        <v>410.5575</v>
      </c>
      <c r="S181" s="288">
        <f>((I75*I75)/162)*R181</f>
        <v>253.43055555555554</v>
      </c>
      <c r="T181" s="242" t="s">
        <v>354</v>
      </c>
    </row>
    <row r="182" spans="2:20" hidden="1">
      <c r="C182" s="242" t="s">
        <v>379</v>
      </c>
      <c r="D182" s="282">
        <f>ROUNDUP(+(E181/SQRT(L75^2+M75^2)),0)</f>
        <v>36</v>
      </c>
      <c r="E182" s="275"/>
      <c r="G182" s="290"/>
      <c r="H182" s="290"/>
      <c r="I182" s="291"/>
      <c r="J182" s="291">
        <f>0.5*(0.075+0.05)*0.075*C75*D182</f>
        <v>0.16874999999999998</v>
      </c>
      <c r="K182" s="291">
        <f>+M75*C75*D182</f>
        <v>9.9</v>
      </c>
      <c r="L182" s="284"/>
      <c r="M182" s="289">
        <f>+ROUNDUP(L182,0)</f>
        <v>0</v>
      </c>
      <c r="N182" s="285"/>
      <c r="O182" s="284"/>
      <c r="P182" s="292"/>
      <c r="Q182" s="286"/>
      <c r="R182" s="281">
        <f>+N182*M182+P182*Q182</f>
        <v>0</v>
      </c>
      <c r="S182" s="288">
        <f>((I75*I75)/162)*R182</f>
        <v>0</v>
      </c>
    </row>
    <row r="183" spans="2:20" hidden="1">
      <c r="C183" s="242" t="s">
        <v>380</v>
      </c>
      <c r="D183" s="242">
        <f>ROUNDUP(+E181/1,0)</f>
        <v>14</v>
      </c>
    </row>
    <row r="184" spans="2:20" hidden="1"/>
    <row r="185" spans="2:20" hidden="1">
      <c r="B185" s="300" t="s">
        <v>385</v>
      </c>
      <c r="C185" s="266" t="s">
        <v>378</v>
      </c>
      <c r="E185" s="275">
        <v>100</v>
      </c>
      <c r="G185" s="287">
        <f>+E185*(C79+E79*2+1)</f>
        <v>165</v>
      </c>
      <c r="H185" s="287">
        <f>0.5*L79*M79*D186</f>
        <v>20.25</v>
      </c>
      <c r="I185" s="288">
        <f>+(L79*(C79+2*E79)*D186*E79)</f>
        <v>5.8500000000000014</v>
      </c>
      <c r="J185" s="288">
        <f>+D186*(L79+M79)*E79*(C79+2*E79)+D186*((L79+M79)*E79*D79)*2</f>
        <v>20.925000000000001</v>
      </c>
      <c r="K185" s="288">
        <f>+(D79+(D79+E79))*E185*2</f>
        <v>200</v>
      </c>
      <c r="L185" s="278">
        <f>+(D186*(L79+M79))/H79+ IF(E185&gt;0,1,0)</f>
        <v>541</v>
      </c>
      <c r="M185" s="289">
        <f>+ROUNDUP(L185,0)</f>
        <v>541</v>
      </c>
      <c r="N185" s="280">
        <f>+(D79+E79-0.08)*2+(C79+E79*2-0.08)</f>
        <v>1.5100000000000002</v>
      </c>
      <c r="O185" s="278">
        <f>+N185/J79+1</f>
        <v>7.0400000000000009</v>
      </c>
      <c r="P185" s="289">
        <f>+ROUNDUP(O185,0)</f>
        <v>8</v>
      </c>
      <c r="Q185" s="279">
        <f>+(L79+M79-2*0.04)*D186+(((L79+M79-2*0.04)*D186)/6*50*(I79/1000))</f>
        <v>137.58333333333334</v>
      </c>
      <c r="R185" s="281">
        <f>+N185*M185+P185*Q185</f>
        <v>1917.5766666666668</v>
      </c>
      <c r="S185" s="288">
        <f>((I79*I79)/162)*R185</f>
        <v>1183.6893004115227</v>
      </c>
      <c r="T185" s="242" t="s">
        <v>354</v>
      </c>
    </row>
    <row r="186" spans="2:20" hidden="1">
      <c r="C186" s="242" t="s">
        <v>379</v>
      </c>
      <c r="D186" s="282">
        <f>ROUNDUP(+(E185/SQRT(L79^2+M79^2)),0)</f>
        <v>100</v>
      </c>
      <c r="E186" s="275"/>
      <c r="G186" s="290"/>
      <c r="H186" s="290"/>
      <c r="I186" s="291"/>
      <c r="J186" s="291"/>
      <c r="K186" s="291"/>
      <c r="L186" s="284"/>
      <c r="M186" s="289"/>
      <c r="N186" s="285"/>
      <c r="O186" s="284"/>
      <c r="P186" s="292"/>
      <c r="Q186" s="286"/>
      <c r="R186" s="281"/>
      <c r="S186" s="288"/>
    </row>
    <row r="187" spans="2:20" hidden="1">
      <c r="C187" s="242" t="s">
        <v>380</v>
      </c>
      <c r="D187" s="242">
        <f>ROUNDUP(+E185/1,0)</f>
        <v>100</v>
      </c>
    </row>
    <row r="188" spans="2:20" hidden="1"/>
    <row r="189" spans="2:20" hidden="1">
      <c r="B189" s="300" t="s">
        <v>385</v>
      </c>
      <c r="C189" s="266" t="s">
        <v>381</v>
      </c>
      <c r="E189" s="275">
        <v>28.19</v>
      </c>
      <c r="G189" s="287">
        <f>+E189*(C83+E83*2+1)</f>
        <v>46.513500000000001</v>
      </c>
      <c r="H189" s="287">
        <f>0.5*L83*M83*D190</f>
        <v>5.8725000000000005</v>
      </c>
      <c r="I189" s="288">
        <f>+(L83*(C83+2*E83)*D190*E83)</f>
        <v>1.6965000000000003</v>
      </c>
      <c r="J189" s="288">
        <f>+D190*(L83+M83)*E83*(C83+2*E83)+D190*((L83+M83)*E83*D83)*2</f>
        <v>7.2427500000000009</v>
      </c>
      <c r="K189" s="288">
        <f>+(D83+(D83+E83))*E189*2</f>
        <v>73.293999999999997</v>
      </c>
      <c r="L189" s="278">
        <f>+(D190*(L83+M83))/H83+ IF(E189&gt;0,1,0)</f>
        <v>157.60000000000002</v>
      </c>
      <c r="M189" s="289">
        <f>+ROUNDUP(L189,0)</f>
        <v>158</v>
      </c>
      <c r="N189" s="280">
        <f>+(D83+E83-0.08)*2+(C83+E83*2-0.08)</f>
        <v>1.81</v>
      </c>
      <c r="O189" s="278">
        <f>+N189/J83+1</f>
        <v>8.24</v>
      </c>
      <c r="P189" s="289">
        <f>+ROUNDUP(O189,0)</f>
        <v>9</v>
      </c>
      <c r="Q189" s="279">
        <f>+(L83+M83-2*0.04)*D190+(((L83+M83-2*0.04)*D190)/6*50*(I83/1000))</f>
        <v>39.899166666666666</v>
      </c>
      <c r="R189" s="281">
        <f>+N189*M189+P189*Q189</f>
        <v>645.07249999999999</v>
      </c>
      <c r="S189" s="288">
        <f>((I83*I83)/162)*R189</f>
        <v>398.1929012345679</v>
      </c>
      <c r="T189" s="242" t="s">
        <v>354</v>
      </c>
    </row>
    <row r="190" spans="2:20" hidden="1">
      <c r="C190" s="242" t="s">
        <v>379</v>
      </c>
      <c r="D190" s="282">
        <f>ROUNDUP(+(E189/SQRT(L83^2+M83^2)),0)</f>
        <v>29</v>
      </c>
      <c r="E190" s="275"/>
      <c r="G190" s="290"/>
      <c r="H190" s="290"/>
      <c r="I190" s="291"/>
      <c r="J190" s="291"/>
      <c r="K190" s="291"/>
      <c r="L190" s="284"/>
      <c r="M190" s="289"/>
      <c r="N190" s="285"/>
      <c r="O190" s="284"/>
      <c r="P190" s="292"/>
      <c r="Q190" s="286"/>
      <c r="R190" s="281"/>
      <c r="S190" s="288"/>
    </row>
    <row r="191" spans="2:20" hidden="1">
      <c r="C191" s="242" t="s">
        <v>380</v>
      </c>
      <c r="D191" s="242">
        <f>ROUNDUP(+E189/1,0)</f>
        <v>29</v>
      </c>
    </row>
    <row r="192" spans="2:20" hidden="1"/>
    <row r="193" spans="2:20" hidden="1">
      <c r="B193" s="300" t="s">
        <v>385</v>
      </c>
      <c r="C193" s="266" t="s">
        <v>382</v>
      </c>
      <c r="E193" s="275">
        <v>100</v>
      </c>
      <c r="G193" s="287">
        <f>+E193*(C87+E87*2+1)</f>
        <v>180</v>
      </c>
      <c r="H193" s="287">
        <f>0.5*L87*M87*D194</f>
        <v>20.25</v>
      </c>
      <c r="I193" s="288">
        <f>+(L87*(C87+2*E87)*D194*E87)</f>
        <v>7.200000000000002</v>
      </c>
      <c r="J193" s="288">
        <f>+D194*(L87+M87)*E87*(C87+2*E87)+D194*((L87+M87)*E87*D87)*2</f>
        <v>27</v>
      </c>
      <c r="K193" s="288">
        <f>+(D87+(D87+E87))*E193*2</f>
        <v>259.99999999999994</v>
      </c>
      <c r="L193" s="278">
        <f>+(D194*(L87+M87))/H87+ IF(E193&gt;0,1,0)</f>
        <v>541</v>
      </c>
      <c r="M193" s="289">
        <f>+ROUNDUP(L193,0)</f>
        <v>541</v>
      </c>
      <c r="N193" s="280">
        <f>+(D87+E87-0.08)*2+(C87+E87*2-0.08)</f>
        <v>1.96</v>
      </c>
      <c r="O193" s="278">
        <f>+N193/J87+1</f>
        <v>8.84</v>
      </c>
      <c r="P193" s="289">
        <f>+ROUNDUP(O193,0)</f>
        <v>9</v>
      </c>
      <c r="Q193" s="279">
        <f>+(L87+M87-2*0.04)*D194+(((L87+M87-2*0.04)*D194)/6*50*(I87/1000))</f>
        <v>137.58333333333334</v>
      </c>
      <c r="R193" s="281">
        <f>+N193*M193+P193*Q193</f>
        <v>2298.6099999999997</v>
      </c>
      <c r="S193" s="288">
        <f>((I87*I87)/162)*R193</f>
        <v>1418.8950617283947</v>
      </c>
      <c r="T193" s="242" t="s">
        <v>354</v>
      </c>
    </row>
    <row r="194" spans="2:20" hidden="1">
      <c r="C194" s="242" t="s">
        <v>379</v>
      </c>
      <c r="D194" s="282">
        <f>ROUNDUP(+(E193/SQRT(L87^2+M87^2)),0)</f>
        <v>100</v>
      </c>
      <c r="E194" s="275"/>
      <c r="G194" s="290"/>
      <c r="H194" s="290"/>
      <c r="I194" s="291"/>
      <c r="J194" s="291"/>
      <c r="K194" s="291"/>
      <c r="L194" s="284"/>
      <c r="M194" s="289"/>
      <c r="N194" s="285"/>
      <c r="O194" s="284"/>
      <c r="P194" s="292"/>
      <c r="Q194" s="286"/>
      <c r="R194" s="281"/>
      <c r="S194" s="288"/>
    </row>
    <row r="195" spans="2:20" hidden="1">
      <c r="C195" s="242" t="s">
        <v>380</v>
      </c>
      <c r="D195" s="242">
        <f>ROUNDUP(+E193/1,0)</f>
        <v>100</v>
      </c>
    </row>
    <row r="196" spans="2:20" hidden="1"/>
    <row r="197" spans="2:20" hidden="1">
      <c r="B197" s="300" t="s">
        <v>385</v>
      </c>
      <c r="C197" s="266" t="s">
        <v>383</v>
      </c>
      <c r="E197" s="275">
        <v>100</v>
      </c>
      <c r="G197" s="287">
        <f>+E197*(C91+E91*2+1)</f>
        <v>200</v>
      </c>
      <c r="H197" s="287">
        <f>0.5*L91*M91*D198</f>
        <v>20.25</v>
      </c>
      <c r="I197" s="288">
        <f>+(L91*(C91+2*E91)*D198*E91)</f>
        <v>9</v>
      </c>
      <c r="J197" s="288">
        <f>+D198*(L91+M91)*E91*(C91+2*E91)+D198*((L91+M91)*E91*D91)*2</f>
        <v>35.1</v>
      </c>
      <c r="K197" s="288">
        <f>+(D91+(D91+E91))*E197*2</f>
        <v>340.00000000000006</v>
      </c>
      <c r="L197" s="278">
        <f>+(D198*(L91+M91))/H91+ IF(E197&gt;0,1,0)</f>
        <v>541</v>
      </c>
      <c r="M197" s="289">
        <f>+ROUNDUP(L197,0)</f>
        <v>541</v>
      </c>
      <c r="N197" s="280">
        <f>+(D91+E91-0.08)*2+(C91+E91*2-0.08)</f>
        <v>2.56</v>
      </c>
      <c r="O197" s="278">
        <f>+N197/J91+1</f>
        <v>11.24</v>
      </c>
      <c r="P197" s="289">
        <f>+ROUNDUP(O197,0)</f>
        <v>12</v>
      </c>
      <c r="Q197" s="279">
        <f>+(L91+M91-2*0.04)*D198+(((L91+M91-2*0.04)*D198)/6*50*(I91/1000))</f>
        <v>137.58333333333334</v>
      </c>
      <c r="R197" s="281">
        <f>+N197*M197+P197*Q197</f>
        <v>3035.96</v>
      </c>
      <c r="S197" s="288">
        <f>((I91*I91)/162)*R197</f>
        <v>1874.0493827160492</v>
      </c>
      <c r="T197" s="242" t="s">
        <v>354</v>
      </c>
    </row>
    <row r="198" spans="2:20" hidden="1">
      <c r="C198" s="242" t="s">
        <v>379</v>
      </c>
      <c r="D198" s="282">
        <f>ROUNDUP(+(E197/SQRT(L91^2+M91^2)),0)</f>
        <v>100</v>
      </c>
      <c r="E198" s="275"/>
      <c r="G198" s="290"/>
      <c r="H198" s="290"/>
      <c r="I198" s="291"/>
      <c r="J198" s="291"/>
      <c r="K198" s="291"/>
      <c r="L198" s="284"/>
      <c r="M198" s="289"/>
      <c r="N198" s="285"/>
      <c r="O198" s="284"/>
      <c r="P198" s="292"/>
      <c r="Q198" s="286"/>
      <c r="R198" s="281"/>
      <c r="S198" s="288"/>
    </row>
    <row r="199" spans="2:20" hidden="1">
      <c r="C199" s="242" t="s">
        <v>380</v>
      </c>
      <c r="D199" s="242">
        <f>ROUNDUP(+E197/1,0)</f>
        <v>100</v>
      </c>
    </row>
    <row r="200" spans="2:20" hidden="1"/>
    <row r="201" spans="2:20" hidden="1">
      <c r="B201" s="300" t="s">
        <v>385</v>
      </c>
      <c r="C201" s="266" t="s">
        <v>386</v>
      </c>
      <c r="E201" s="275">
        <f>(22.38+21.09+22.47+16.84)*1.06418</f>
        <v>88.092820399999994</v>
      </c>
      <c r="G201" s="287">
        <f>+E201*(C95+E95*2+1)</f>
        <v>198.20884589999997</v>
      </c>
      <c r="H201" s="287">
        <f>0.5*L95*M95*D202</f>
        <v>17.82</v>
      </c>
      <c r="I201" s="288">
        <f>+(L95*(C95+2*E95)*D202*E95)</f>
        <v>12.375</v>
      </c>
      <c r="J201" s="288">
        <f>+D202*(L95+M95)*E95*(C95+2*E95)+D202*((L95+M95)*E95*D95)*2</f>
        <v>40.837500000000006</v>
      </c>
      <c r="K201" s="288">
        <f>+(D95+(D95+E95))*E201*2</f>
        <v>286.30166629999997</v>
      </c>
      <c r="L201" s="278">
        <f>+(D202*(L95+M95))/H95+ IF(E201&gt;0,1,0)</f>
        <v>476.20000000000005</v>
      </c>
      <c r="M201" s="289">
        <f>+ROUNDUP(L201,0)</f>
        <v>477</v>
      </c>
      <c r="N201" s="280">
        <f>+(D95+E95-0.08)*2+(C95+E95*2-0.08)</f>
        <v>2.76</v>
      </c>
      <c r="O201" s="278">
        <f>+N201/J95+1</f>
        <v>12.04</v>
      </c>
      <c r="P201" s="289">
        <f>+ROUNDUP(O201,0)</f>
        <v>13</v>
      </c>
      <c r="Q201" s="279">
        <f>+(L95+M95-2*0.04)*D202+(((L95+M95-2*0.04)*D202)/6*50*(I95/1000))</f>
        <v>121.07333333333334</v>
      </c>
      <c r="R201" s="281">
        <f>+N201*M201+P201*Q201</f>
        <v>2890.4733333333334</v>
      </c>
      <c r="S201" s="288">
        <f>((I95*I95)/162)*R201</f>
        <v>1784.2427983539094</v>
      </c>
      <c r="T201" s="242" t="s">
        <v>354</v>
      </c>
    </row>
    <row r="202" spans="2:20" hidden="1">
      <c r="C202" s="242" t="s">
        <v>379</v>
      </c>
      <c r="D202" s="282">
        <f>ROUNDUP(+(E201/SQRT(L95^2+M95^2)),0)</f>
        <v>88</v>
      </c>
      <c r="E202" s="275"/>
      <c r="G202" s="290"/>
      <c r="H202" s="290"/>
      <c r="I202" s="291"/>
      <c r="J202" s="291">
        <f>0.5*(0.075+0.05)*0.075*C95*D202</f>
        <v>0.41249999999999998</v>
      </c>
      <c r="K202" s="291">
        <f>D202*C95*M95</f>
        <v>39.6</v>
      </c>
      <c r="L202" s="284"/>
      <c r="M202" s="289"/>
      <c r="N202" s="285"/>
      <c r="O202" s="284"/>
      <c r="P202" s="292"/>
      <c r="Q202" s="286"/>
      <c r="R202" s="281"/>
      <c r="S202" s="288"/>
    </row>
    <row r="203" spans="2:20" hidden="1">
      <c r="C203" s="242" t="s">
        <v>380</v>
      </c>
      <c r="D203" s="242">
        <f>ROUNDUP(+E201/1,0)</f>
        <v>89</v>
      </c>
    </row>
    <row r="204" spans="2:20" hidden="1">
      <c r="G204" s="303" t="s">
        <v>387</v>
      </c>
      <c r="H204" s="303" t="s">
        <v>388</v>
      </c>
      <c r="I204" s="303" t="s">
        <v>389</v>
      </c>
    </row>
    <row r="205" spans="2:20" hidden="1"/>
    <row r="206" spans="2:20" hidden="1">
      <c r="B206" s="293"/>
      <c r="E206" s="293"/>
    </row>
    <row r="207" spans="2:20" hidden="1"/>
    <row r="208" spans="2:20" hidden="1">
      <c r="E208" s="293"/>
    </row>
    <row r="209" spans="5:5" hidden="1"/>
    <row r="210" spans="5:5" hidden="1">
      <c r="E210" s="293"/>
    </row>
    <row r="211" spans="5:5" hidden="1"/>
    <row r="212" spans="5:5" hidden="1">
      <c r="E212" s="293"/>
    </row>
    <row r="213" spans="5:5" hidden="1"/>
    <row r="214" spans="5:5" hidden="1"/>
    <row r="215" spans="5:5" hidden="1"/>
    <row r="216" spans="5:5" hidden="1"/>
    <row r="217" spans="5:5" hidden="1"/>
    <row r="218" spans="5:5" hidden="1"/>
    <row r="221" spans="5:5" hidden="1"/>
    <row r="222" spans="5:5" hidden="1"/>
    <row r="223" spans="5:5" hidden="1"/>
    <row r="224" spans="5:5" hidden="1"/>
    <row r="225" spans="2:7" hidden="1"/>
    <row r="226" spans="2:7" hidden="1"/>
    <row r="227" spans="2:7" hidden="1">
      <c r="B227" s="293" t="s">
        <v>356</v>
      </c>
    </row>
    <row r="228" spans="2:7" ht="28.8" hidden="1">
      <c r="B228" s="302" t="s">
        <v>390</v>
      </c>
      <c r="C228" s="304">
        <v>10</v>
      </c>
    </row>
    <row r="229" spans="2:7" hidden="1"/>
    <row r="230" spans="2:7" hidden="1">
      <c r="B230" s="242" t="s">
        <v>391</v>
      </c>
      <c r="C230" s="282"/>
    </row>
    <row r="231" spans="2:7" hidden="1">
      <c r="B231" s="242" t="s">
        <v>392</v>
      </c>
      <c r="C231" s="242">
        <v>0.5</v>
      </c>
    </row>
    <row r="232" spans="2:7" hidden="1">
      <c r="C232" s="282"/>
    </row>
    <row r="233" spans="2:7" hidden="1">
      <c r="B233" s="242" t="s">
        <v>393</v>
      </c>
      <c r="C233" s="242">
        <f>ROUNDUP(C228/C231,0)</f>
        <v>20</v>
      </c>
    </row>
    <row r="234" spans="2:7" hidden="1"/>
    <row r="235" spans="2:7" hidden="1"/>
    <row r="236" spans="2:7" hidden="1">
      <c r="B236" s="242" t="s">
        <v>394</v>
      </c>
      <c r="C236" s="242">
        <f>C233*0.16*0.5</f>
        <v>1.6</v>
      </c>
      <c r="E236" s="293" t="s">
        <v>395</v>
      </c>
    </row>
    <row r="237" spans="2:7" hidden="1">
      <c r="B237" s="242" t="s">
        <v>266</v>
      </c>
      <c r="C237" s="242">
        <f>((0.16*2)+(0.15*0.5*2))*C233</f>
        <v>9.3999999999999986</v>
      </c>
    </row>
    <row r="238" spans="2:7" hidden="1"/>
    <row r="239" spans="2:7" hidden="1">
      <c r="B239" s="242" t="s">
        <v>396</v>
      </c>
      <c r="C239" s="284">
        <v>2.12</v>
      </c>
      <c r="D239" s="305">
        <f>ROUNDUP(0.5/0.125,0)+1</f>
        <v>5</v>
      </c>
      <c r="E239" s="242">
        <f>C233</f>
        <v>20</v>
      </c>
      <c r="F239" s="242">
        <v>1.1000000000000001</v>
      </c>
      <c r="G239" s="242">
        <f>PRODUCT(C239:F239)</f>
        <v>233.20000000000005</v>
      </c>
    </row>
    <row r="240" spans="2:7" hidden="1">
      <c r="C240" s="242">
        <v>0.5</v>
      </c>
      <c r="D240" s="305">
        <f>ROUNDUP(C239/0.2+1,0)</f>
        <v>12</v>
      </c>
      <c r="E240" s="242">
        <f>C233</f>
        <v>20</v>
      </c>
      <c r="F240" s="242">
        <v>1.1000000000000001</v>
      </c>
      <c r="G240" s="242">
        <f>PRODUCT(C240:F240)</f>
        <v>132</v>
      </c>
    </row>
    <row r="241" spans="2:10" hidden="1"/>
    <row r="242" spans="2:10" hidden="1">
      <c r="G242" s="242">
        <f>SUM(G239:G241)</f>
        <v>365.20000000000005</v>
      </c>
      <c r="H242" s="242">
        <f>ROUND(100/162,3)</f>
        <v>0.61699999999999999</v>
      </c>
      <c r="J242" s="284">
        <f>ROUNDUP(PRODUCT(G242:H242),0)</f>
        <v>226</v>
      </c>
    </row>
    <row r="243" spans="2:10" hidden="1"/>
    <row r="244" spans="2:10" hidden="1"/>
    <row r="245" spans="2:10" hidden="1"/>
    <row r="246" spans="2:10" hidden="1"/>
    <row r="247" spans="2:10" hidden="1"/>
    <row r="248" spans="2:10" hidden="1"/>
    <row r="249" spans="2:10" hidden="1">
      <c r="B249" s="293" t="s">
        <v>397</v>
      </c>
    </row>
    <row r="250" spans="2:10" hidden="1">
      <c r="C250" s="293" t="s">
        <v>387</v>
      </c>
      <c r="D250" s="293" t="s">
        <v>398</v>
      </c>
      <c r="F250" s="293" t="s">
        <v>241</v>
      </c>
    </row>
    <row r="251" spans="2:10" hidden="1">
      <c r="B251" s="293" t="s">
        <v>399</v>
      </c>
      <c r="C251" s="282">
        <f>E107</f>
        <v>154.495</v>
      </c>
      <c r="D251" s="282">
        <f>(C6+E6+E6)</f>
        <v>0.5</v>
      </c>
      <c r="F251" s="242">
        <f>C251*D251</f>
        <v>77.247500000000002</v>
      </c>
      <c r="G251" s="242">
        <v>1.1000000000000001</v>
      </c>
      <c r="H251" s="242">
        <f>F251*G251</f>
        <v>84.972250000000003</v>
      </c>
    </row>
    <row r="252" spans="2:10" hidden="1"/>
    <row r="253" spans="2:10" hidden="1"/>
    <row r="254" spans="2:10" hidden="1"/>
    <row r="255" spans="2:10" hidden="1"/>
    <row r="256" spans="2:10" hidden="1"/>
    <row r="257" hidden="1"/>
    <row r="258" hidden="1"/>
    <row r="259" hidden="1"/>
    <row r="260" hidden="1"/>
    <row r="261" hidden="1"/>
    <row r="262" hidden="1"/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C550-AE1C-4067-BF3B-B8CF3D46A4CD}">
  <dimension ref="A1:T44"/>
  <sheetViews>
    <sheetView workbookViewId="0">
      <selection activeCell="Q29" sqref="Q29"/>
    </sheetView>
  </sheetViews>
  <sheetFormatPr defaultColWidth="9.109375" defaultRowHeight="14.4"/>
  <cols>
    <col min="1" max="1" width="19.5546875" style="177" bestFit="1" customWidth="1"/>
    <col min="2" max="2" width="9.109375" style="177"/>
    <col min="3" max="3" width="9.5546875" style="177" bestFit="1" customWidth="1"/>
    <col min="4" max="5" width="9.109375" style="177"/>
    <col min="6" max="6" width="13.44140625" style="177" bestFit="1" customWidth="1"/>
    <col min="7" max="8" width="9.109375" style="177"/>
    <col min="9" max="9" width="11.6640625" style="177" bestFit="1" customWidth="1"/>
    <col min="10" max="10" width="12.33203125" style="177" customWidth="1"/>
    <col min="11" max="11" width="12.33203125" style="177" bestFit="1" customWidth="1"/>
    <col min="12" max="12" width="11.33203125" style="177" customWidth="1"/>
    <col min="13" max="13" width="11.5546875" style="177" bestFit="1" customWidth="1"/>
    <col min="14" max="14" width="9.109375" style="177"/>
    <col min="15" max="15" width="11.5546875" style="177" bestFit="1" customWidth="1"/>
    <col min="16" max="16384" width="9.109375" style="177"/>
  </cols>
  <sheetData>
    <row r="1" spans="1:20">
      <c r="A1" s="177" t="s">
        <v>475</v>
      </c>
      <c r="F1" s="617" t="s">
        <v>476</v>
      </c>
      <c r="G1" s="617"/>
      <c r="H1" s="306" t="s">
        <v>269</v>
      </c>
      <c r="I1" s="177" t="s">
        <v>403</v>
      </c>
      <c r="J1" s="307" t="s">
        <v>404</v>
      </c>
      <c r="K1" s="177" t="s">
        <v>405</v>
      </c>
      <c r="L1" s="177" t="s">
        <v>406</v>
      </c>
      <c r="M1" s="306" t="s">
        <v>407</v>
      </c>
      <c r="R1" s="307" t="s">
        <v>269</v>
      </c>
      <c r="S1" s="307" t="s">
        <v>408</v>
      </c>
    </row>
    <row r="2" spans="1:20">
      <c r="J2" s="307"/>
      <c r="P2" s="177" t="s">
        <v>409</v>
      </c>
      <c r="T2" s="308"/>
    </row>
    <row r="3" spans="1:20">
      <c r="A3" s="306" t="s">
        <v>99</v>
      </c>
      <c r="B3" s="306"/>
      <c r="C3" s="306" t="s">
        <v>269</v>
      </c>
      <c r="D3" s="306"/>
      <c r="E3" s="306"/>
      <c r="F3" s="177" t="s">
        <v>428</v>
      </c>
      <c r="N3" s="306"/>
      <c r="O3" s="306"/>
    </row>
    <row r="4" spans="1:20">
      <c r="F4" s="177" t="s">
        <v>477</v>
      </c>
    </row>
    <row r="5" spans="1:20">
      <c r="A5" s="177" t="s">
        <v>412</v>
      </c>
      <c r="C5" s="177">
        <f>140.45*1.1</f>
        <v>154.495</v>
      </c>
      <c r="F5" s="177" t="s">
        <v>478</v>
      </c>
      <c r="J5" s="307"/>
    </row>
    <row r="6" spans="1:20">
      <c r="A6" s="177" t="s">
        <v>479</v>
      </c>
      <c r="C6" s="177">
        <f>25.62*1.1*1.4142</f>
        <v>39.854984399999999</v>
      </c>
      <c r="F6" s="177" t="s">
        <v>480</v>
      </c>
      <c r="J6" s="307"/>
      <c r="P6" s="177" t="s">
        <v>416</v>
      </c>
    </row>
    <row r="7" spans="1:20">
      <c r="A7" s="177" t="s">
        <v>481</v>
      </c>
      <c r="C7" s="177">
        <f>88.97*1.1*1.4142</f>
        <v>138.40351139999999</v>
      </c>
      <c r="F7" s="177" t="s">
        <v>482</v>
      </c>
      <c r="J7" s="307"/>
    </row>
    <row r="8" spans="1:20">
      <c r="F8" s="177" t="s">
        <v>483</v>
      </c>
      <c r="J8" s="307"/>
    </row>
    <row r="9" spans="1:20">
      <c r="A9" s="177" t="s">
        <v>484</v>
      </c>
      <c r="C9" s="177">
        <v>32.35</v>
      </c>
    </row>
    <row r="10" spans="1:20">
      <c r="P10" s="177" t="s">
        <v>420</v>
      </c>
    </row>
    <row r="12" spans="1:20">
      <c r="A12" s="177" t="s">
        <v>422</v>
      </c>
      <c r="F12" s="308" t="s">
        <v>419</v>
      </c>
      <c r="G12" s="308"/>
      <c r="J12" s="307"/>
    </row>
    <row r="13" spans="1:20">
      <c r="J13" s="307"/>
    </row>
    <row r="14" spans="1:20">
      <c r="A14" s="179" t="s">
        <v>257</v>
      </c>
      <c r="F14" s="306" t="s">
        <v>421</v>
      </c>
      <c r="G14" s="306"/>
      <c r="H14" s="306" t="s">
        <v>269</v>
      </c>
      <c r="I14" s="177" t="s">
        <v>403</v>
      </c>
      <c r="J14" s="307" t="s">
        <v>404</v>
      </c>
      <c r="K14" s="177" t="s">
        <v>405</v>
      </c>
      <c r="L14" s="177" t="s">
        <v>406</v>
      </c>
      <c r="M14" s="306" t="s">
        <v>407</v>
      </c>
      <c r="P14" s="177" t="s">
        <v>423</v>
      </c>
    </row>
    <row r="15" spans="1:20">
      <c r="A15" s="179" t="s">
        <v>258</v>
      </c>
    </row>
    <row r="16" spans="1:20">
      <c r="A16" s="179" t="s">
        <v>259</v>
      </c>
      <c r="F16" s="177" t="s">
        <v>410</v>
      </c>
    </row>
    <row r="17" spans="1:6">
      <c r="F17" s="177" t="s">
        <v>411</v>
      </c>
    </row>
    <row r="18" spans="1:6">
      <c r="A18" s="177" t="s">
        <v>425</v>
      </c>
      <c r="F18" s="177" t="s">
        <v>413</v>
      </c>
    </row>
    <row r="19" spans="1:6">
      <c r="F19" s="177" t="s">
        <v>424</v>
      </c>
    </row>
    <row r="20" spans="1:6">
      <c r="A20" s="179" t="s">
        <v>257</v>
      </c>
    </row>
    <row r="21" spans="1:6">
      <c r="A21" s="179" t="s">
        <v>258</v>
      </c>
      <c r="F21" s="177" t="str">
        <f>A12</f>
        <v>Gabion Wall Type 2</v>
      </c>
    </row>
    <row r="22" spans="1:6">
      <c r="A22" s="179" t="s">
        <v>259</v>
      </c>
    </row>
    <row r="23" spans="1:6">
      <c r="F23" s="177" t="s">
        <v>410</v>
      </c>
    </row>
    <row r="24" spans="1:6">
      <c r="A24" s="177" t="s">
        <v>427</v>
      </c>
      <c r="F24" s="177" t="s">
        <v>411</v>
      </c>
    </row>
    <row r="25" spans="1:6">
      <c r="F25" s="177" t="s">
        <v>413</v>
      </c>
    </row>
    <row r="26" spans="1:6">
      <c r="A26" s="179" t="s">
        <v>257</v>
      </c>
      <c r="F26" s="177" t="s">
        <v>424</v>
      </c>
    </row>
    <row r="27" spans="1:6">
      <c r="A27" s="179" t="s">
        <v>258</v>
      </c>
    </row>
    <row r="28" spans="1:6">
      <c r="A28" s="179" t="s">
        <v>259</v>
      </c>
      <c r="F28" s="177" t="s">
        <v>428</v>
      </c>
    </row>
    <row r="30" spans="1:6">
      <c r="F30" s="177" t="str">
        <f>A18</f>
        <v>Gabion Wall Type 3</v>
      </c>
    </row>
    <row r="32" spans="1:6">
      <c r="F32" s="177" t="s">
        <v>429</v>
      </c>
    </row>
    <row r="33" spans="6:6">
      <c r="F33" s="177" t="s">
        <v>430</v>
      </c>
    </row>
    <row r="34" spans="6:6">
      <c r="F34" s="177" t="s">
        <v>431</v>
      </c>
    </row>
    <row r="38" spans="6:6">
      <c r="F38" s="177" t="str">
        <f>A24</f>
        <v>Gabion Wall Type 5</v>
      </c>
    </row>
    <row r="40" spans="6:6">
      <c r="F40" s="177" t="s">
        <v>429</v>
      </c>
    </row>
    <row r="41" spans="6:6">
      <c r="F41" s="177" t="s">
        <v>430</v>
      </c>
    </row>
    <row r="42" spans="6:6">
      <c r="F42" s="177" t="s">
        <v>432</v>
      </c>
    </row>
    <row r="43" spans="6:6">
      <c r="F43" s="177" t="s">
        <v>433</v>
      </c>
    </row>
    <row r="44" spans="6:6">
      <c r="F44" s="177" t="s">
        <v>434</v>
      </c>
    </row>
  </sheetData>
  <mergeCells count="1">
    <mergeCell ref="F1:G1"/>
  </mergeCells>
  <pageMargins left="0.7" right="0.7" top="0.75" bottom="0.75" header="0.3" footer="0.3"/>
  <pageSetup paperSize="0" orientation="portrait" horizontalDpi="0" verticalDpi="0" copies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CF293-497E-4504-A595-30F0BCD8C384}">
  <sheetPr>
    <tabColor rgb="FF002060"/>
    <pageSetUpPr fitToPage="1"/>
  </sheetPr>
  <dimension ref="A1:M36"/>
  <sheetViews>
    <sheetView showGridLines="0" view="pageBreakPreview" zoomScaleSheetLayoutView="100" workbookViewId="0">
      <selection activeCell="F19" sqref="F19"/>
    </sheetView>
  </sheetViews>
  <sheetFormatPr defaultColWidth="9.109375" defaultRowHeight="13.2"/>
  <cols>
    <col min="1" max="1" width="5.6640625" style="73" customWidth="1"/>
    <col min="2" max="2" width="40.6640625" style="74" customWidth="1"/>
    <col min="3" max="3" width="6.6640625" style="73" customWidth="1"/>
    <col min="4" max="4" width="8.6640625" style="75" customWidth="1"/>
    <col min="5" max="5" width="13.33203125" style="76" customWidth="1"/>
    <col min="6" max="6" width="33" style="76" customWidth="1"/>
    <col min="7" max="7" width="1.6640625" style="74" customWidth="1"/>
    <col min="8" max="8" width="17.5546875" style="77" customWidth="1"/>
    <col min="9" max="9" width="13.44140625" style="78" bestFit="1" customWidth="1"/>
    <col min="10" max="10" width="11.6640625" style="77" bestFit="1" customWidth="1"/>
    <col min="11" max="11" width="12.44140625" style="74" bestFit="1" customWidth="1"/>
    <col min="12" max="12" width="13.5546875" style="74" customWidth="1"/>
    <col min="13" max="13" width="14.109375" style="74" customWidth="1"/>
    <col min="14" max="16384" width="9.109375" style="74"/>
  </cols>
  <sheetData>
    <row r="1" spans="1:13" customFormat="1" ht="15.6">
      <c r="A1" s="538"/>
      <c r="B1" s="539"/>
      <c r="C1" s="539"/>
      <c r="D1" s="539"/>
      <c r="E1" s="539"/>
      <c r="F1" s="540"/>
    </row>
    <row r="2" spans="1:13" customFormat="1" ht="39" customHeight="1">
      <c r="A2" s="541" t="s">
        <v>630</v>
      </c>
      <c r="B2" s="542"/>
      <c r="C2" s="542"/>
      <c r="D2" s="542"/>
      <c r="E2" s="542"/>
      <c r="F2" s="543"/>
    </row>
    <row r="3" spans="1:13" customFormat="1" ht="4.5" customHeight="1" thickBot="1">
      <c r="A3" s="51"/>
      <c r="B3" s="52"/>
      <c r="C3" s="52"/>
      <c r="D3" s="52"/>
      <c r="E3" s="53"/>
      <c r="F3" s="54"/>
    </row>
    <row r="4" spans="1:13" customFormat="1" ht="15" thickBot="1">
      <c r="A4" s="55"/>
      <c r="B4" s="56" t="s">
        <v>3</v>
      </c>
      <c r="C4" s="56"/>
      <c r="D4" s="57"/>
      <c r="E4" s="58"/>
      <c r="F4" s="59" t="s">
        <v>91</v>
      </c>
    </row>
    <row r="5" spans="1:13" s="62" customFormat="1" ht="31.2" customHeight="1">
      <c r="A5" s="60"/>
      <c r="B5" s="544" t="str">
        <f>'Bill 5.1'!$A$1</f>
        <v>BILL No. 5.1 - SITE CLEARING</v>
      </c>
      <c r="C5" s="544"/>
      <c r="D5" s="544"/>
      <c r="E5" s="545"/>
      <c r="F5" s="61">
        <f>'Bill 5.1'!G14</f>
        <v>0</v>
      </c>
      <c r="H5" s="63"/>
      <c r="I5" s="64"/>
      <c r="J5" s="63"/>
      <c r="L5" s="65"/>
    </row>
    <row r="6" spans="1:13" s="62" customFormat="1" ht="31.2" customHeight="1">
      <c r="A6" s="60"/>
      <c r="B6" s="559" t="str">
        <f>'Bill 5.2'!$A$1</f>
        <v>BILL No. 5.2 - EARTHWORKS</v>
      </c>
      <c r="C6" s="559"/>
      <c r="D6" s="559"/>
      <c r="E6" s="560"/>
      <c r="F6" s="61">
        <f>'Bill 5.2'!G17</f>
        <v>0</v>
      </c>
      <c r="H6" s="63"/>
      <c r="I6" s="64"/>
      <c r="J6" s="63"/>
      <c r="L6" s="65"/>
    </row>
    <row r="7" spans="1:13" s="62" customFormat="1" ht="31.2" customHeight="1">
      <c r="A7" s="60"/>
      <c r="B7" s="559" t="str">
        <f>'Bill 5.3'!$A$1</f>
        <v>BILL No. 5.3 - STRUCTURE CONSTRUCTION</v>
      </c>
      <c r="C7" s="559"/>
      <c r="D7" s="559"/>
      <c r="E7" s="560"/>
      <c r="F7" s="61">
        <f>'Bill 5.3'!G17</f>
        <v>0</v>
      </c>
      <c r="H7" s="63"/>
      <c r="I7" s="64"/>
      <c r="J7" s="63"/>
      <c r="L7" s="65"/>
    </row>
    <row r="8" spans="1:13" s="62" customFormat="1" ht="31.2" customHeight="1" thickBot="1">
      <c r="A8" s="60"/>
      <c r="B8" s="66" t="str">
        <f>'Bill 5.4'!$A$1</f>
        <v>BILL No. 5.4 -  HORIZONTAL DRAINS &amp; VEGETATION</v>
      </c>
      <c r="C8" s="66"/>
      <c r="D8" s="66"/>
      <c r="E8" s="66"/>
      <c r="F8" s="61">
        <f>'Bill 5.4'!G7</f>
        <v>0</v>
      </c>
      <c r="H8" s="63"/>
      <c r="I8" s="64"/>
      <c r="J8" s="63"/>
      <c r="L8" s="65"/>
    </row>
    <row r="9" spans="1:13" s="62" customFormat="1" ht="24.9" customHeight="1" thickBot="1">
      <c r="A9" s="67"/>
      <c r="B9" s="546" t="s">
        <v>95</v>
      </c>
      <c r="C9" s="546"/>
      <c r="D9" s="546"/>
      <c r="E9" s="547"/>
      <c r="F9" s="68">
        <f>SUM(F5:F8)</f>
        <v>0</v>
      </c>
      <c r="H9" s="63"/>
      <c r="I9" s="69"/>
      <c r="J9" s="63"/>
      <c r="K9" s="65"/>
      <c r="M9" s="63"/>
    </row>
    <row r="10" spans="1:13" s="62" customFormat="1">
      <c r="A10" s="70"/>
      <c r="C10" s="70"/>
      <c r="D10" s="71"/>
      <c r="E10" s="72"/>
      <c r="F10" s="72"/>
      <c r="H10" s="63"/>
      <c r="I10" s="64"/>
      <c r="J10" s="63"/>
    </row>
    <row r="11" spans="1:13" s="62" customFormat="1">
      <c r="A11" s="70"/>
      <c r="C11" s="70"/>
      <c r="D11" s="71"/>
      <c r="E11" s="72"/>
      <c r="F11" s="72"/>
      <c r="H11" s="63"/>
      <c r="I11" s="64"/>
      <c r="J11" s="63"/>
    </row>
    <row r="12" spans="1:13" s="62" customFormat="1">
      <c r="A12" s="70"/>
      <c r="C12" s="70"/>
      <c r="D12" s="71"/>
      <c r="E12" s="72"/>
      <c r="F12" s="72"/>
      <c r="H12" s="63"/>
      <c r="I12" s="64"/>
      <c r="J12" s="63"/>
    </row>
    <row r="13" spans="1:13" s="62" customFormat="1">
      <c r="A13" s="70"/>
      <c r="C13" s="70"/>
      <c r="D13" s="71"/>
      <c r="E13" s="72"/>
      <c r="F13" s="72"/>
      <c r="H13" s="63"/>
      <c r="I13" s="64"/>
      <c r="J13" s="63"/>
    </row>
    <row r="14" spans="1:13" s="62" customFormat="1">
      <c r="A14" s="70"/>
      <c r="C14" s="70"/>
      <c r="D14" s="71"/>
      <c r="E14" s="72"/>
      <c r="F14" s="72"/>
      <c r="H14" s="63"/>
      <c r="I14" s="64"/>
      <c r="J14" s="63"/>
    </row>
    <row r="15" spans="1:13" s="62" customFormat="1">
      <c r="A15" s="70"/>
      <c r="C15" s="70"/>
      <c r="D15" s="71"/>
      <c r="E15" s="72"/>
      <c r="F15" s="72"/>
      <c r="H15" s="63"/>
      <c r="I15" s="64"/>
      <c r="J15" s="63"/>
    </row>
    <row r="16" spans="1:13" s="62" customFormat="1">
      <c r="A16" s="70"/>
      <c r="C16" s="70"/>
      <c r="D16" s="71"/>
      <c r="E16" s="72"/>
      <c r="F16" s="72"/>
      <c r="H16" s="63"/>
      <c r="I16" s="64"/>
      <c r="J16" s="63"/>
    </row>
    <row r="17" spans="1:10" s="62" customFormat="1">
      <c r="A17" s="70"/>
      <c r="C17" s="70"/>
      <c r="D17" s="71"/>
      <c r="E17" s="72"/>
      <c r="F17" s="72"/>
      <c r="H17" s="63"/>
      <c r="I17" s="64"/>
      <c r="J17" s="63"/>
    </row>
    <row r="18" spans="1:10" s="62" customFormat="1">
      <c r="A18" s="70"/>
      <c r="C18" s="70"/>
      <c r="D18" s="71"/>
      <c r="E18" s="72"/>
      <c r="F18" s="72">
        <f>F17+F16</f>
        <v>0</v>
      </c>
      <c r="H18" s="63"/>
      <c r="I18" s="64"/>
      <c r="J18" s="63"/>
    </row>
    <row r="19" spans="1:10" s="62" customFormat="1">
      <c r="A19" s="70"/>
      <c r="C19" s="70"/>
      <c r="D19" s="71"/>
      <c r="E19" s="72"/>
      <c r="F19" s="72"/>
      <c r="H19" s="63"/>
      <c r="I19" s="64"/>
      <c r="J19" s="63"/>
    </row>
    <row r="20" spans="1:10" s="62" customFormat="1">
      <c r="A20" s="70"/>
      <c r="C20" s="70"/>
      <c r="D20" s="71"/>
      <c r="E20" s="72"/>
      <c r="F20" s="72"/>
      <c r="H20" s="63"/>
      <c r="I20" s="64"/>
      <c r="J20" s="63"/>
    </row>
    <row r="21" spans="1:10" s="62" customFormat="1">
      <c r="A21" s="70"/>
      <c r="C21" s="70"/>
      <c r="D21" s="71"/>
      <c r="E21" s="72"/>
      <c r="F21" s="72"/>
      <c r="H21" s="63"/>
      <c r="I21" s="64"/>
      <c r="J21" s="63">
        <f>253</f>
        <v>253</v>
      </c>
    </row>
    <row r="22" spans="1:10" s="62" customFormat="1">
      <c r="A22" s="70"/>
      <c r="C22" s="70"/>
      <c r="D22" s="71"/>
      <c r="E22" s="72"/>
      <c r="F22" s="72"/>
      <c r="H22" s="63"/>
      <c r="I22" s="64"/>
      <c r="J22" s="63">
        <f>J21*0.18</f>
        <v>45.54</v>
      </c>
    </row>
    <row r="23" spans="1:10" s="62" customFormat="1">
      <c r="A23" s="70"/>
      <c r="C23" s="70"/>
      <c r="D23" s="71"/>
      <c r="E23" s="72"/>
      <c r="F23" s="72"/>
      <c r="H23" s="63"/>
      <c r="I23" s="64"/>
      <c r="J23" s="63"/>
    </row>
    <row r="24" spans="1:10" s="62" customFormat="1">
      <c r="A24" s="70"/>
      <c r="C24" s="70"/>
      <c r="D24" s="71"/>
      <c r="E24" s="72"/>
      <c r="F24" s="72"/>
      <c r="H24" s="63"/>
      <c r="I24" s="64"/>
      <c r="J24" s="63"/>
    </row>
    <row r="25" spans="1:10" s="62" customFormat="1">
      <c r="A25" s="70"/>
      <c r="C25" s="70"/>
      <c r="D25" s="71"/>
      <c r="E25" s="72"/>
      <c r="F25" s="72"/>
      <c r="H25" s="63"/>
      <c r="I25" s="64"/>
      <c r="J25" s="63"/>
    </row>
    <row r="26" spans="1:10" s="62" customFormat="1">
      <c r="A26" s="70"/>
      <c r="C26" s="70"/>
      <c r="D26" s="71"/>
      <c r="E26" s="72"/>
      <c r="F26" s="72"/>
      <c r="H26" s="63"/>
      <c r="I26" s="64"/>
      <c r="J26" s="63"/>
    </row>
    <row r="27" spans="1:10" s="62" customFormat="1">
      <c r="A27" s="70"/>
      <c r="C27" s="70"/>
      <c r="D27" s="71"/>
      <c r="E27" s="72"/>
      <c r="F27" s="72"/>
      <c r="H27" s="63"/>
      <c r="I27" s="64"/>
      <c r="J27" s="63"/>
    </row>
    <row r="28" spans="1:10" s="62" customFormat="1">
      <c r="A28" s="70"/>
      <c r="C28" s="70"/>
      <c r="D28" s="71"/>
      <c r="E28" s="72"/>
      <c r="F28" s="72"/>
      <c r="H28" s="63"/>
      <c r="I28" s="64"/>
      <c r="J28" s="63"/>
    </row>
    <row r="29" spans="1:10" s="62" customFormat="1">
      <c r="A29" s="70"/>
      <c r="C29" s="70"/>
      <c r="D29" s="71"/>
      <c r="E29" s="72"/>
      <c r="F29" s="72"/>
      <c r="H29" s="63"/>
      <c r="I29" s="64"/>
      <c r="J29" s="63"/>
    </row>
    <row r="30" spans="1:10" s="62" customFormat="1">
      <c r="A30" s="70"/>
      <c r="C30" s="70"/>
      <c r="D30" s="71"/>
      <c r="E30" s="72"/>
      <c r="F30" s="72"/>
      <c r="H30" s="63"/>
      <c r="I30" s="64"/>
      <c r="J30" s="63"/>
    </row>
    <row r="31" spans="1:10" s="62" customFormat="1">
      <c r="A31" s="70"/>
      <c r="C31" s="70"/>
      <c r="D31" s="71"/>
      <c r="E31" s="72"/>
      <c r="F31" s="72"/>
      <c r="H31" s="63"/>
      <c r="I31" s="64"/>
      <c r="J31" s="63"/>
    </row>
    <row r="32" spans="1:10" s="62" customFormat="1">
      <c r="A32" s="70"/>
      <c r="C32" s="70"/>
      <c r="D32" s="71"/>
      <c r="E32" s="72"/>
      <c r="F32" s="72"/>
      <c r="H32" s="63"/>
      <c r="I32" s="64"/>
      <c r="J32" s="63"/>
    </row>
    <row r="33" spans="1:10" s="62" customFormat="1">
      <c r="A33" s="70"/>
      <c r="C33" s="70"/>
      <c r="D33" s="71"/>
      <c r="E33" s="72"/>
      <c r="F33" s="72"/>
      <c r="H33" s="63"/>
      <c r="I33" s="64"/>
      <c r="J33" s="63"/>
    </row>
    <row r="34" spans="1:10" s="62" customFormat="1">
      <c r="A34" s="70"/>
      <c r="C34" s="70"/>
      <c r="D34" s="71"/>
      <c r="E34" s="72"/>
      <c r="F34" s="72"/>
      <c r="H34" s="63"/>
      <c r="I34" s="64"/>
      <c r="J34" s="63"/>
    </row>
    <row r="35" spans="1:10" s="62" customFormat="1">
      <c r="A35" s="70"/>
      <c r="C35" s="70"/>
      <c r="D35" s="71"/>
      <c r="E35" s="72"/>
      <c r="F35" s="72"/>
      <c r="H35" s="63"/>
      <c r="I35" s="64"/>
      <c r="J35" s="63"/>
    </row>
    <row r="36" spans="1:10" s="62" customFormat="1">
      <c r="A36" s="70"/>
      <c r="C36" s="70"/>
      <c r="D36" s="71"/>
      <c r="E36" s="72"/>
      <c r="F36" s="72"/>
      <c r="H36" s="63"/>
      <c r="I36" s="64"/>
      <c r="J36" s="63"/>
    </row>
  </sheetData>
  <mergeCells count="6">
    <mergeCell ref="B9:E9"/>
    <mergeCell ref="A1:F1"/>
    <mergeCell ref="A2:F2"/>
    <mergeCell ref="B5:E5"/>
    <mergeCell ref="B6:E6"/>
    <mergeCell ref="B7:E7"/>
  </mergeCells>
  <printOptions horizontalCentered="1"/>
  <pageMargins left="0.75" right="0.5" top="0.5" bottom="0.5" header="0" footer="0"/>
  <pageSetup paperSize="9" scale="8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DE9E-6FF6-428C-A2E5-A16F3F3C6BB0}">
  <sheetPr>
    <tabColor rgb="FFFF9933"/>
    <pageSetUpPr fitToPage="1"/>
  </sheetPr>
  <dimension ref="A1:M22"/>
  <sheetViews>
    <sheetView view="pageBreakPreview" zoomScaleNormal="100" zoomScaleSheetLayoutView="100" workbookViewId="0">
      <selection activeCell="E8" sqref="E8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0.6640625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16384" width="9.109375" style="82"/>
  </cols>
  <sheetData>
    <row r="1" spans="1:13" s="3" customFormat="1" ht="60" customHeight="1" thickBot="1">
      <c r="A1" s="561" t="s">
        <v>731</v>
      </c>
      <c r="B1" s="562"/>
      <c r="C1" s="562"/>
      <c r="D1" s="563" t="str">
        <f>'Bill No. 5'!$A$2</f>
        <v>BILL NO. 05 - REDUCTION OF LANDSLIDE VULNERABILITY  BY MITIGATION MEASURES B110 - EHELIYAGODA - DEHIOVITA ROAD CULVERT NO. 5/6 (SITE NO 122)</v>
      </c>
      <c r="E1" s="563"/>
      <c r="F1" s="563"/>
      <c r="G1" s="564"/>
    </row>
    <row r="2" spans="1:13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  <c r="J2" s="565" t="s">
        <v>96</v>
      </c>
    </row>
    <row r="3" spans="1:13" ht="30" customHeight="1">
      <c r="A3" s="495" t="s">
        <v>508</v>
      </c>
      <c r="B3" s="83"/>
      <c r="C3" s="84" t="s">
        <v>98</v>
      </c>
      <c r="D3" s="83"/>
      <c r="E3" s="83"/>
      <c r="F3" s="469"/>
      <c r="G3" s="506"/>
      <c r="I3" s="85" t="s">
        <v>99</v>
      </c>
      <c r="J3" s="565"/>
      <c r="K3" s="86"/>
    </row>
    <row r="4" spans="1:13" ht="40.200000000000003" thickBot="1">
      <c r="A4" s="398" t="s">
        <v>732</v>
      </c>
      <c r="B4" s="87" t="s">
        <v>101</v>
      </c>
      <c r="C4" s="88" t="s">
        <v>585</v>
      </c>
      <c r="D4" s="87" t="s">
        <v>102</v>
      </c>
      <c r="E4" s="388">
        <v>1100</v>
      </c>
      <c r="F4" s="89">
        <f>'Bill 2.1'!F4</f>
        <v>0</v>
      </c>
      <c r="G4" s="399">
        <f>+E4*F4</f>
        <v>0</v>
      </c>
      <c r="I4" s="90">
        <f>'5 Drains'!G107+'5 Drains'!G110+'5 Drains'!G113</f>
        <v>760.32110000000011</v>
      </c>
      <c r="J4" s="90">
        <f>'5 QTY'!J38</f>
        <v>0</v>
      </c>
      <c r="K4" s="91"/>
      <c r="L4" s="90">
        <f>SUM(I4:K4)</f>
        <v>760.32110000000011</v>
      </c>
    </row>
    <row r="5" spans="1:13" s="3" customFormat="1" ht="30" customHeight="1">
      <c r="A5" s="398" t="s">
        <v>733</v>
      </c>
      <c r="B5" s="92" t="s">
        <v>104</v>
      </c>
      <c r="C5" s="93" t="s">
        <v>105</v>
      </c>
      <c r="D5" s="92" t="s">
        <v>106</v>
      </c>
      <c r="E5" s="325">
        <v>60</v>
      </c>
      <c r="F5" s="470">
        <f>'Bill 2.1'!F5</f>
        <v>0</v>
      </c>
      <c r="G5" s="468">
        <f t="shared" ref="G5:G10" si="0">F5*E5</f>
        <v>0</v>
      </c>
      <c r="H5" s="95"/>
      <c r="I5" s="566" t="s">
        <v>107</v>
      </c>
      <c r="J5" s="567"/>
      <c r="K5" s="567"/>
      <c r="L5" s="567"/>
      <c r="M5" s="568"/>
    </row>
    <row r="6" spans="1:13" s="3" customFormat="1" ht="30" customHeight="1">
      <c r="A6" s="398" t="s">
        <v>734</v>
      </c>
      <c r="B6" s="92" t="s">
        <v>109</v>
      </c>
      <c r="C6" s="93" t="s">
        <v>110</v>
      </c>
      <c r="D6" s="92" t="s">
        <v>106</v>
      </c>
      <c r="E6" s="325">
        <v>60</v>
      </c>
      <c r="F6" s="470">
        <f>'Bill 2.1'!F6</f>
        <v>0</v>
      </c>
      <c r="G6" s="468">
        <f t="shared" si="0"/>
        <v>0</v>
      </c>
      <c r="H6" s="95"/>
      <c r="I6" s="569"/>
      <c r="J6" s="570"/>
      <c r="K6" s="570"/>
      <c r="L6" s="570"/>
      <c r="M6" s="571"/>
    </row>
    <row r="7" spans="1:13" s="3" customFormat="1" ht="30" customHeight="1">
      <c r="A7" s="398" t="s">
        <v>735</v>
      </c>
      <c r="B7" s="97" t="s">
        <v>112</v>
      </c>
      <c r="C7" s="98" t="s">
        <v>113</v>
      </c>
      <c r="D7" s="92" t="s">
        <v>106</v>
      </c>
      <c r="E7" s="325">
        <v>10</v>
      </c>
      <c r="F7" s="471">
        <f>'Bill 2.1'!F7</f>
        <v>0</v>
      </c>
      <c r="G7" s="468">
        <f t="shared" si="0"/>
        <v>0</v>
      </c>
      <c r="H7" s="95"/>
      <c r="I7" s="569"/>
      <c r="J7" s="570"/>
      <c r="K7" s="570"/>
      <c r="L7" s="570"/>
      <c r="M7" s="571"/>
    </row>
    <row r="8" spans="1:13" s="3" customFormat="1" ht="30" customHeight="1">
      <c r="A8" s="398" t="s">
        <v>736</v>
      </c>
      <c r="B8" s="97" t="s">
        <v>115</v>
      </c>
      <c r="C8" s="98" t="s">
        <v>116</v>
      </c>
      <c r="D8" s="92" t="s">
        <v>106</v>
      </c>
      <c r="E8" s="325">
        <v>10</v>
      </c>
      <c r="F8" s="471">
        <f>'Bill 2.1'!F8</f>
        <v>0</v>
      </c>
      <c r="G8" s="468">
        <f t="shared" si="0"/>
        <v>0</v>
      </c>
      <c r="H8" s="95"/>
      <c r="I8" s="569"/>
      <c r="J8" s="570"/>
      <c r="K8" s="570"/>
      <c r="L8" s="570"/>
      <c r="M8" s="571"/>
    </row>
    <row r="9" spans="1:13" s="3" customFormat="1" ht="30" customHeight="1">
      <c r="A9" s="398" t="s">
        <v>737</v>
      </c>
      <c r="B9" s="97" t="s">
        <v>118</v>
      </c>
      <c r="C9" s="98" t="s">
        <v>119</v>
      </c>
      <c r="D9" s="92" t="s">
        <v>106</v>
      </c>
      <c r="E9" s="325">
        <v>10</v>
      </c>
      <c r="F9" s="471">
        <f>'Bill 2.1'!F9</f>
        <v>0</v>
      </c>
      <c r="G9" s="468">
        <f t="shared" si="0"/>
        <v>0</v>
      </c>
      <c r="H9" s="95"/>
      <c r="I9" s="569"/>
      <c r="J9" s="570"/>
      <c r="K9" s="570"/>
      <c r="L9" s="570"/>
      <c r="M9" s="571"/>
    </row>
    <row r="10" spans="1:13" s="3" customFormat="1" ht="30" customHeight="1">
      <c r="A10" s="398" t="s">
        <v>738</v>
      </c>
      <c r="B10" s="97" t="s">
        <v>121</v>
      </c>
      <c r="C10" s="98" t="s">
        <v>122</v>
      </c>
      <c r="D10" s="92" t="s">
        <v>106</v>
      </c>
      <c r="E10" s="325">
        <v>10</v>
      </c>
      <c r="F10" s="471">
        <f>'Bill 2.1'!F10</f>
        <v>0</v>
      </c>
      <c r="G10" s="468">
        <f t="shared" si="0"/>
        <v>0</v>
      </c>
      <c r="H10" s="95"/>
      <c r="I10" s="569"/>
      <c r="J10" s="570"/>
      <c r="K10" s="570"/>
      <c r="L10" s="570"/>
      <c r="M10" s="571"/>
    </row>
    <row r="11" spans="1:13" customFormat="1" ht="30" customHeight="1">
      <c r="A11" s="498" t="s">
        <v>511</v>
      </c>
      <c r="B11" s="42"/>
      <c r="C11" s="37" t="s">
        <v>84</v>
      </c>
      <c r="D11" s="42"/>
      <c r="E11" s="410"/>
      <c r="F11" s="471"/>
      <c r="G11" s="511"/>
      <c r="I11" s="569"/>
      <c r="J11" s="570"/>
      <c r="K11" s="570"/>
      <c r="L11" s="570"/>
      <c r="M11" s="571"/>
    </row>
    <row r="12" spans="1:13" customFormat="1" ht="30" customHeight="1">
      <c r="A12" s="96" t="s">
        <v>739</v>
      </c>
      <c r="B12" s="42" t="s">
        <v>125</v>
      </c>
      <c r="C12" s="43" t="s">
        <v>126</v>
      </c>
      <c r="D12" s="42" t="s">
        <v>127</v>
      </c>
      <c r="E12" s="326">
        <v>10</v>
      </c>
      <c r="F12" s="471">
        <f>'Bill 2.1'!F12</f>
        <v>0</v>
      </c>
      <c r="G12" s="499">
        <f>F12*E12</f>
        <v>0</v>
      </c>
      <c r="I12" s="569"/>
      <c r="J12" s="570"/>
      <c r="K12" s="570"/>
      <c r="L12" s="570"/>
      <c r="M12" s="571"/>
    </row>
    <row r="13" spans="1:13" customFormat="1" ht="30" customHeight="1" thickBot="1">
      <c r="A13" s="96" t="s">
        <v>740</v>
      </c>
      <c r="B13" s="40" t="s">
        <v>129</v>
      </c>
      <c r="C13" s="99" t="s">
        <v>130</v>
      </c>
      <c r="D13" s="40" t="s">
        <v>127</v>
      </c>
      <c r="E13" s="327">
        <v>10</v>
      </c>
      <c r="F13" s="472">
        <f>'Bill 2.1'!F13</f>
        <v>0</v>
      </c>
      <c r="G13" s="499">
        <f>F13*E13</f>
        <v>0</v>
      </c>
      <c r="I13" s="572"/>
      <c r="J13" s="573"/>
      <c r="K13" s="573"/>
      <c r="L13" s="573"/>
      <c r="M13" s="574"/>
    </row>
    <row r="14" spans="1:13" ht="22.5" customHeight="1" thickBot="1">
      <c r="A14" s="405"/>
      <c r="B14" s="575" t="s">
        <v>741</v>
      </c>
      <c r="C14" s="576"/>
      <c r="D14" s="576"/>
      <c r="E14" s="576"/>
      <c r="F14" s="577"/>
      <c r="G14" s="406">
        <f>SUM(G4:G13)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5">
    <mergeCell ref="A1:C1"/>
    <mergeCell ref="D1:G1"/>
    <mergeCell ref="J2:J3"/>
    <mergeCell ref="I5:M13"/>
    <mergeCell ref="B14:F14"/>
  </mergeCells>
  <phoneticPr fontId="42" type="noConversion"/>
  <printOptions horizontalCentered="1"/>
  <pageMargins left="0.75" right="0.5" top="0.5" bottom="0.5" header="0" footer="0"/>
  <pageSetup paperSize="9" scale="7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53E7-9105-415B-96BE-29BCC63AAE13}">
  <sheetPr>
    <tabColor rgb="FFFF9933"/>
    <pageSetUpPr fitToPage="1"/>
  </sheetPr>
  <dimension ref="A1:L22"/>
  <sheetViews>
    <sheetView view="pageBreakPreview" topLeftCell="A7" zoomScaleNormal="100" zoomScaleSheetLayoutView="100" workbookViewId="0">
      <selection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9.44140625" style="82" bestFit="1" customWidth="1"/>
    <col min="9" max="16384" width="9.109375" style="82"/>
  </cols>
  <sheetData>
    <row r="1" spans="1:12" s="3" customFormat="1" ht="60" customHeight="1" thickBot="1">
      <c r="A1" s="561" t="s">
        <v>742</v>
      </c>
      <c r="B1" s="562"/>
      <c r="C1" s="562"/>
      <c r="D1" s="563" t="str">
        <f>+'Bill 5.1'!D1:G1</f>
        <v>BILL NO. 05 - REDUCTION OF LANDSLIDE VULNERABILITY  BY MITIGATION MEASURES B110 - EHELIYAGODA - DEHIOVITA ROAD CULVERT NO. 5/6 (SITE NO 122)</v>
      </c>
      <c r="E1" s="563"/>
      <c r="F1" s="563"/>
      <c r="G1" s="564"/>
    </row>
    <row r="2" spans="1:12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2" ht="24.75" customHeight="1">
      <c r="A3" s="501" t="s">
        <v>522</v>
      </c>
      <c r="B3" s="100"/>
      <c r="C3" s="101" t="s">
        <v>134</v>
      </c>
      <c r="D3" s="100"/>
      <c r="E3" s="102"/>
      <c r="F3" s="100"/>
      <c r="G3" s="400"/>
    </row>
    <row r="4" spans="1:12" ht="36" customHeight="1" thickBot="1">
      <c r="A4" s="398" t="s">
        <v>743</v>
      </c>
      <c r="B4" s="87" t="s">
        <v>136</v>
      </c>
      <c r="C4" s="106" t="s">
        <v>584</v>
      </c>
      <c r="D4" s="87" t="s">
        <v>137</v>
      </c>
      <c r="E4" s="388">
        <v>725</v>
      </c>
      <c r="F4" s="89">
        <f>'Bill 2.2'!F4</f>
        <v>0</v>
      </c>
      <c r="G4" s="399">
        <f>+E4*F4</f>
        <v>0</v>
      </c>
      <c r="H4" s="90">
        <f>'5 QTY'!J65</f>
        <v>0</v>
      </c>
    </row>
    <row r="5" spans="1:12" ht="32.25" customHeight="1">
      <c r="A5" s="398" t="s">
        <v>744</v>
      </c>
      <c r="B5" s="87" t="s">
        <v>139</v>
      </c>
      <c r="C5" s="106" t="s">
        <v>675</v>
      </c>
      <c r="D5" s="87" t="s">
        <v>137</v>
      </c>
      <c r="E5" s="105">
        <v>30</v>
      </c>
      <c r="F5" s="103">
        <f>'Bill 2.2'!F5</f>
        <v>0</v>
      </c>
      <c r="G5" s="497">
        <f>+E5*F5</f>
        <v>0</v>
      </c>
      <c r="H5" s="90"/>
      <c r="I5" s="578" t="s">
        <v>107</v>
      </c>
    </row>
    <row r="6" spans="1:12" ht="32.25" customHeight="1">
      <c r="A6" s="398" t="s">
        <v>745</v>
      </c>
      <c r="B6" s="6" t="s">
        <v>141</v>
      </c>
      <c r="C6" s="106" t="s">
        <v>676</v>
      </c>
      <c r="D6" s="6" t="s">
        <v>127</v>
      </c>
      <c r="E6" s="24">
        <v>30</v>
      </c>
      <c r="F6" s="103">
        <f>'Bill 2.2'!F6</f>
        <v>0</v>
      </c>
      <c r="G6" s="497">
        <f>+E6*F6</f>
        <v>0</v>
      </c>
      <c r="H6" s="90"/>
      <c r="I6" s="579"/>
    </row>
    <row r="7" spans="1:12" ht="32.25" customHeight="1" thickBot="1">
      <c r="A7" s="398" t="s">
        <v>746</v>
      </c>
      <c r="B7" s="6" t="s">
        <v>141</v>
      </c>
      <c r="C7" s="106" t="s">
        <v>144</v>
      </c>
      <c r="D7" s="6" t="s">
        <v>127</v>
      </c>
      <c r="E7" s="24">
        <v>15</v>
      </c>
      <c r="F7" s="103">
        <f>'Bill 2.2'!F7</f>
        <v>0</v>
      </c>
      <c r="G7" s="497">
        <f>+E7*F7</f>
        <v>0</v>
      </c>
      <c r="H7" s="107"/>
      <c r="I7" s="580"/>
    </row>
    <row r="8" spans="1:12" ht="32.25" customHeight="1">
      <c r="A8" s="398" t="s">
        <v>747</v>
      </c>
      <c r="B8" s="108" t="s">
        <v>146</v>
      </c>
      <c r="C8" s="109" t="s">
        <v>147</v>
      </c>
      <c r="D8" s="110" t="s">
        <v>137</v>
      </c>
      <c r="E8" s="24">
        <v>650</v>
      </c>
      <c r="F8" s="89">
        <f>'Bill 2.2'!F8</f>
        <v>0</v>
      </c>
      <c r="G8" s="399">
        <f>+E8*F8</f>
        <v>0</v>
      </c>
      <c r="H8" s="90">
        <f>E4</f>
        <v>725</v>
      </c>
      <c r="I8" s="111"/>
    </row>
    <row r="9" spans="1:12" ht="26.25" customHeight="1">
      <c r="A9" s="501" t="s">
        <v>525</v>
      </c>
      <c r="B9" s="100"/>
      <c r="C9" s="101" t="s">
        <v>149</v>
      </c>
      <c r="D9" s="112"/>
      <c r="E9" s="102"/>
      <c r="F9" s="100"/>
      <c r="G9" s="400"/>
    </row>
    <row r="10" spans="1:12" ht="48" customHeight="1">
      <c r="A10" s="398" t="s">
        <v>748</v>
      </c>
      <c r="B10" s="22" t="s">
        <v>151</v>
      </c>
      <c r="C10" s="113" t="s">
        <v>152</v>
      </c>
      <c r="D10" s="22" t="s">
        <v>127</v>
      </c>
      <c r="E10" s="388">
        <v>130</v>
      </c>
      <c r="F10" s="89">
        <f>'Bill 2.2'!F10</f>
        <v>0</v>
      </c>
      <c r="G10" s="399">
        <f t="shared" ref="G10:G16" si="0">E10*F10</f>
        <v>0</v>
      </c>
      <c r="H10" s="90">
        <f>'5 Drains'!H133+'5 Drains'!H147</f>
        <v>129.32018000000002</v>
      </c>
    </row>
    <row r="11" spans="1:12" ht="51" customHeight="1">
      <c r="A11" s="398" t="s">
        <v>749</v>
      </c>
      <c r="B11" s="22" t="s">
        <v>151</v>
      </c>
      <c r="C11" s="113" t="s">
        <v>485</v>
      </c>
      <c r="D11" s="22" t="s">
        <v>127</v>
      </c>
      <c r="E11" s="388">
        <v>1020</v>
      </c>
      <c r="F11" s="89">
        <f>'Bill 2.2'!F11</f>
        <v>0</v>
      </c>
      <c r="G11" s="399">
        <f t="shared" si="0"/>
        <v>0</v>
      </c>
      <c r="H11" s="90">
        <f>'5 QTY'!J91</f>
        <v>0</v>
      </c>
      <c r="J11" s="82">
        <f>86.41*1.1*10.76</f>
        <v>1022.7487599999999</v>
      </c>
      <c r="L11" s="114"/>
    </row>
    <row r="12" spans="1:12" ht="52.8" customHeight="1" thickBot="1">
      <c r="A12" s="398" t="s">
        <v>750</v>
      </c>
      <c r="B12" s="22" t="s">
        <v>156</v>
      </c>
      <c r="C12" s="113" t="s">
        <v>486</v>
      </c>
      <c r="D12" s="22" t="s">
        <v>127</v>
      </c>
      <c r="E12" s="388">
        <v>1022</v>
      </c>
      <c r="F12" s="89">
        <f>'Bill 2.2'!F12</f>
        <v>0</v>
      </c>
      <c r="G12" s="399">
        <f t="shared" si="0"/>
        <v>0</v>
      </c>
      <c r="H12" s="90">
        <f>'5 QTY'!J115</f>
        <v>0</v>
      </c>
      <c r="L12" s="114"/>
    </row>
    <row r="13" spans="1:12" ht="35.25" customHeight="1">
      <c r="A13" s="398" t="s">
        <v>751</v>
      </c>
      <c r="B13" s="6" t="s">
        <v>158</v>
      </c>
      <c r="C13" s="106" t="s">
        <v>675</v>
      </c>
      <c r="D13" s="6" t="s">
        <v>127</v>
      </c>
      <c r="E13" s="24">
        <v>50</v>
      </c>
      <c r="F13" s="103">
        <f>'Bill 2.2'!F13</f>
        <v>0</v>
      </c>
      <c r="G13" s="497">
        <f t="shared" si="0"/>
        <v>0</v>
      </c>
      <c r="J13" s="578" t="s">
        <v>107</v>
      </c>
      <c r="L13" s="114"/>
    </row>
    <row r="14" spans="1:12" ht="35.25" customHeight="1">
      <c r="A14" s="398" t="s">
        <v>752</v>
      </c>
      <c r="B14" s="6" t="s">
        <v>161</v>
      </c>
      <c r="C14" s="106" t="s">
        <v>676</v>
      </c>
      <c r="D14" s="6" t="s">
        <v>127</v>
      </c>
      <c r="E14" s="24">
        <v>30</v>
      </c>
      <c r="F14" s="103">
        <f>'Bill 2.2'!F14</f>
        <v>0</v>
      </c>
      <c r="G14" s="497">
        <f t="shared" si="0"/>
        <v>0</v>
      </c>
      <c r="J14" s="579"/>
      <c r="L14" s="114"/>
    </row>
    <row r="15" spans="1:12" ht="35.25" customHeight="1">
      <c r="A15" s="398" t="s">
        <v>753</v>
      </c>
      <c r="B15" s="6" t="s">
        <v>141</v>
      </c>
      <c r="C15" s="106" t="s">
        <v>144</v>
      </c>
      <c r="D15" s="6" t="s">
        <v>127</v>
      </c>
      <c r="E15" s="24">
        <v>50</v>
      </c>
      <c r="F15" s="103">
        <f>'Bill 2.2'!F15</f>
        <v>0</v>
      </c>
      <c r="G15" s="497">
        <f t="shared" si="0"/>
        <v>0</v>
      </c>
      <c r="H15" s="115"/>
      <c r="J15" s="579"/>
    </row>
    <row r="16" spans="1:12" ht="35.25" customHeight="1" thickBot="1">
      <c r="A16" s="398" t="s">
        <v>754</v>
      </c>
      <c r="B16" s="108" t="s">
        <v>165</v>
      </c>
      <c r="C16" s="109" t="s">
        <v>166</v>
      </c>
      <c r="D16" s="110" t="s">
        <v>137</v>
      </c>
      <c r="E16" s="24">
        <v>128</v>
      </c>
      <c r="F16" s="89"/>
      <c r="G16" s="497">
        <f t="shared" si="0"/>
        <v>0</v>
      </c>
      <c r="H16" s="90">
        <f>E10+E11-E12</f>
        <v>128</v>
      </c>
      <c r="J16" s="580"/>
      <c r="L16" s="114"/>
    </row>
    <row r="17" spans="1:10" ht="28.5" customHeight="1" thickBot="1">
      <c r="A17" s="405"/>
      <c r="B17" s="575" t="s">
        <v>167</v>
      </c>
      <c r="C17" s="576"/>
      <c r="D17" s="576"/>
      <c r="E17" s="576"/>
      <c r="F17" s="577"/>
      <c r="G17" s="406">
        <f>SUM(G4:G16)</f>
        <v>0</v>
      </c>
    </row>
    <row r="18" spans="1:10">
      <c r="F18" s="114">
        <f>F17+F16</f>
        <v>0</v>
      </c>
    </row>
    <row r="21" spans="1:10">
      <c r="J21" s="82">
        <f>253</f>
        <v>253</v>
      </c>
    </row>
    <row r="22" spans="1:10">
      <c r="J22" s="82">
        <f>J21*0.18</f>
        <v>45.54</v>
      </c>
    </row>
  </sheetData>
  <mergeCells count="5">
    <mergeCell ref="A1:C1"/>
    <mergeCell ref="D1:G1"/>
    <mergeCell ref="I5:I7"/>
    <mergeCell ref="J13:J16"/>
    <mergeCell ref="B17:F17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647B-3B24-4F90-A7AA-98E9BFC0752E}">
  <sheetPr>
    <tabColor rgb="FF92D050"/>
    <pageSetUpPr fitToPage="1"/>
  </sheetPr>
  <dimension ref="A1:WVT66"/>
  <sheetViews>
    <sheetView view="pageBreakPreview" topLeftCell="A37" zoomScaleNormal="100" zoomScaleSheetLayoutView="100" workbookViewId="0">
      <selection activeCell="S40" sqref="S40"/>
    </sheetView>
  </sheetViews>
  <sheetFormatPr defaultColWidth="8.88671875" defaultRowHeight="13.8"/>
  <cols>
    <col min="1" max="1" width="7.6640625" style="47" customWidth="1"/>
    <col min="2" max="2" width="9.6640625" style="47" customWidth="1"/>
    <col min="3" max="3" width="50.6640625" style="46" customWidth="1"/>
    <col min="4" max="4" width="7.6640625" style="48" customWidth="1"/>
    <col min="5" max="5" width="9.88671875" style="48" customWidth="1"/>
    <col min="6" max="6" width="15.44140625" style="49" customWidth="1"/>
    <col min="7" max="7" width="17.6640625" style="49" customWidth="1"/>
    <col min="8" max="8" width="18.5546875" style="45" customWidth="1"/>
    <col min="9" max="10" width="15.44140625" style="46" hidden="1" customWidth="1"/>
    <col min="11" max="11" width="16.88671875" style="46" hidden="1" customWidth="1"/>
    <col min="12" max="12" width="15.5546875" style="46" hidden="1" customWidth="1"/>
    <col min="13" max="18" width="0" style="46" hidden="1" customWidth="1"/>
    <col min="19" max="256" width="8.88671875" style="46"/>
    <col min="257" max="257" width="3.6640625" style="46" bestFit="1" customWidth="1"/>
    <col min="258" max="258" width="8.33203125" style="46" customWidth="1"/>
    <col min="259" max="259" width="46.109375" style="46" customWidth="1"/>
    <col min="260" max="260" width="11" style="46" customWidth="1"/>
    <col min="261" max="261" width="12.5546875" style="46" customWidth="1"/>
    <col min="262" max="262" width="10.88671875" style="46" customWidth="1"/>
    <col min="263" max="263" width="16.109375" style="46" customWidth="1"/>
    <col min="264" max="264" width="0" style="46" hidden="1" customWidth="1"/>
    <col min="265" max="265" width="15.44140625" style="46" customWidth="1"/>
    <col min="266" max="266" width="12.88671875" style="46" bestFit="1" customWidth="1"/>
    <col min="267" max="267" width="8.88671875" style="46"/>
    <col min="268" max="268" width="12.88671875" style="46" bestFit="1" customWidth="1"/>
    <col min="269" max="512" width="8.88671875" style="46"/>
    <col min="513" max="513" width="3.6640625" style="46" bestFit="1" customWidth="1"/>
    <col min="514" max="514" width="8.33203125" style="46" customWidth="1"/>
    <col min="515" max="515" width="46.109375" style="46" customWidth="1"/>
    <col min="516" max="516" width="11" style="46" customWidth="1"/>
    <col min="517" max="517" width="12.5546875" style="46" customWidth="1"/>
    <col min="518" max="518" width="10.88671875" style="46" customWidth="1"/>
    <col min="519" max="519" width="16.109375" style="46" customWidth="1"/>
    <col min="520" max="520" width="0" style="46" hidden="1" customWidth="1"/>
    <col min="521" max="521" width="15.44140625" style="46" customWidth="1"/>
    <col min="522" max="522" width="12.88671875" style="46" bestFit="1" customWidth="1"/>
    <col min="523" max="523" width="8.88671875" style="46"/>
    <col min="524" max="524" width="12.88671875" style="46" bestFit="1" customWidth="1"/>
    <col min="525" max="768" width="8.88671875" style="46"/>
    <col min="769" max="769" width="3.6640625" style="46" bestFit="1" customWidth="1"/>
    <col min="770" max="770" width="8.33203125" style="46" customWidth="1"/>
    <col min="771" max="771" width="46.109375" style="46" customWidth="1"/>
    <col min="772" max="772" width="11" style="46" customWidth="1"/>
    <col min="773" max="773" width="12.5546875" style="46" customWidth="1"/>
    <col min="774" max="774" width="10.88671875" style="46" customWidth="1"/>
    <col min="775" max="775" width="16.109375" style="46" customWidth="1"/>
    <col min="776" max="776" width="0" style="46" hidden="1" customWidth="1"/>
    <col min="777" max="777" width="15.44140625" style="46" customWidth="1"/>
    <col min="778" max="778" width="12.88671875" style="46" bestFit="1" customWidth="1"/>
    <col min="779" max="779" width="8.88671875" style="46"/>
    <col min="780" max="780" width="12.88671875" style="46" bestFit="1" customWidth="1"/>
    <col min="781" max="1024" width="8.88671875" style="46"/>
    <col min="1025" max="1025" width="3.6640625" style="46" bestFit="1" customWidth="1"/>
    <col min="1026" max="1026" width="8.33203125" style="46" customWidth="1"/>
    <col min="1027" max="1027" width="46.109375" style="46" customWidth="1"/>
    <col min="1028" max="1028" width="11" style="46" customWidth="1"/>
    <col min="1029" max="1029" width="12.5546875" style="46" customWidth="1"/>
    <col min="1030" max="1030" width="10.88671875" style="46" customWidth="1"/>
    <col min="1031" max="1031" width="16.109375" style="46" customWidth="1"/>
    <col min="1032" max="1032" width="0" style="46" hidden="1" customWidth="1"/>
    <col min="1033" max="1033" width="15.44140625" style="46" customWidth="1"/>
    <col min="1034" max="1034" width="12.88671875" style="46" bestFit="1" customWidth="1"/>
    <col min="1035" max="1035" width="8.88671875" style="46"/>
    <col min="1036" max="1036" width="12.88671875" style="46" bestFit="1" customWidth="1"/>
    <col min="1037" max="1280" width="8.88671875" style="46"/>
    <col min="1281" max="1281" width="3.6640625" style="46" bestFit="1" customWidth="1"/>
    <col min="1282" max="1282" width="8.33203125" style="46" customWidth="1"/>
    <col min="1283" max="1283" width="46.109375" style="46" customWidth="1"/>
    <col min="1284" max="1284" width="11" style="46" customWidth="1"/>
    <col min="1285" max="1285" width="12.5546875" style="46" customWidth="1"/>
    <col min="1286" max="1286" width="10.88671875" style="46" customWidth="1"/>
    <col min="1287" max="1287" width="16.109375" style="46" customWidth="1"/>
    <col min="1288" max="1288" width="0" style="46" hidden="1" customWidth="1"/>
    <col min="1289" max="1289" width="15.44140625" style="46" customWidth="1"/>
    <col min="1290" max="1290" width="12.88671875" style="46" bestFit="1" customWidth="1"/>
    <col min="1291" max="1291" width="8.88671875" style="46"/>
    <col min="1292" max="1292" width="12.88671875" style="46" bestFit="1" customWidth="1"/>
    <col min="1293" max="1536" width="8.88671875" style="46"/>
    <col min="1537" max="1537" width="3.6640625" style="46" bestFit="1" customWidth="1"/>
    <col min="1538" max="1538" width="8.33203125" style="46" customWidth="1"/>
    <col min="1539" max="1539" width="46.109375" style="46" customWidth="1"/>
    <col min="1540" max="1540" width="11" style="46" customWidth="1"/>
    <col min="1541" max="1541" width="12.5546875" style="46" customWidth="1"/>
    <col min="1542" max="1542" width="10.88671875" style="46" customWidth="1"/>
    <col min="1543" max="1543" width="16.109375" style="46" customWidth="1"/>
    <col min="1544" max="1544" width="0" style="46" hidden="1" customWidth="1"/>
    <col min="1545" max="1545" width="15.44140625" style="46" customWidth="1"/>
    <col min="1546" max="1546" width="12.88671875" style="46" bestFit="1" customWidth="1"/>
    <col min="1547" max="1547" width="8.88671875" style="46"/>
    <col min="1548" max="1548" width="12.88671875" style="46" bestFit="1" customWidth="1"/>
    <col min="1549" max="1792" width="8.88671875" style="46"/>
    <col min="1793" max="1793" width="3.6640625" style="46" bestFit="1" customWidth="1"/>
    <col min="1794" max="1794" width="8.33203125" style="46" customWidth="1"/>
    <col min="1795" max="1795" width="46.109375" style="46" customWidth="1"/>
    <col min="1796" max="1796" width="11" style="46" customWidth="1"/>
    <col min="1797" max="1797" width="12.5546875" style="46" customWidth="1"/>
    <col min="1798" max="1798" width="10.88671875" style="46" customWidth="1"/>
    <col min="1799" max="1799" width="16.109375" style="46" customWidth="1"/>
    <col min="1800" max="1800" width="0" style="46" hidden="1" customWidth="1"/>
    <col min="1801" max="1801" width="15.44140625" style="46" customWidth="1"/>
    <col min="1802" max="1802" width="12.88671875" style="46" bestFit="1" customWidth="1"/>
    <col min="1803" max="1803" width="8.88671875" style="46"/>
    <col min="1804" max="1804" width="12.88671875" style="46" bestFit="1" customWidth="1"/>
    <col min="1805" max="2048" width="8.88671875" style="46"/>
    <col min="2049" max="2049" width="3.6640625" style="46" bestFit="1" customWidth="1"/>
    <col min="2050" max="2050" width="8.33203125" style="46" customWidth="1"/>
    <col min="2051" max="2051" width="46.109375" style="46" customWidth="1"/>
    <col min="2052" max="2052" width="11" style="46" customWidth="1"/>
    <col min="2053" max="2053" width="12.5546875" style="46" customWidth="1"/>
    <col min="2054" max="2054" width="10.88671875" style="46" customWidth="1"/>
    <col min="2055" max="2055" width="16.109375" style="46" customWidth="1"/>
    <col min="2056" max="2056" width="0" style="46" hidden="1" customWidth="1"/>
    <col min="2057" max="2057" width="15.44140625" style="46" customWidth="1"/>
    <col min="2058" max="2058" width="12.88671875" style="46" bestFit="1" customWidth="1"/>
    <col min="2059" max="2059" width="8.88671875" style="46"/>
    <col min="2060" max="2060" width="12.88671875" style="46" bestFit="1" customWidth="1"/>
    <col min="2061" max="2304" width="8.88671875" style="46"/>
    <col min="2305" max="2305" width="3.6640625" style="46" bestFit="1" customWidth="1"/>
    <col min="2306" max="2306" width="8.33203125" style="46" customWidth="1"/>
    <col min="2307" max="2307" width="46.109375" style="46" customWidth="1"/>
    <col min="2308" max="2308" width="11" style="46" customWidth="1"/>
    <col min="2309" max="2309" width="12.5546875" style="46" customWidth="1"/>
    <col min="2310" max="2310" width="10.88671875" style="46" customWidth="1"/>
    <col min="2311" max="2311" width="16.109375" style="46" customWidth="1"/>
    <col min="2312" max="2312" width="0" style="46" hidden="1" customWidth="1"/>
    <col min="2313" max="2313" width="15.44140625" style="46" customWidth="1"/>
    <col min="2314" max="2314" width="12.88671875" style="46" bestFit="1" customWidth="1"/>
    <col min="2315" max="2315" width="8.88671875" style="46"/>
    <col min="2316" max="2316" width="12.88671875" style="46" bestFit="1" customWidth="1"/>
    <col min="2317" max="2560" width="8.88671875" style="46"/>
    <col min="2561" max="2561" width="3.6640625" style="46" bestFit="1" customWidth="1"/>
    <col min="2562" max="2562" width="8.33203125" style="46" customWidth="1"/>
    <col min="2563" max="2563" width="46.109375" style="46" customWidth="1"/>
    <col min="2564" max="2564" width="11" style="46" customWidth="1"/>
    <col min="2565" max="2565" width="12.5546875" style="46" customWidth="1"/>
    <col min="2566" max="2566" width="10.88671875" style="46" customWidth="1"/>
    <col min="2567" max="2567" width="16.109375" style="46" customWidth="1"/>
    <col min="2568" max="2568" width="0" style="46" hidden="1" customWidth="1"/>
    <col min="2569" max="2569" width="15.44140625" style="46" customWidth="1"/>
    <col min="2570" max="2570" width="12.88671875" style="46" bestFit="1" customWidth="1"/>
    <col min="2571" max="2571" width="8.88671875" style="46"/>
    <col min="2572" max="2572" width="12.88671875" style="46" bestFit="1" customWidth="1"/>
    <col min="2573" max="2816" width="8.88671875" style="46"/>
    <col min="2817" max="2817" width="3.6640625" style="46" bestFit="1" customWidth="1"/>
    <col min="2818" max="2818" width="8.33203125" style="46" customWidth="1"/>
    <col min="2819" max="2819" width="46.109375" style="46" customWidth="1"/>
    <col min="2820" max="2820" width="11" style="46" customWidth="1"/>
    <col min="2821" max="2821" width="12.5546875" style="46" customWidth="1"/>
    <col min="2822" max="2822" width="10.88671875" style="46" customWidth="1"/>
    <col min="2823" max="2823" width="16.109375" style="46" customWidth="1"/>
    <col min="2824" max="2824" width="0" style="46" hidden="1" customWidth="1"/>
    <col min="2825" max="2825" width="15.44140625" style="46" customWidth="1"/>
    <col min="2826" max="2826" width="12.88671875" style="46" bestFit="1" customWidth="1"/>
    <col min="2827" max="2827" width="8.88671875" style="46"/>
    <col min="2828" max="2828" width="12.88671875" style="46" bestFit="1" customWidth="1"/>
    <col min="2829" max="3072" width="8.88671875" style="46"/>
    <col min="3073" max="3073" width="3.6640625" style="46" bestFit="1" customWidth="1"/>
    <col min="3074" max="3074" width="8.33203125" style="46" customWidth="1"/>
    <col min="3075" max="3075" width="46.109375" style="46" customWidth="1"/>
    <col min="3076" max="3076" width="11" style="46" customWidth="1"/>
    <col min="3077" max="3077" width="12.5546875" style="46" customWidth="1"/>
    <col min="3078" max="3078" width="10.88671875" style="46" customWidth="1"/>
    <col min="3079" max="3079" width="16.109375" style="46" customWidth="1"/>
    <col min="3080" max="3080" width="0" style="46" hidden="1" customWidth="1"/>
    <col min="3081" max="3081" width="15.44140625" style="46" customWidth="1"/>
    <col min="3082" max="3082" width="12.88671875" style="46" bestFit="1" customWidth="1"/>
    <col min="3083" max="3083" width="8.88671875" style="46"/>
    <col min="3084" max="3084" width="12.88671875" style="46" bestFit="1" customWidth="1"/>
    <col min="3085" max="3328" width="8.88671875" style="46"/>
    <col min="3329" max="3329" width="3.6640625" style="46" bestFit="1" customWidth="1"/>
    <col min="3330" max="3330" width="8.33203125" style="46" customWidth="1"/>
    <col min="3331" max="3331" width="46.109375" style="46" customWidth="1"/>
    <col min="3332" max="3332" width="11" style="46" customWidth="1"/>
    <col min="3333" max="3333" width="12.5546875" style="46" customWidth="1"/>
    <col min="3334" max="3334" width="10.88671875" style="46" customWidth="1"/>
    <col min="3335" max="3335" width="16.109375" style="46" customWidth="1"/>
    <col min="3336" max="3336" width="0" style="46" hidden="1" customWidth="1"/>
    <col min="3337" max="3337" width="15.44140625" style="46" customWidth="1"/>
    <col min="3338" max="3338" width="12.88671875" style="46" bestFit="1" customWidth="1"/>
    <col min="3339" max="3339" width="8.88671875" style="46"/>
    <col min="3340" max="3340" width="12.88671875" style="46" bestFit="1" customWidth="1"/>
    <col min="3341" max="3584" width="8.88671875" style="46"/>
    <col min="3585" max="3585" width="3.6640625" style="46" bestFit="1" customWidth="1"/>
    <col min="3586" max="3586" width="8.33203125" style="46" customWidth="1"/>
    <col min="3587" max="3587" width="46.109375" style="46" customWidth="1"/>
    <col min="3588" max="3588" width="11" style="46" customWidth="1"/>
    <col min="3589" max="3589" width="12.5546875" style="46" customWidth="1"/>
    <col min="3590" max="3590" width="10.88671875" style="46" customWidth="1"/>
    <col min="3591" max="3591" width="16.109375" style="46" customWidth="1"/>
    <col min="3592" max="3592" width="0" style="46" hidden="1" customWidth="1"/>
    <col min="3593" max="3593" width="15.44140625" style="46" customWidth="1"/>
    <col min="3594" max="3594" width="12.88671875" style="46" bestFit="1" customWidth="1"/>
    <col min="3595" max="3595" width="8.88671875" style="46"/>
    <col min="3596" max="3596" width="12.88671875" style="46" bestFit="1" customWidth="1"/>
    <col min="3597" max="3840" width="8.88671875" style="46"/>
    <col min="3841" max="3841" width="3.6640625" style="46" bestFit="1" customWidth="1"/>
    <col min="3842" max="3842" width="8.33203125" style="46" customWidth="1"/>
    <col min="3843" max="3843" width="46.109375" style="46" customWidth="1"/>
    <col min="3844" max="3844" width="11" style="46" customWidth="1"/>
    <col min="3845" max="3845" width="12.5546875" style="46" customWidth="1"/>
    <col min="3846" max="3846" width="10.88671875" style="46" customWidth="1"/>
    <col min="3847" max="3847" width="16.109375" style="46" customWidth="1"/>
    <col min="3848" max="3848" width="0" style="46" hidden="1" customWidth="1"/>
    <col min="3849" max="3849" width="15.44140625" style="46" customWidth="1"/>
    <col min="3850" max="3850" width="12.88671875" style="46" bestFit="1" customWidth="1"/>
    <col min="3851" max="3851" width="8.88671875" style="46"/>
    <col min="3852" max="3852" width="12.88671875" style="46" bestFit="1" customWidth="1"/>
    <col min="3853" max="4096" width="8.88671875" style="46"/>
    <col min="4097" max="4097" width="3.6640625" style="46" bestFit="1" customWidth="1"/>
    <col min="4098" max="4098" width="8.33203125" style="46" customWidth="1"/>
    <col min="4099" max="4099" width="46.109375" style="46" customWidth="1"/>
    <col min="4100" max="4100" width="11" style="46" customWidth="1"/>
    <col min="4101" max="4101" width="12.5546875" style="46" customWidth="1"/>
    <col min="4102" max="4102" width="10.88671875" style="46" customWidth="1"/>
    <col min="4103" max="4103" width="16.109375" style="46" customWidth="1"/>
    <col min="4104" max="4104" width="0" style="46" hidden="1" customWidth="1"/>
    <col min="4105" max="4105" width="15.44140625" style="46" customWidth="1"/>
    <col min="4106" max="4106" width="12.88671875" style="46" bestFit="1" customWidth="1"/>
    <col min="4107" max="4107" width="8.88671875" style="46"/>
    <col min="4108" max="4108" width="12.88671875" style="46" bestFit="1" customWidth="1"/>
    <col min="4109" max="4352" width="8.88671875" style="46"/>
    <col min="4353" max="4353" width="3.6640625" style="46" bestFit="1" customWidth="1"/>
    <col min="4354" max="4354" width="8.33203125" style="46" customWidth="1"/>
    <col min="4355" max="4355" width="46.109375" style="46" customWidth="1"/>
    <col min="4356" max="4356" width="11" style="46" customWidth="1"/>
    <col min="4357" max="4357" width="12.5546875" style="46" customWidth="1"/>
    <col min="4358" max="4358" width="10.88671875" style="46" customWidth="1"/>
    <col min="4359" max="4359" width="16.109375" style="46" customWidth="1"/>
    <col min="4360" max="4360" width="0" style="46" hidden="1" customWidth="1"/>
    <col min="4361" max="4361" width="15.44140625" style="46" customWidth="1"/>
    <col min="4362" max="4362" width="12.88671875" style="46" bestFit="1" customWidth="1"/>
    <col min="4363" max="4363" width="8.88671875" style="46"/>
    <col min="4364" max="4364" width="12.88671875" style="46" bestFit="1" customWidth="1"/>
    <col min="4365" max="4608" width="8.88671875" style="46"/>
    <col min="4609" max="4609" width="3.6640625" style="46" bestFit="1" customWidth="1"/>
    <col min="4610" max="4610" width="8.33203125" style="46" customWidth="1"/>
    <col min="4611" max="4611" width="46.109375" style="46" customWidth="1"/>
    <col min="4612" max="4612" width="11" style="46" customWidth="1"/>
    <col min="4613" max="4613" width="12.5546875" style="46" customWidth="1"/>
    <col min="4614" max="4614" width="10.88671875" style="46" customWidth="1"/>
    <col min="4615" max="4615" width="16.109375" style="46" customWidth="1"/>
    <col min="4616" max="4616" width="0" style="46" hidden="1" customWidth="1"/>
    <col min="4617" max="4617" width="15.44140625" style="46" customWidth="1"/>
    <col min="4618" max="4618" width="12.88671875" style="46" bestFit="1" customWidth="1"/>
    <col min="4619" max="4619" width="8.88671875" style="46"/>
    <col min="4620" max="4620" width="12.88671875" style="46" bestFit="1" customWidth="1"/>
    <col min="4621" max="4864" width="8.88671875" style="46"/>
    <col min="4865" max="4865" width="3.6640625" style="46" bestFit="1" customWidth="1"/>
    <col min="4866" max="4866" width="8.33203125" style="46" customWidth="1"/>
    <col min="4867" max="4867" width="46.109375" style="46" customWidth="1"/>
    <col min="4868" max="4868" width="11" style="46" customWidth="1"/>
    <col min="4869" max="4869" width="12.5546875" style="46" customWidth="1"/>
    <col min="4870" max="4870" width="10.88671875" style="46" customWidth="1"/>
    <col min="4871" max="4871" width="16.109375" style="46" customWidth="1"/>
    <col min="4872" max="4872" width="0" style="46" hidden="1" customWidth="1"/>
    <col min="4873" max="4873" width="15.44140625" style="46" customWidth="1"/>
    <col min="4874" max="4874" width="12.88671875" style="46" bestFit="1" customWidth="1"/>
    <col min="4875" max="4875" width="8.88671875" style="46"/>
    <col min="4876" max="4876" width="12.88671875" style="46" bestFit="1" customWidth="1"/>
    <col min="4877" max="5120" width="8.88671875" style="46"/>
    <col min="5121" max="5121" width="3.6640625" style="46" bestFit="1" customWidth="1"/>
    <col min="5122" max="5122" width="8.33203125" style="46" customWidth="1"/>
    <col min="5123" max="5123" width="46.109375" style="46" customWidth="1"/>
    <col min="5124" max="5124" width="11" style="46" customWidth="1"/>
    <col min="5125" max="5125" width="12.5546875" style="46" customWidth="1"/>
    <col min="5126" max="5126" width="10.88671875" style="46" customWidth="1"/>
    <col min="5127" max="5127" width="16.109375" style="46" customWidth="1"/>
    <col min="5128" max="5128" width="0" style="46" hidden="1" customWidth="1"/>
    <col min="5129" max="5129" width="15.44140625" style="46" customWidth="1"/>
    <col min="5130" max="5130" width="12.88671875" style="46" bestFit="1" customWidth="1"/>
    <col min="5131" max="5131" width="8.88671875" style="46"/>
    <col min="5132" max="5132" width="12.88671875" style="46" bestFit="1" customWidth="1"/>
    <col min="5133" max="5376" width="8.88671875" style="46"/>
    <col min="5377" max="5377" width="3.6640625" style="46" bestFit="1" customWidth="1"/>
    <col min="5378" max="5378" width="8.33203125" style="46" customWidth="1"/>
    <col min="5379" max="5379" width="46.109375" style="46" customWidth="1"/>
    <col min="5380" max="5380" width="11" style="46" customWidth="1"/>
    <col min="5381" max="5381" width="12.5546875" style="46" customWidth="1"/>
    <col min="5382" max="5382" width="10.88671875" style="46" customWidth="1"/>
    <col min="5383" max="5383" width="16.109375" style="46" customWidth="1"/>
    <col min="5384" max="5384" width="0" style="46" hidden="1" customWidth="1"/>
    <col min="5385" max="5385" width="15.44140625" style="46" customWidth="1"/>
    <col min="5386" max="5386" width="12.88671875" style="46" bestFit="1" customWidth="1"/>
    <col min="5387" max="5387" width="8.88671875" style="46"/>
    <col min="5388" max="5388" width="12.88671875" style="46" bestFit="1" customWidth="1"/>
    <col min="5389" max="5632" width="8.88671875" style="46"/>
    <col min="5633" max="5633" width="3.6640625" style="46" bestFit="1" customWidth="1"/>
    <col min="5634" max="5634" width="8.33203125" style="46" customWidth="1"/>
    <col min="5635" max="5635" width="46.109375" style="46" customWidth="1"/>
    <col min="5636" max="5636" width="11" style="46" customWidth="1"/>
    <col min="5637" max="5637" width="12.5546875" style="46" customWidth="1"/>
    <col min="5638" max="5638" width="10.88671875" style="46" customWidth="1"/>
    <col min="5639" max="5639" width="16.109375" style="46" customWidth="1"/>
    <col min="5640" max="5640" width="0" style="46" hidden="1" customWidth="1"/>
    <col min="5641" max="5641" width="15.44140625" style="46" customWidth="1"/>
    <col min="5642" max="5642" width="12.88671875" style="46" bestFit="1" customWidth="1"/>
    <col min="5643" max="5643" width="8.88671875" style="46"/>
    <col min="5644" max="5644" width="12.88671875" style="46" bestFit="1" customWidth="1"/>
    <col min="5645" max="5888" width="8.88671875" style="46"/>
    <col min="5889" max="5889" width="3.6640625" style="46" bestFit="1" customWidth="1"/>
    <col min="5890" max="5890" width="8.33203125" style="46" customWidth="1"/>
    <col min="5891" max="5891" width="46.109375" style="46" customWidth="1"/>
    <col min="5892" max="5892" width="11" style="46" customWidth="1"/>
    <col min="5893" max="5893" width="12.5546875" style="46" customWidth="1"/>
    <col min="5894" max="5894" width="10.88671875" style="46" customWidth="1"/>
    <col min="5895" max="5895" width="16.109375" style="46" customWidth="1"/>
    <col min="5896" max="5896" width="0" style="46" hidden="1" customWidth="1"/>
    <col min="5897" max="5897" width="15.44140625" style="46" customWidth="1"/>
    <col min="5898" max="5898" width="12.88671875" style="46" bestFit="1" customWidth="1"/>
    <col min="5899" max="5899" width="8.88671875" style="46"/>
    <col min="5900" max="5900" width="12.88671875" style="46" bestFit="1" customWidth="1"/>
    <col min="5901" max="6144" width="8.88671875" style="46"/>
    <col min="6145" max="6145" width="3.6640625" style="46" bestFit="1" customWidth="1"/>
    <col min="6146" max="6146" width="8.33203125" style="46" customWidth="1"/>
    <col min="6147" max="6147" width="46.109375" style="46" customWidth="1"/>
    <col min="6148" max="6148" width="11" style="46" customWidth="1"/>
    <col min="6149" max="6149" width="12.5546875" style="46" customWidth="1"/>
    <col min="6150" max="6150" width="10.88671875" style="46" customWidth="1"/>
    <col min="6151" max="6151" width="16.109375" style="46" customWidth="1"/>
    <col min="6152" max="6152" width="0" style="46" hidden="1" customWidth="1"/>
    <col min="6153" max="6153" width="15.44140625" style="46" customWidth="1"/>
    <col min="6154" max="6154" width="12.88671875" style="46" bestFit="1" customWidth="1"/>
    <col min="6155" max="6155" width="8.88671875" style="46"/>
    <col min="6156" max="6156" width="12.88671875" style="46" bestFit="1" customWidth="1"/>
    <col min="6157" max="6400" width="8.88671875" style="46"/>
    <col min="6401" max="6401" width="3.6640625" style="46" bestFit="1" customWidth="1"/>
    <col min="6402" max="6402" width="8.33203125" style="46" customWidth="1"/>
    <col min="6403" max="6403" width="46.109375" style="46" customWidth="1"/>
    <col min="6404" max="6404" width="11" style="46" customWidth="1"/>
    <col min="6405" max="6405" width="12.5546875" style="46" customWidth="1"/>
    <col min="6406" max="6406" width="10.88671875" style="46" customWidth="1"/>
    <col min="6407" max="6407" width="16.109375" style="46" customWidth="1"/>
    <col min="6408" max="6408" width="0" style="46" hidden="1" customWidth="1"/>
    <col min="6409" max="6409" width="15.44140625" style="46" customWidth="1"/>
    <col min="6410" max="6410" width="12.88671875" style="46" bestFit="1" customWidth="1"/>
    <col min="6411" max="6411" width="8.88671875" style="46"/>
    <col min="6412" max="6412" width="12.88671875" style="46" bestFit="1" customWidth="1"/>
    <col min="6413" max="6656" width="8.88671875" style="46"/>
    <col min="6657" max="6657" width="3.6640625" style="46" bestFit="1" customWidth="1"/>
    <col min="6658" max="6658" width="8.33203125" style="46" customWidth="1"/>
    <col min="6659" max="6659" width="46.109375" style="46" customWidth="1"/>
    <col min="6660" max="6660" width="11" style="46" customWidth="1"/>
    <col min="6661" max="6661" width="12.5546875" style="46" customWidth="1"/>
    <col min="6662" max="6662" width="10.88671875" style="46" customWidth="1"/>
    <col min="6663" max="6663" width="16.109375" style="46" customWidth="1"/>
    <col min="6664" max="6664" width="0" style="46" hidden="1" customWidth="1"/>
    <col min="6665" max="6665" width="15.44140625" style="46" customWidth="1"/>
    <col min="6666" max="6666" width="12.88671875" style="46" bestFit="1" customWidth="1"/>
    <col min="6667" max="6667" width="8.88671875" style="46"/>
    <col min="6668" max="6668" width="12.88671875" style="46" bestFit="1" customWidth="1"/>
    <col min="6669" max="6912" width="8.88671875" style="46"/>
    <col min="6913" max="6913" width="3.6640625" style="46" bestFit="1" customWidth="1"/>
    <col min="6914" max="6914" width="8.33203125" style="46" customWidth="1"/>
    <col min="6915" max="6915" width="46.109375" style="46" customWidth="1"/>
    <col min="6916" max="6916" width="11" style="46" customWidth="1"/>
    <col min="6917" max="6917" width="12.5546875" style="46" customWidth="1"/>
    <col min="6918" max="6918" width="10.88671875" style="46" customWidth="1"/>
    <col min="6919" max="6919" width="16.109375" style="46" customWidth="1"/>
    <col min="6920" max="6920" width="0" style="46" hidden="1" customWidth="1"/>
    <col min="6921" max="6921" width="15.44140625" style="46" customWidth="1"/>
    <col min="6922" max="6922" width="12.88671875" style="46" bestFit="1" customWidth="1"/>
    <col min="6923" max="6923" width="8.88671875" style="46"/>
    <col min="6924" max="6924" width="12.88671875" style="46" bestFit="1" customWidth="1"/>
    <col min="6925" max="7168" width="8.88671875" style="46"/>
    <col min="7169" max="7169" width="3.6640625" style="46" bestFit="1" customWidth="1"/>
    <col min="7170" max="7170" width="8.33203125" style="46" customWidth="1"/>
    <col min="7171" max="7171" width="46.109375" style="46" customWidth="1"/>
    <col min="7172" max="7172" width="11" style="46" customWidth="1"/>
    <col min="7173" max="7173" width="12.5546875" style="46" customWidth="1"/>
    <col min="7174" max="7174" width="10.88671875" style="46" customWidth="1"/>
    <col min="7175" max="7175" width="16.109375" style="46" customWidth="1"/>
    <col min="7176" max="7176" width="0" style="46" hidden="1" customWidth="1"/>
    <col min="7177" max="7177" width="15.44140625" style="46" customWidth="1"/>
    <col min="7178" max="7178" width="12.88671875" style="46" bestFit="1" customWidth="1"/>
    <col min="7179" max="7179" width="8.88671875" style="46"/>
    <col min="7180" max="7180" width="12.88671875" style="46" bestFit="1" customWidth="1"/>
    <col min="7181" max="7424" width="8.88671875" style="46"/>
    <col min="7425" max="7425" width="3.6640625" style="46" bestFit="1" customWidth="1"/>
    <col min="7426" max="7426" width="8.33203125" style="46" customWidth="1"/>
    <col min="7427" max="7427" width="46.109375" style="46" customWidth="1"/>
    <col min="7428" max="7428" width="11" style="46" customWidth="1"/>
    <col min="7429" max="7429" width="12.5546875" style="46" customWidth="1"/>
    <col min="7430" max="7430" width="10.88671875" style="46" customWidth="1"/>
    <col min="7431" max="7431" width="16.109375" style="46" customWidth="1"/>
    <col min="7432" max="7432" width="0" style="46" hidden="1" customWidth="1"/>
    <col min="7433" max="7433" width="15.44140625" style="46" customWidth="1"/>
    <col min="7434" max="7434" width="12.88671875" style="46" bestFit="1" customWidth="1"/>
    <col min="7435" max="7435" width="8.88671875" style="46"/>
    <col min="7436" max="7436" width="12.88671875" style="46" bestFit="1" customWidth="1"/>
    <col min="7437" max="7680" width="8.88671875" style="46"/>
    <col min="7681" max="7681" width="3.6640625" style="46" bestFit="1" customWidth="1"/>
    <col min="7682" max="7682" width="8.33203125" style="46" customWidth="1"/>
    <col min="7683" max="7683" width="46.109375" style="46" customWidth="1"/>
    <col min="7684" max="7684" width="11" style="46" customWidth="1"/>
    <col min="7685" max="7685" width="12.5546875" style="46" customWidth="1"/>
    <col min="7686" max="7686" width="10.88671875" style="46" customWidth="1"/>
    <col min="7687" max="7687" width="16.109375" style="46" customWidth="1"/>
    <col min="7688" max="7688" width="0" style="46" hidden="1" customWidth="1"/>
    <col min="7689" max="7689" width="15.44140625" style="46" customWidth="1"/>
    <col min="7690" max="7690" width="12.88671875" style="46" bestFit="1" customWidth="1"/>
    <col min="7691" max="7691" width="8.88671875" style="46"/>
    <col min="7692" max="7692" width="12.88671875" style="46" bestFit="1" customWidth="1"/>
    <col min="7693" max="7936" width="8.88671875" style="46"/>
    <col min="7937" max="7937" width="3.6640625" style="46" bestFit="1" customWidth="1"/>
    <col min="7938" max="7938" width="8.33203125" style="46" customWidth="1"/>
    <col min="7939" max="7939" width="46.109375" style="46" customWidth="1"/>
    <col min="7940" max="7940" width="11" style="46" customWidth="1"/>
    <col min="7941" max="7941" width="12.5546875" style="46" customWidth="1"/>
    <col min="7942" max="7942" width="10.88671875" style="46" customWidth="1"/>
    <col min="7943" max="7943" width="16.109375" style="46" customWidth="1"/>
    <col min="7944" max="7944" width="0" style="46" hidden="1" customWidth="1"/>
    <col min="7945" max="7945" width="15.44140625" style="46" customWidth="1"/>
    <col min="7946" max="7946" width="12.88671875" style="46" bestFit="1" customWidth="1"/>
    <col min="7947" max="7947" width="8.88671875" style="46"/>
    <col min="7948" max="7948" width="12.88671875" style="46" bestFit="1" customWidth="1"/>
    <col min="7949" max="8192" width="8.88671875" style="46"/>
    <col min="8193" max="8193" width="3.6640625" style="46" bestFit="1" customWidth="1"/>
    <col min="8194" max="8194" width="8.33203125" style="46" customWidth="1"/>
    <col min="8195" max="8195" width="46.109375" style="46" customWidth="1"/>
    <col min="8196" max="8196" width="11" style="46" customWidth="1"/>
    <col min="8197" max="8197" width="12.5546875" style="46" customWidth="1"/>
    <col min="8198" max="8198" width="10.88671875" style="46" customWidth="1"/>
    <col min="8199" max="8199" width="16.109375" style="46" customWidth="1"/>
    <col min="8200" max="8200" width="0" style="46" hidden="1" customWidth="1"/>
    <col min="8201" max="8201" width="15.44140625" style="46" customWidth="1"/>
    <col min="8202" max="8202" width="12.88671875" style="46" bestFit="1" customWidth="1"/>
    <col min="8203" max="8203" width="8.88671875" style="46"/>
    <col min="8204" max="8204" width="12.88671875" style="46" bestFit="1" customWidth="1"/>
    <col min="8205" max="8448" width="8.88671875" style="46"/>
    <col min="8449" max="8449" width="3.6640625" style="46" bestFit="1" customWidth="1"/>
    <col min="8450" max="8450" width="8.33203125" style="46" customWidth="1"/>
    <col min="8451" max="8451" width="46.109375" style="46" customWidth="1"/>
    <col min="8452" max="8452" width="11" style="46" customWidth="1"/>
    <col min="8453" max="8453" width="12.5546875" style="46" customWidth="1"/>
    <col min="8454" max="8454" width="10.88671875" style="46" customWidth="1"/>
    <col min="8455" max="8455" width="16.109375" style="46" customWidth="1"/>
    <col min="8456" max="8456" width="0" style="46" hidden="1" customWidth="1"/>
    <col min="8457" max="8457" width="15.44140625" style="46" customWidth="1"/>
    <col min="8458" max="8458" width="12.88671875" style="46" bestFit="1" customWidth="1"/>
    <col min="8459" max="8459" width="8.88671875" style="46"/>
    <col min="8460" max="8460" width="12.88671875" style="46" bestFit="1" customWidth="1"/>
    <col min="8461" max="8704" width="8.88671875" style="46"/>
    <col min="8705" max="8705" width="3.6640625" style="46" bestFit="1" customWidth="1"/>
    <col min="8706" max="8706" width="8.33203125" style="46" customWidth="1"/>
    <col min="8707" max="8707" width="46.109375" style="46" customWidth="1"/>
    <col min="8708" max="8708" width="11" style="46" customWidth="1"/>
    <col min="8709" max="8709" width="12.5546875" style="46" customWidth="1"/>
    <col min="8710" max="8710" width="10.88671875" style="46" customWidth="1"/>
    <col min="8711" max="8711" width="16.109375" style="46" customWidth="1"/>
    <col min="8712" max="8712" width="0" style="46" hidden="1" customWidth="1"/>
    <col min="8713" max="8713" width="15.44140625" style="46" customWidth="1"/>
    <col min="8714" max="8714" width="12.88671875" style="46" bestFit="1" customWidth="1"/>
    <col min="8715" max="8715" width="8.88671875" style="46"/>
    <col min="8716" max="8716" width="12.88671875" style="46" bestFit="1" customWidth="1"/>
    <col min="8717" max="8960" width="8.88671875" style="46"/>
    <col min="8961" max="8961" width="3.6640625" style="46" bestFit="1" customWidth="1"/>
    <col min="8962" max="8962" width="8.33203125" style="46" customWidth="1"/>
    <col min="8963" max="8963" width="46.109375" style="46" customWidth="1"/>
    <col min="8964" max="8964" width="11" style="46" customWidth="1"/>
    <col min="8965" max="8965" width="12.5546875" style="46" customWidth="1"/>
    <col min="8966" max="8966" width="10.88671875" style="46" customWidth="1"/>
    <col min="8967" max="8967" width="16.109375" style="46" customWidth="1"/>
    <col min="8968" max="8968" width="0" style="46" hidden="1" customWidth="1"/>
    <col min="8969" max="8969" width="15.44140625" style="46" customWidth="1"/>
    <col min="8970" max="8970" width="12.88671875" style="46" bestFit="1" customWidth="1"/>
    <col min="8971" max="8971" width="8.88671875" style="46"/>
    <col min="8972" max="8972" width="12.88671875" style="46" bestFit="1" customWidth="1"/>
    <col min="8973" max="9216" width="8.88671875" style="46"/>
    <col min="9217" max="9217" width="3.6640625" style="46" bestFit="1" customWidth="1"/>
    <col min="9218" max="9218" width="8.33203125" style="46" customWidth="1"/>
    <col min="9219" max="9219" width="46.109375" style="46" customWidth="1"/>
    <col min="9220" max="9220" width="11" style="46" customWidth="1"/>
    <col min="9221" max="9221" width="12.5546875" style="46" customWidth="1"/>
    <col min="9222" max="9222" width="10.88671875" style="46" customWidth="1"/>
    <col min="9223" max="9223" width="16.109375" style="46" customWidth="1"/>
    <col min="9224" max="9224" width="0" style="46" hidden="1" customWidth="1"/>
    <col min="9225" max="9225" width="15.44140625" style="46" customWidth="1"/>
    <col min="9226" max="9226" width="12.88671875" style="46" bestFit="1" customWidth="1"/>
    <col min="9227" max="9227" width="8.88671875" style="46"/>
    <col min="9228" max="9228" width="12.88671875" style="46" bestFit="1" customWidth="1"/>
    <col min="9229" max="9472" width="8.88671875" style="46"/>
    <col min="9473" max="9473" width="3.6640625" style="46" bestFit="1" customWidth="1"/>
    <col min="9474" max="9474" width="8.33203125" style="46" customWidth="1"/>
    <col min="9475" max="9475" width="46.109375" style="46" customWidth="1"/>
    <col min="9476" max="9476" width="11" style="46" customWidth="1"/>
    <col min="9477" max="9477" width="12.5546875" style="46" customWidth="1"/>
    <col min="9478" max="9478" width="10.88671875" style="46" customWidth="1"/>
    <col min="9479" max="9479" width="16.109375" style="46" customWidth="1"/>
    <col min="9480" max="9480" width="0" style="46" hidden="1" customWidth="1"/>
    <col min="9481" max="9481" width="15.44140625" style="46" customWidth="1"/>
    <col min="9482" max="9482" width="12.88671875" style="46" bestFit="1" customWidth="1"/>
    <col min="9483" max="9483" width="8.88671875" style="46"/>
    <col min="9484" max="9484" width="12.88671875" style="46" bestFit="1" customWidth="1"/>
    <col min="9485" max="9728" width="8.88671875" style="46"/>
    <col min="9729" max="9729" width="3.6640625" style="46" bestFit="1" customWidth="1"/>
    <col min="9730" max="9730" width="8.33203125" style="46" customWidth="1"/>
    <col min="9731" max="9731" width="46.109375" style="46" customWidth="1"/>
    <col min="9732" max="9732" width="11" style="46" customWidth="1"/>
    <col min="9733" max="9733" width="12.5546875" style="46" customWidth="1"/>
    <col min="9734" max="9734" width="10.88671875" style="46" customWidth="1"/>
    <col min="9735" max="9735" width="16.109375" style="46" customWidth="1"/>
    <col min="9736" max="9736" width="0" style="46" hidden="1" customWidth="1"/>
    <col min="9737" max="9737" width="15.44140625" style="46" customWidth="1"/>
    <col min="9738" max="9738" width="12.88671875" style="46" bestFit="1" customWidth="1"/>
    <col min="9739" max="9739" width="8.88671875" style="46"/>
    <col min="9740" max="9740" width="12.88671875" style="46" bestFit="1" customWidth="1"/>
    <col min="9741" max="9984" width="8.88671875" style="46"/>
    <col min="9985" max="9985" width="3.6640625" style="46" bestFit="1" customWidth="1"/>
    <col min="9986" max="9986" width="8.33203125" style="46" customWidth="1"/>
    <col min="9987" max="9987" width="46.109375" style="46" customWidth="1"/>
    <col min="9988" max="9988" width="11" style="46" customWidth="1"/>
    <col min="9989" max="9989" width="12.5546875" style="46" customWidth="1"/>
    <col min="9990" max="9990" width="10.88671875" style="46" customWidth="1"/>
    <col min="9991" max="9991" width="16.109375" style="46" customWidth="1"/>
    <col min="9992" max="9992" width="0" style="46" hidden="1" customWidth="1"/>
    <col min="9993" max="9993" width="15.44140625" style="46" customWidth="1"/>
    <col min="9994" max="9994" width="12.88671875" style="46" bestFit="1" customWidth="1"/>
    <col min="9995" max="9995" width="8.88671875" style="46"/>
    <col min="9996" max="9996" width="12.88671875" style="46" bestFit="1" customWidth="1"/>
    <col min="9997" max="10240" width="8.88671875" style="46"/>
    <col min="10241" max="10241" width="3.6640625" style="46" bestFit="1" customWidth="1"/>
    <col min="10242" max="10242" width="8.33203125" style="46" customWidth="1"/>
    <col min="10243" max="10243" width="46.109375" style="46" customWidth="1"/>
    <col min="10244" max="10244" width="11" style="46" customWidth="1"/>
    <col min="10245" max="10245" width="12.5546875" style="46" customWidth="1"/>
    <col min="10246" max="10246" width="10.88671875" style="46" customWidth="1"/>
    <col min="10247" max="10247" width="16.109375" style="46" customWidth="1"/>
    <col min="10248" max="10248" width="0" style="46" hidden="1" customWidth="1"/>
    <col min="10249" max="10249" width="15.44140625" style="46" customWidth="1"/>
    <col min="10250" max="10250" width="12.88671875" style="46" bestFit="1" customWidth="1"/>
    <col min="10251" max="10251" width="8.88671875" style="46"/>
    <col min="10252" max="10252" width="12.88671875" style="46" bestFit="1" customWidth="1"/>
    <col min="10253" max="10496" width="8.88671875" style="46"/>
    <col min="10497" max="10497" width="3.6640625" style="46" bestFit="1" customWidth="1"/>
    <col min="10498" max="10498" width="8.33203125" style="46" customWidth="1"/>
    <col min="10499" max="10499" width="46.109375" style="46" customWidth="1"/>
    <col min="10500" max="10500" width="11" style="46" customWidth="1"/>
    <col min="10501" max="10501" width="12.5546875" style="46" customWidth="1"/>
    <col min="10502" max="10502" width="10.88671875" style="46" customWidth="1"/>
    <col min="10503" max="10503" width="16.109375" style="46" customWidth="1"/>
    <col min="10504" max="10504" width="0" style="46" hidden="1" customWidth="1"/>
    <col min="10505" max="10505" width="15.44140625" style="46" customWidth="1"/>
    <col min="10506" max="10506" width="12.88671875" style="46" bestFit="1" customWidth="1"/>
    <col min="10507" max="10507" width="8.88671875" style="46"/>
    <col min="10508" max="10508" width="12.88671875" style="46" bestFit="1" customWidth="1"/>
    <col min="10509" max="10752" width="8.88671875" style="46"/>
    <col min="10753" max="10753" width="3.6640625" style="46" bestFit="1" customWidth="1"/>
    <col min="10754" max="10754" width="8.33203125" style="46" customWidth="1"/>
    <col min="10755" max="10755" width="46.109375" style="46" customWidth="1"/>
    <col min="10756" max="10756" width="11" style="46" customWidth="1"/>
    <col min="10757" max="10757" width="12.5546875" style="46" customWidth="1"/>
    <col min="10758" max="10758" width="10.88671875" style="46" customWidth="1"/>
    <col min="10759" max="10759" width="16.109375" style="46" customWidth="1"/>
    <col min="10760" max="10760" width="0" style="46" hidden="1" customWidth="1"/>
    <col min="10761" max="10761" width="15.44140625" style="46" customWidth="1"/>
    <col min="10762" max="10762" width="12.88671875" style="46" bestFit="1" customWidth="1"/>
    <col min="10763" max="10763" width="8.88671875" style="46"/>
    <col min="10764" max="10764" width="12.88671875" style="46" bestFit="1" customWidth="1"/>
    <col min="10765" max="11008" width="8.88671875" style="46"/>
    <col min="11009" max="11009" width="3.6640625" style="46" bestFit="1" customWidth="1"/>
    <col min="11010" max="11010" width="8.33203125" style="46" customWidth="1"/>
    <col min="11011" max="11011" width="46.109375" style="46" customWidth="1"/>
    <col min="11012" max="11012" width="11" style="46" customWidth="1"/>
    <col min="11013" max="11013" width="12.5546875" style="46" customWidth="1"/>
    <col min="11014" max="11014" width="10.88671875" style="46" customWidth="1"/>
    <col min="11015" max="11015" width="16.109375" style="46" customWidth="1"/>
    <col min="11016" max="11016" width="0" style="46" hidden="1" customWidth="1"/>
    <col min="11017" max="11017" width="15.44140625" style="46" customWidth="1"/>
    <col min="11018" max="11018" width="12.88671875" style="46" bestFit="1" customWidth="1"/>
    <col min="11019" max="11019" width="8.88671875" style="46"/>
    <col min="11020" max="11020" width="12.88671875" style="46" bestFit="1" customWidth="1"/>
    <col min="11021" max="11264" width="8.88671875" style="46"/>
    <col min="11265" max="11265" width="3.6640625" style="46" bestFit="1" customWidth="1"/>
    <col min="11266" max="11266" width="8.33203125" style="46" customWidth="1"/>
    <col min="11267" max="11267" width="46.109375" style="46" customWidth="1"/>
    <col min="11268" max="11268" width="11" style="46" customWidth="1"/>
    <col min="11269" max="11269" width="12.5546875" style="46" customWidth="1"/>
    <col min="11270" max="11270" width="10.88671875" style="46" customWidth="1"/>
    <col min="11271" max="11271" width="16.109375" style="46" customWidth="1"/>
    <col min="11272" max="11272" width="0" style="46" hidden="1" customWidth="1"/>
    <col min="11273" max="11273" width="15.44140625" style="46" customWidth="1"/>
    <col min="11274" max="11274" width="12.88671875" style="46" bestFit="1" customWidth="1"/>
    <col min="11275" max="11275" width="8.88671875" style="46"/>
    <col min="11276" max="11276" width="12.88671875" style="46" bestFit="1" customWidth="1"/>
    <col min="11277" max="11520" width="8.88671875" style="46"/>
    <col min="11521" max="11521" width="3.6640625" style="46" bestFit="1" customWidth="1"/>
    <col min="11522" max="11522" width="8.33203125" style="46" customWidth="1"/>
    <col min="11523" max="11523" width="46.109375" style="46" customWidth="1"/>
    <col min="11524" max="11524" width="11" style="46" customWidth="1"/>
    <col min="11525" max="11525" width="12.5546875" style="46" customWidth="1"/>
    <col min="11526" max="11526" width="10.88671875" style="46" customWidth="1"/>
    <col min="11527" max="11527" width="16.109375" style="46" customWidth="1"/>
    <col min="11528" max="11528" width="0" style="46" hidden="1" customWidth="1"/>
    <col min="11529" max="11529" width="15.44140625" style="46" customWidth="1"/>
    <col min="11530" max="11530" width="12.88671875" style="46" bestFit="1" customWidth="1"/>
    <col min="11531" max="11531" width="8.88671875" style="46"/>
    <col min="11532" max="11532" width="12.88671875" style="46" bestFit="1" customWidth="1"/>
    <col min="11533" max="11776" width="8.88671875" style="46"/>
    <col min="11777" max="11777" width="3.6640625" style="46" bestFit="1" customWidth="1"/>
    <col min="11778" max="11778" width="8.33203125" style="46" customWidth="1"/>
    <col min="11779" max="11779" width="46.109375" style="46" customWidth="1"/>
    <col min="11780" max="11780" width="11" style="46" customWidth="1"/>
    <col min="11781" max="11781" width="12.5546875" style="46" customWidth="1"/>
    <col min="11782" max="11782" width="10.88671875" style="46" customWidth="1"/>
    <col min="11783" max="11783" width="16.109375" style="46" customWidth="1"/>
    <col min="11784" max="11784" width="0" style="46" hidden="1" customWidth="1"/>
    <col min="11785" max="11785" width="15.44140625" style="46" customWidth="1"/>
    <col min="11786" max="11786" width="12.88671875" style="46" bestFit="1" customWidth="1"/>
    <col min="11787" max="11787" width="8.88671875" style="46"/>
    <col min="11788" max="11788" width="12.88671875" style="46" bestFit="1" customWidth="1"/>
    <col min="11789" max="12032" width="8.88671875" style="46"/>
    <col min="12033" max="12033" width="3.6640625" style="46" bestFit="1" customWidth="1"/>
    <col min="12034" max="12034" width="8.33203125" style="46" customWidth="1"/>
    <col min="12035" max="12035" width="46.109375" style="46" customWidth="1"/>
    <col min="12036" max="12036" width="11" style="46" customWidth="1"/>
    <col min="12037" max="12037" width="12.5546875" style="46" customWidth="1"/>
    <col min="12038" max="12038" width="10.88671875" style="46" customWidth="1"/>
    <col min="12039" max="12039" width="16.109375" style="46" customWidth="1"/>
    <col min="12040" max="12040" width="0" style="46" hidden="1" customWidth="1"/>
    <col min="12041" max="12041" width="15.44140625" style="46" customWidth="1"/>
    <col min="12042" max="12042" width="12.88671875" style="46" bestFit="1" customWidth="1"/>
    <col min="12043" max="12043" width="8.88671875" style="46"/>
    <col min="12044" max="12044" width="12.88671875" style="46" bestFit="1" customWidth="1"/>
    <col min="12045" max="12288" width="8.88671875" style="46"/>
    <col min="12289" max="12289" width="3.6640625" style="46" bestFit="1" customWidth="1"/>
    <col min="12290" max="12290" width="8.33203125" style="46" customWidth="1"/>
    <col min="12291" max="12291" width="46.109375" style="46" customWidth="1"/>
    <col min="12292" max="12292" width="11" style="46" customWidth="1"/>
    <col min="12293" max="12293" width="12.5546875" style="46" customWidth="1"/>
    <col min="12294" max="12294" width="10.88671875" style="46" customWidth="1"/>
    <col min="12295" max="12295" width="16.109375" style="46" customWidth="1"/>
    <col min="12296" max="12296" width="0" style="46" hidden="1" customWidth="1"/>
    <col min="12297" max="12297" width="15.44140625" style="46" customWidth="1"/>
    <col min="12298" max="12298" width="12.88671875" style="46" bestFit="1" customWidth="1"/>
    <col min="12299" max="12299" width="8.88671875" style="46"/>
    <col min="12300" max="12300" width="12.88671875" style="46" bestFit="1" customWidth="1"/>
    <col min="12301" max="12544" width="8.88671875" style="46"/>
    <col min="12545" max="12545" width="3.6640625" style="46" bestFit="1" customWidth="1"/>
    <col min="12546" max="12546" width="8.33203125" style="46" customWidth="1"/>
    <col min="12547" max="12547" width="46.109375" style="46" customWidth="1"/>
    <col min="12548" max="12548" width="11" style="46" customWidth="1"/>
    <col min="12549" max="12549" width="12.5546875" style="46" customWidth="1"/>
    <col min="12550" max="12550" width="10.88671875" style="46" customWidth="1"/>
    <col min="12551" max="12551" width="16.109375" style="46" customWidth="1"/>
    <col min="12552" max="12552" width="0" style="46" hidden="1" customWidth="1"/>
    <col min="12553" max="12553" width="15.44140625" style="46" customWidth="1"/>
    <col min="12554" max="12554" width="12.88671875" style="46" bestFit="1" customWidth="1"/>
    <col min="12555" max="12555" width="8.88671875" style="46"/>
    <col min="12556" max="12556" width="12.88671875" style="46" bestFit="1" customWidth="1"/>
    <col min="12557" max="12800" width="8.88671875" style="46"/>
    <col min="12801" max="12801" width="3.6640625" style="46" bestFit="1" customWidth="1"/>
    <col min="12802" max="12802" width="8.33203125" style="46" customWidth="1"/>
    <col min="12803" max="12803" width="46.109375" style="46" customWidth="1"/>
    <col min="12804" max="12804" width="11" style="46" customWidth="1"/>
    <col min="12805" max="12805" width="12.5546875" style="46" customWidth="1"/>
    <col min="12806" max="12806" width="10.88671875" style="46" customWidth="1"/>
    <col min="12807" max="12807" width="16.109375" style="46" customWidth="1"/>
    <col min="12808" max="12808" width="0" style="46" hidden="1" customWidth="1"/>
    <col min="12809" max="12809" width="15.44140625" style="46" customWidth="1"/>
    <col min="12810" max="12810" width="12.88671875" style="46" bestFit="1" customWidth="1"/>
    <col min="12811" max="12811" width="8.88671875" style="46"/>
    <col min="12812" max="12812" width="12.88671875" style="46" bestFit="1" customWidth="1"/>
    <col min="12813" max="13056" width="8.88671875" style="46"/>
    <col min="13057" max="13057" width="3.6640625" style="46" bestFit="1" customWidth="1"/>
    <col min="13058" max="13058" width="8.33203125" style="46" customWidth="1"/>
    <col min="13059" max="13059" width="46.109375" style="46" customWidth="1"/>
    <col min="13060" max="13060" width="11" style="46" customWidth="1"/>
    <col min="13061" max="13061" width="12.5546875" style="46" customWidth="1"/>
    <col min="13062" max="13062" width="10.88671875" style="46" customWidth="1"/>
    <col min="13063" max="13063" width="16.109375" style="46" customWidth="1"/>
    <col min="13064" max="13064" width="0" style="46" hidden="1" customWidth="1"/>
    <col min="13065" max="13065" width="15.44140625" style="46" customWidth="1"/>
    <col min="13066" max="13066" width="12.88671875" style="46" bestFit="1" customWidth="1"/>
    <col min="13067" max="13067" width="8.88671875" style="46"/>
    <col min="13068" max="13068" width="12.88671875" style="46" bestFit="1" customWidth="1"/>
    <col min="13069" max="13312" width="8.88671875" style="46"/>
    <col min="13313" max="13313" width="3.6640625" style="46" bestFit="1" customWidth="1"/>
    <col min="13314" max="13314" width="8.33203125" style="46" customWidth="1"/>
    <col min="13315" max="13315" width="46.109375" style="46" customWidth="1"/>
    <col min="13316" max="13316" width="11" style="46" customWidth="1"/>
    <col min="13317" max="13317" width="12.5546875" style="46" customWidth="1"/>
    <col min="13318" max="13318" width="10.88671875" style="46" customWidth="1"/>
    <col min="13319" max="13319" width="16.109375" style="46" customWidth="1"/>
    <col min="13320" max="13320" width="0" style="46" hidden="1" customWidth="1"/>
    <col min="13321" max="13321" width="15.44140625" style="46" customWidth="1"/>
    <col min="13322" max="13322" width="12.88671875" style="46" bestFit="1" customWidth="1"/>
    <col min="13323" max="13323" width="8.88671875" style="46"/>
    <col min="13324" max="13324" width="12.88671875" style="46" bestFit="1" customWidth="1"/>
    <col min="13325" max="13568" width="8.88671875" style="46"/>
    <col min="13569" max="13569" width="3.6640625" style="46" bestFit="1" customWidth="1"/>
    <col min="13570" max="13570" width="8.33203125" style="46" customWidth="1"/>
    <col min="13571" max="13571" width="46.109375" style="46" customWidth="1"/>
    <col min="13572" max="13572" width="11" style="46" customWidth="1"/>
    <col min="13573" max="13573" width="12.5546875" style="46" customWidth="1"/>
    <col min="13574" max="13574" width="10.88671875" style="46" customWidth="1"/>
    <col min="13575" max="13575" width="16.109375" style="46" customWidth="1"/>
    <col min="13576" max="13576" width="0" style="46" hidden="1" customWidth="1"/>
    <col min="13577" max="13577" width="15.44140625" style="46" customWidth="1"/>
    <col min="13578" max="13578" width="12.88671875" style="46" bestFit="1" customWidth="1"/>
    <col min="13579" max="13579" width="8.88671875" style="46"/>
    <col min="13580" max="13580" width="12.88671875" style="46" bestFit="1" customWidth="1"/>
    <col min="13581" max="13824" width="8.88671875" style="46"/>
    <col min="13825" max="13825" width="3.6640625" style="46" bestFit="1" customWidth="1"/>
    <col min="13826" max="13826" width="8.33203125" style="46" customWidth="1"/>
    <col min="13827" max="13827" width="46.109375" style="46" customWidth="1"/>
    <col min="13828" max="13828" width="11" style="46" customWidth="1"/>
    <col min="13829" max="13829" width="12.5546875" style="46" customWidth="1"/>
    <col min="13830" max="13830" width="10.88671875" style="46" customWidth="1"/>
    <col min="13831" max="13831" width="16.109375" style="46" customWidth="1"/>
    <col min="13832" max="13832" width="0" style="46" hidden="1" customWidth="1"/>
    <col min="13833" max="13833" width="15.44140625" style="46" customWidth="1"/>
    <col min="13834" max="13834" width="12.88671875" style="46" bestFit="1" customWidth="1"/>
    <col min="13835" max="13835" width="8.88671875" style="46"/>
    <col min="13836" max="13836" width="12.88671875" style="46" bestFit="1" customWidth="1"/>
    <col min="13837" max="14080" width="8.88671875" style="46"/>
    <col min="14081" max="14081" width="3.6640625" style="46" bestFit="1" customWidth="1"/>
    <col min="14082" max="14082" width="8.33203125" style="46" customWidth="1"/>
    <col min="14083" max="14083" width="46.109375" style="46" customWidth="1"/>
    <col min="14084" max="14084" width="11" style="46" customWidth="1"/>
    <col min="14085" max="14085" width="12.5546875" style="46" customWidth="1"/>
    <col min="14086" max="14086" width="10.88671875" style="46" customWidth="1"/>
    <col min="14087" max="14087" width="16.109375" style="46" customWidth="1"/>
    <col min="14088" max="14088" width="0" style="46" hidden="1" customWidth="1"/>
    <col min="14089" max="14089" width="15.44140625" style="46" customWidth="1"/>
    <col min="14090" max="14090" width="12.88671875" style="46" bestFit="1" customWidth="1"/>
    <col min="14091" max="14091" width="8.88671875" style="46"/>
    <col min="14092" max="14092" width="12.88671875" style="46" bestFit="1" customWidth="1"/>
    <col min="14093" max="14336" width="8.88671875" style="46"/>
    <col min="14337" max="14337" width="3.6640625" style="46" bestFit="1" customWidth="1"/>
    <col min="14338" max="14338" width="8.33203125" style="46" customWidth="1"/>
    <col min="14339" max="14339" width="46.109375" style="46" customWidth="1"/>
    <col min="14340" max="14340" width="11" style="46" customWidth="1"/>
    <col min="14341" max="14341" width="12.5546875" style="46" customWidth="1"/>
    <col min="14342" max="14342" width="10.88671875" style="46" customWidth="1"/>
    <col min="14343" max="14343" width="16.109375" style="46" customWidth="1"/>
    <col min="14344" max="14344" width="0" style="46" hidden="1" customWidth="1"/>
    <col min="14345" max="14345" width="15.44140625" style="46" customWidth="1"/>
    <col min="14346" max="14346" width="12.88671875" style="46" bestFit="1" customWidth="1"/>
    <col min="14347" max="14347" width="8.88671875" style="46"/>
    <col min="14348" max="14348" width="12.88671875" style="46" bestFit="1" customWidth="1"/>
    <col min="14349" max="14592" width="8.88671875" style="46"/>
    <col min="14593" max="14593" width="3.6640625" style="46" bestFit="1" customWidth="1"/>
    <col min="14594" max="14594" width="8.33203125" style="46" customWidth="1"/>
    <col min="14595" max="14595" width="46.109375" style="46" customWidth="1"/>
    <col min="14596" max="14596" width="11" style="46" customWidth="1"/>
    <col min="14597" max="14597" width="12.5546875" style="46" customWidth="1"/>
    <col min="14598" max="14598" width="10.88671875" style="46" customWidth="1"/>
    <col min="14599" max="14599" width="16.109375" style="46" customWidth="1"/>
    <col min="14600" max="14600" width="0" style="46" hidden="1" customWidth="1"/>
    <col min="14601" max="14601" width="15.44140625" style="46" customWidth="1"/>
    <col min="14602" max="14602" width="12.88671875" style="46" bestFit="1" customWidth="1"/>
    <col min="14603" max="14603" width="8.88671875" style="46"/>
    <col min="14604" max="14604" width="12.88671875" style="46" bestFit="1" customWidth="1"/>
    <col min="14605" max="14848" width="8.88671875" style="46"/>
    <col min="14849" max="14849" width="3.6640625" style="46" bestFit="1" customWidth="1"/>
    <col min="14850" max="14850" width="8.33203125" style="46" customWidth="1"/>
    <col min="14851" max="14851" width="46.109375" style="46" customWidth="1"/>
    <col min="14852" max="14852" width="11" style="46" customWidth="1"/>
    <col min="14853" max="14853" width="12.5546875" style="46" customWidth="1"/>
    <col min="14854" max="14854" width="10.88671875" style="46" customWidth="1"/>
    <col min="14855" max="14855" width="16.109375" style="46" customWidth="1"/>
    <col min="14856" max="14856" width="0" style="46" hidden="1" customWidth="1"/>
    <col min="14857" max="14857" width="15.44140625" style="46" customWidth="1"/>
    <col min="14858" max="14858" width="12.88671875" style="46" bestFit="1" customWidth="1"/>
    <col min="14859" max="14859" width="8.88671875" style="46"/>
    <col min="14860" max="14860" width="12.88671875" style="46" bestFit="1" customWidth="1"/>
    <col min="14861" max="15104" width="8.88671875" style="46"/>
    <col min="15105" max="15105" width="3.6640625" style="46" bestFit="1" customWidth="1"/>
    <col min="15106" max="15106" width="8.33203125" style="46" customWidth="1"/>
    <col min="15107" max="15107" width="46.109375" style="46" customWidth="1"/>
    <col min="15108" max="15108" width="11" style="46" customWidth="1"/>
    <col min="15109" max="15109" width="12.5546875" style="46" customWidth="1"/>
    <col min="15110" max="15110" width="10.88671875" style="46" customWidth="1"/>
    <col min="15111" max="15111" width="16.109375" style="46" customWidth="1"/>
    <col min="15112" max="15112" width="0" style="46" hidden="1" customWidth="1"/>
    <col min="15113" max="15113" width="15.44140625" style="46" customWidth="1"/>
    <col min="15114" max="15114" width="12.88671875" style="46" bestFit="1" customWidth="1"/>
    <col min="15115" max="15115" width="8.88671875" style="46"/>
    <col min="15116" max="15116" width="12.88671875" style="46" bestFit="1" customWidth="1"/>
    <col min="15117" max="15360" width="8.88671875" style="46"/>
    <col min="15361" max="15361" width="3.6640625" style="46" bestFit="1" customWidth="1"/>
    <col min="15362" max="15362" width="8.33203125" style="46" customWidth="1"/>
    <col min="15363" max="15363" width="46.109375" style="46" customWidth="1"/>
    <col min="15364" max="15364" width="11" style="46" customWidth="1"/>
    <col min="15365" max="15365" width="12.5546875" style="46" customWidth="1"/>
    <col min="15366" max="15366" width="10.88671875" style="46" customWidth="1"/>
    <col min="15367" max="15367" width="16.109375" style="46" customWidth="1"/>
    <col min="15368" max="15368" width="0" style="46" hidden="1" customWidth="1"/>
    <col min="15369" max="15369" width="15.44140625" style="46" customWidth="1"/>
    <col min="15370" max="15370" width="12.88671875" style="46" bestFit="1" customWidth="1"/>
    <col min="15371" max="15371" width="8.88671875" style="46"/>
    <col min="15372" max="15372" width="12.88671875" style="46" bestFit="1" customWidth="1"/>
    <col min="15373" max="15616" width="8.88671875" style="46"/>
    <col min="15617" max="15617" width="3.6640625" style="46" bestFit="1" customWidth="1"/>
    <col min="15618" max="15618" width="8.33203125" style="46" customWidth="1"/>
    <col min="15619" max="15619" width="46.109375" style="46" customWidth="1"/>
    <col min="15620" max="15620" width="11" style="46" customWidth="1"/>
    <col min="15621" max="15621" width="12.5546875" style="46" customWidth="1"/>
    <col min="15622" max="15622" width="10.88671875" style="46" customWidth="1"/>
    <col min="15623" max="15623" width="16.109375" style="46" customWidth="1"/>
    <col min="15624" max="15624" width="0" style="46" hidden="1" customWidth="1"/>
    <col min="15625" max="15625" width="15.44140625" style="46" customWidth="1"/>
    <col min="15626" max="15626" width="12.88671875" style="46" bestFit="1" customWidth="1"/>
    <col min="15627" max="15627" width="8.88671875" style="46"/>
    <col min="15628" max="15628" width="12.88671875" style="46" bestFit="1" customWidth="1"/>
    <col min="15629" max="15872" width="8.88671875" style="46"/>
    <col min="15873" max="15873" width="3.6640625" style="46" bestFit="1" customWidth="1"/>
    <col min="15874" max="15874" width="8.33203125" style="46" customWidth="1"/>
    <col min="15875" max="15875" width="46.109375" style="46" customWidth="1"/>
    <col min="15876" max="15876" width="11" style="46" customWidth="1"/>
    <col min="15877" max="15877" width="12.5546875" style="46" customWidth="1"/>
    <col min="15878" max="15878" width="10.88671875" style="46" customWidth="1"/>
    <col min="15879" max="15879" width="16.109375" style="46" customWidth="1"/>
    <col min="15880" max="15880" width="0" style="46" hidden="1" customWidth="1"/>
    <col min="15881" max="15881" width="15.44140625" style="46" customWidth="1"/>
    <col min="15882" max="15882" width="12.88671875" style="46" bestFit="1" customWidth="1"/>
    <col min="15883" max="15883" width="8.88671875" style="46"/>
    <col min="15884" max="15884" width="12.88671875" style="46" bestFit="1" customWidth="1"/>
    <col min="15885" max="16128" width="8.88671875" style="46"/>
    <col min="16129" max="16129" width="3.6640625" style="46" bestFit="1" customWidth="1"/>
    <col min="16130" max="16130" width="8.33203125" style="46" customWidth="1"/>
    <col min="16131" max="16131" width="46.109375" style="46" customWidth="1"/>
    <col min="16132" max="16132" width="11" style="46" customWidth="1"/>
    <col min="16133" max="16133" width="12.5546875" style="46" customWidth="1"/>
    <col min="16134" max="16134" width="10.88671875" style="46" customWidth="1"/>
    <col min="16135" max="16135" width="16.109375" style="46" customWidth="1"/>
    <col min="16136" max="16136" width="0" style="46" hidden="1" customWidth="1"/>
    <col min="16137" max="16137" width="15.44140625" style="46" customWidth="1"/>
    <col min="16138" max="16138" width="12.88671875" style="46" bestFit="1" customWidth="1"/>
    <col min="16139" max="16139" width="8.88671875" style="46"/>
    <col min="16140" max="16140" width="12.88671875" style="46" bestFit="1" customWidth="1"/>
    <col min="16141" max="16384" width="8.88671875" style="46"/>
  </cols>
  <sheetData>
    <row r="1" spans="1:11" s="3" customFormat="1" ht="41.4" customHeight="1">
      <c r="A1" s="411" t="s">
        <v>0</v>
      </c>
      <c r="B1" s="412"/>
      <c r="C1" s="413"/>
      <c r="D1" s="549"/>
      <c r="E1" s="550"/>
      <c r="F1" s="550"/>
      <c r="G1" s="551"/>
      <c r="H1" s="1"/>
      <c r="I1" s="2">
        <f>G45/'[4]Grand Summary'!H40</f>
        <v>0</v>
      </c>
    </row>
    <row r="2" spans="1:11" s="3" customFormat="1" ht="18" customHeight="1">
      <c r="A2" s="552" t="s">
        <v>1</v>
      </c>
      <c r="B2" s="554" t="s">
        <v>2</v>
      </c>
      <c r="C2" s="556" t="s">
        <v>3</v>
      </c>
      <c r="D2" s="556" t="s">
        <v>4</v>
      </c>
      <c r="E2" s="556" t="s">
        <v>5</v>
      </c>
      <c r="F2" s="557" t="s">
        <v>6</v>
      </c>
      <c r="G2" s="558" t="s">
        <v>7</v>
      </c>
      <c r="H2" s="1"/>
      <c r="K2" s="4">
        <f>11*150000</f>
        <v>1650000</v>
      </c>
    </row>
    <row r="3" spans="1:11" s="3" customFormat="1" ht="18" customHeight="1">
      <c r="A3" s="553"/>
      <c r="B3" s="555"/>
      <c r="C3" s="556"/>
      <c r="D3" s="556"/>
      <c r="E3" s="556"/>
      <c r="F3" s="557"/>
      <c r="G3" s="558"/>
      <c r="H3" s="5"/>
    </row>
    <row r="4" spans="1:11" s="9" customFormat="1" ht="24" customHeight="1">
      <c r="A4" s="473">
        <v>1.1000000000000001</v>
      </c>
      <c r="B4" s="6"/>
      <c r="C4" s="7" t="s">
        <v>8</v>
      </c>
      <c r="D4" s="6"/>
      <c r="E4" s="6"/>
      <c r="F4" s="8"/>
      <c r="G4" s="474"/>
      <c r="H4" s="1" t="e">
        <f>SUM(#REF!)</f>
        <v>#REF!</v>
      </c>
      <c r="I4" s="9">
        <v>12400000</v>
      </c>
    </row>
    <row r="5" spans="1:11" s="9" customFormat="1" ht="24.9" customHeight="1">
      <c r="A5" s="20" t="s">
        <v>9</v>
      </c>
      <c r="B5" s="6" t="s">
        <v>10</v>
      </c>
      <c r="C5" s="10" t="s">
        <v>11</v>
      </c>
      <c r="D5" s="6" t="s">
        <v>12</v>
      </c>
      <c r="E5" s="6"/>
      <c r="F5" s="8"/>
      <c r="G5" s="474"/>
      <c r="H5" s="1">
        <f>G5/35</f>
        <v>0</v>
      </c>
      <c r="J5" s="11">
        <v>14743590.707278688</v>
      </c>
    </row>
    <row r="6" spans="1:11" s="9" customFormat="1" ht="24.9" customHeight="1">
      <c r="A6" s="20" t="s">
        <v>13</v>
      </c>
      <c r="B6" s="6" t="s">
        <v>14</v>
      </c>
      <c r="C6" s="10" t="s">
        <v>15</v>
      </c>
      <c r="D6" s="6" t="s">
        <v>12</v>
      </c>
      <c r="E6" s="6"/>
      <c r="F6" s="8"/>
      <c r="G6" s="474"/>
      <c r="H6" s="1">
        <f>G6/35</f>
        <v>0</v>
      </c>
      <c r="J6" s="11">
        <v>6112122.6142076496</v>
      </c>
    </row>
    <row r="7" spans="1:11" s="9" customFormat="1" ht="24.9" customHeight="1">
      <c r="A7" s="20" t="s">
        <v>16</v>
      </c>
      <c r="B7" s="6" t="s">
        <v>17</v>
      </c>
      <c r="C7" s="12" t="s">
        <v>18</v>
      </c>
      <c r="D7" s="6" t="s">
        <v>19</v>
      </c>
      <c r="E7" s="6">
        <v>9</v>
      </c>
      <c r="F7" s="8"/>
      <c r="G7" s="474"/>
      <c r="H7" s="1">
        <f>F7/35</f>
        <v>0</v>
      </c>
      <c r="J7" s="11">
        <v>4431104.9945355197</v>
      </c>
    </row>
    <row r="8" spans="1:11" s="9" customFormat="1" ht="24" customHeight="1">
      <c r="A8" s="473">
        <v>1.2</v>
      </c>
      <c r="B8" s="6"/>
      <c r="C8" s="7" t="s">
        <v>20</v>
      </c>
      <c r="D8" s="6"/>
      <c r="E8" s="6"/>
      <c r="F8" s="8"/>
      <c r="G8" s="474"/>
      <c r="H8" s="1"/>
      <c r="J8" s="11"/>
    </row>
    <row r="9" spans="1:11" s="9" customFormat="1" ht="24.9" customHeight="1">
      <c r="A9" s="20" t="s">
        <v>21</v>
      </c>
      <c r="B9" s="6" t="s">
        <v>22</v>
      </c>
      <c r="C9" s="10" t="s">
        <v>23</v>
      </c>
      <c r="D9" s="6" t="s">
        <v>19</v>
      </c>
      <c r="E9" s="6">
        <v>9</v>
      </c>
      <c r="F9" s="8"/>
      <c r="G9" s="474"/>
      <c r="H9" s="1"/>
      <c r="J9" s="11">
        <v>287972.33606557379</v>
      </c>
    </row>
    <row r="10" spans="1:11" s="9" customFormat="1" ht="24" customHeight="1">
      <c r="A10" s="473">
        <v>1.3</v>
      </c>
      <c r="B10" s="6"/>
      <c r="C10" s="7" t="s">
        <v>25</v>
      </c>
      <c r="D10" s="6"/>
      <c r="E10" s="6"/>
      <c r="F10" s="8"/>
      <c r="G10" s="474"/>
      <c r="H10" s="1"/>
      <c r="J10" s="11"/>
    </row>
    <row r="11" spans="1:11" s="9" customFormat="1" ht="24.9" customHeight="1">
      <c r="A11" s="20" t="s">
        <v>26</v>
      </c>
      <c r="B11" s="6" t="s">
        <v>27</v>
      </c>
      <c r="C11" s="10" t="s">
        <v>28</v>
      </c>
      <c r="D11" s="6" t="s">
        <v>29</v>
      </c>
      <c r="E11" s="6">
        <v>5</v>
      </c>
      <c r="F11" s="8"/>
      <c r="G11" s="474"/>
      <c r="H11" s="1"/>
      <c r="J11" s="11">
        <v>646247.56557377044</v>
      </c>
    </row>
    <row r="12" spans="1:11" s="9" customFormat="1" ht="27.6" customHeight="1">
      <c r="A12" s="20" t="s">
        <v>30</v>
      </c>
      <c r="B12" s="6" t="s">
        <v>31</v>
      </c>
      <c r="C12" s="10" t="s">
        <v>32</v>
      </c>
      <c r="D12" s="13" t="s">
        <v>24</v>
      </c>
      <c r="E12" s="6" t="s">
        <v>588</v>
      </c>
      <c r="F12" s="378" t="s">
        <v>588</v>
      </c>
      <c r="G12" s="34" t="s">
        <v>589</v>
      </c>
      <c r="H12" s="1"/>
      <c r="J12" s="11"/>
    </row>
    <row r="13" spans="1:11" s="9" customFormat="1" ht="24.9" customHeight="1">
      <c r="A13" s="475">
        <v>1.4</v>
      </c>
      <c r="B13" s="6"/>
      <c r="C13" s="15" t="s">
        <v>33</v>
      </c>
      <c r="D13" s="6"/>
      <c r="E13" s="6"/>
      <c r="F13" s="14"/>
      <c r="G13" s="33"/>
      <c r="H13" s="1"/>
      <c r="J13" s="11"/>
    </row>
    <row r="14" spans="1:11" s="9" customFormat="1" ht="34.5" customHeight="1">
      <c r="A14" s="476" t="s">
        <v>34</v>
      </c>
      <c r="B14" s="6" t="s">
        <v>35</v>
      </c>
      <c r="C14" s="16" t="s">
        <v>36</v>
      </c>
      <c r="D14" s="13" t="s">
        <v>24</v>
      </c>
      <c r="E14" s="6" t="s">
        <v>588</v>
      </c>
      <c r="F14" s="378" t="s">
        <v>588</v>
      </c>
      <c r="G14" s="34" t="s">
        <v>899</v>
      </c>
      <c r="H14" s="1"/>
      <c r="J14" s="11"/>
    </row>
    <row r="15" spans="1:11" s="9" customFormat="1" ht="24" customHeight="1">
      <c r="A15" s="473">
        <v>1.5</v>
      </c>
      <c r="B15" s="6"/>
      <c r="C15" s="18" t="s">
        <v>37</v>
      </c>
      <c r="D15" s="6"/>
      <c r="E15" s="6"/>
      <c r="F15" s="8"/>
      <c r="G15" s="474"/>
      <c r="H15" s="1"/>
      <c r="J15" s="11"/>
    </row>
    <row r="16" spans="1:11" s="9" customFormat="1" ht="35.1" customHeight="1">
      <c r="A16" s="20" t="s">
        <v>38</v>
      </c>
      <c r="B16" s="6" t="s">
        <v>39</v>
      </c>
      <c r="C16" s="16" t="s">
        <v>40</v>
      </c>
      <c r="D16" s="6" t="s">
        <v>12</v>
      </c>
      <c r="E16" s="6"/>
      <c r="F16" s="8"/>
      <c r="G16" s="474"/>
      <c r="H16" s="1"/>
      <c r="J16" s="11">
        <v>3284842.0901639345</v>
      </c>
    </row>
    <row r="17" spans="1:13" s="9" customFormat="1" ht="24" customHeight="1">
      <c r="A17" s="473">
        <v>1.6</v>
      </c>
      <c r="B17" s="6"/>
      <c r="C17" s="7" t="s">
        <v>41</v>
      </c>
      <c r="D17" s="6"/>
      <c r="E17" s="6"/>
      <c r="F17" s="8"/>
      <c r="G17" s="474"/>
      <c r="H17" s="19"/>
      <c r="J17" s="11"/>
    </row>
    <row r="18" spans="1:13" s="9" customFormat="1" ht="30.75" customHeight="1">
      <c r="A18" s="20" t="s">
        <v>42</v>
      </c>
      <c r="B18" s="6" t="s">
        <v>43</v>
      </c>
      <c r="C18" s="12" t="s">
        <v>44</v>
      </c>
      <c r="D18" s="6" t="s">
        <v>12</v>
      </c>
      <c r="E18" s="6"/>
      <c r="F18" s="8">
        <f>F17+F16</f>
        <v>0</v>
      </c>
      <c r="G18" s="474"/>
      <c r="H18" s="19"/>
      <c r="J18" s="11">
        <v>2032745.9016393442</v>
      </c>
    </row>
    <row r="19" spans="1:13" s="9" customFormat="1" ht="39.6">
      <c r="A19" s="20" t="s">
        <v>45</v>
      </c>
      <c r="B19" s="6" t="s">
        <v>46</v>
      </c>
      <c r="C19" s="12" t="s">
        <v>47</v>
      </c>
      <c r="D19" s="13" t="s">
        <v>24</v>
      </c>
      <c r="E19" s="6" t="s">
        <v>588</v>
      </c>
      <c r="F19" s="378" t="s">
        <v>588</v>
      </c>
      <c r="G19" s="34" t="s">
        <v>590</v>
      </c>
      <c r="H19" s="19"/>
      <c r="J19" s="11" t="e">
        <f>G19/23</f>
        <v>#VALUE!</v>
      </c>
    </row>
    <row r="20" spans="1:13" s="9" customFormat="1" ht="27.6" customHeight="1">
      <c r="A20" s="20" t="s">
        <v>48</v>
      </c>
      <c r="B20" s="6" t="s">
        <v>49</v>
      </c>
      <c r="C20" s="10" t="s">
        <v>50</v>
      </c>
      <c r="D20" s="6" t="s">
        <v>19</v>
      </c>
      <c r="E20" s="6">
        <v>9</v>
      </c>
      <c r="F20" s="21"/>
      <c r="G20" s="477"/>
      <c r="H20" s="19"/>
      <c r="J20" s="11"/>
    </row>
    <row r="21" spans="1:13" s="9" customFormat="1" ht="25.95" customHeight="1">
      <c r="A21" s="473">
        <v>1.7</v>
      </c>
      <c r="B21" s="6"/>
      <c r="C21" s="7" t="s">
        <v>51</v>
      </c>
      <c r="D21" s="6"/>
      <c r="E21" s="6"/>
      <c r="F21" s="14"/>
      <c r="G21" s="33"/>
      <c r="H21" s="19"/>
      <c r="J21" s="11">
        <f>253</f>
        <v>253</v>
      </c>
    </row>
    <row r="22" spans="1:13" s="9" customFormat="1" ht="37.799999999999997" customHeight="1">
      <c r="A22" s="20" t="s">
        <v>52</v>
      </c>
      <c r="B22" s="6" t="s">
        <v>53</v>
      </c>
      <c r="C22" s="10" t="s">
        <v>54</v>
      </c>
      <c r="D22" s="13" t="s">
        <v>24</v>
      </c>
      <c r="E22" s="6" t="s">
        <v>588</v>
      </c>
      <c r="F22" s="378" t="s">
        <v>588</v>
      </c>
      <c r="G22" s="34" t="s">
        <v>900</v>
      </c>
      <c r="H22" s="19">
        <f>140000*1.15</f>
        <v>161000</v>
      </c>
      <c r="J22" s="11">
        <f>J21*0.18</f>
        <v>45.54</v>
      </c>
    </row>
    <row r="23" spans="1:13" s="9" customFormat="1" ht="24" customHeight="1">
      <c r="A23" s="478">
        <v>1.8</v>
      </c>
      <c r="B23" s="6"/>
      <c r="C23" s="7" t="s">
        <v>55</v>
      </c>
      <c r="D23" s="6"/>
      <c r="E23" s="6"/>
      <c r="F23" s="8"/>
      <c r="G23" s="474"/>
      <c r="H23" s="19"/>
      <c r="I23" s="9">
        <f>50000/8</f>
        <v>6250</v>
      </c>
      <c r="J23" s="11"/>
    </row>
    <row r="24" spans="1:13" s="9" customFormat="1" ht="35.1" customHeight="1">
      <c r="A24" s="20" t="s">
        <v>56</v>
      </c>
      <c r="B24" s="379" t="s">
        <v>57</v>
      </c>
      <c r="C24" s="16" t="s">
        <v>58</v>
      </c>
      <c r="D24" s="6" t="s">
        <v>19</v>
      </c>
      <c r="E24" s="6">
        <v>9</v>
      </c>
      <c r="F24" s="8"/>
      <c r="G24" s="474"/>
      <c r="H24" s="1"/>
      <c r="J24" s="11"/>
    </row>
    <row r="25" spans="1:13" s="9" customFormat="1" ht="24.9" customHeight="1">
      <c r="A25" s="20" t="s">
        <v>59</v>
      </c>
      <c r="B25" s="379" t="s">
        <v>60</v>
      </c>
      <c r="C25" s="17" t="s">
        <v>61</v>
      </c>
      <c r="D25" s="13" t="s">
        <v>24</v>
      </c>
      <c r="E25" s="6" t="s">
        <v>588</v>
      </c>
      <c r="F25" s="378" t="s">
        <v>588</v>
      </c>
      <c r="G25" s="34" t="s">
        <v>591</v>
      </c>
      <c r="H25" s="1"/>
      <c r="J25" s="11"/>
    </row>
    <row r="26" spans="1:13" s="9" customFormat="1" ht="24.9" customHeight="1">
      <c r="A26" s="478">
        <v>1.9</v>
      </c>
      <c r="B26" s="6"/>
      <c r="C26" s="23" t="s">
        <v>62</v>
      </c>
      <c r="D26" s="6"/>
      <c r="E26" s="24"/>
      <c r="F26" s="8"/>
      <c r="G26" s="474"/>
      <c r="H26" s="1"/>
      <c r="I26" s="25" t="s">
        <v>63</v>
      </c>
      <c r="J26" s="26">
        <v>1</v>
      </c>
      <c r="K26" s="25" t="s">
        <v>64</v>
      </c>
      <c r="L26" s="25">
        <f>M26*J26</f>
        <v>500000</v>
      </c>
      <c r="M26" s="9">
        <v>500000</v>
      </c>
    </row>
    <row r="27" spans="1:13" s="9" customFormat="1" ht="35.25" customHeight="1">
      <c r="A27" s="479" t="s">
        <v>65</v>
      </c>
      <c r="B27" s="27" t="s">
        <v>66</v>
      </c>
      <c r="C27" s="17" t="s">
        <v>67</v>
      </c>
      <c r="D27" s="28" t="s">
        <v>24</v>
      </c>
      <c r="E27" s="6" t="s">
        <v>588</v>
      </c>
      <c r="F27" s="378" t="s">
        <v>588</v>
      </c>
      <c r="G27" s="34" t="s">
        <v>901</v>
      </c>
      <c r="H27" s="1"/>
      <c r="I27" s="25" t="s">
        <v>68</v>
      </c>
      <c r="J27" s="26">
        <v>1</v>
      </c>
      <c r="K27" s="25" t="s">
        <v>64</v>
      </c>
      <c r="L27" s="25">
        <f>J27*M27</f>
        <v>350000</v>
      </c>
      <c r="M27" s="9">
        <v>350000</v>
      </c>
    </row>
    <row r="28" spans="1:13" s="9" customFormat="1" ht="24" customHeight="1">
      <c r="A28" s="478" t="s">
        <v>69</v>
      </c>
      <c r="B28" s="6"/>
      <c r="C28" s="23" t="s">
        <v>70</v>
      </c>
      <c r="D28" s="6"/>
      <c r="E28" s="6"/>
      <c r="F28" s="8"/>
      <c r="G28" s="474"/>
      <c r="H28" s="19"/>
      <c r="I28" s="25" t="s">
        <v>71</v>
      </c>
      <c r="J28" s="26">
        <v>6</v>
      </c>
      <c r="K28" s="25" t="s">
        <v>64</v>
      </c>
      <c r="L28" s="25">
        <f t="shared" ref="L28:L40" si="0">J28*M28</f>
        <v>1200000</v>
      </c>
      <c r="M28" s="9">
        <v>200000</v>
      </c>
    </row>
    <row r="29" spans="1:13" s="9" customFormat="1" ht="35.1" customHeight="1">
      <c r="A29" s="479" t="s">
        <v>72</v>
      </c>
      <c r="B29" s="27" t="s">
        <v>73</v>
      </c>
      <c r="C29" s="17" t="s">
        <v>592</v>
      </c>
      <c r="D29" s="27" t="s">
        <v>593</v>
      </c>
      <c r="E29" s="27">
        <v>9</v>
      </c>
      <c r="F29" s="31"/>
      <c r="G29" s="480"/>
      <c r="H29" s="1"/>
      <c r="I29" s="25"/>
      <c r="J29" s="26"/>
      <c r="K29" s="25"/>
      <c r="L29" s="25"/>
    </row>
    <row r="30" spans="1:13" s="9" customFormat="1" ht="35.1" customHeight="1">
      <c r="A30" s="479" t="s">
        <v>594</v>
      </c>
      <c r="B30" s="27" t="s">
        <v>73</v>
      </c>
      <c r="C30" s="17" t="s">
        <v>595</v>
      </c>
      <c r="D30" s="27" t="s">
        <v>593</v>
      </c>
      <c r="E30" s="27">
        <v>9</v>
      </c>
      <c r="F30" s="31"/>
      <c r="G30" s="480"/>
      <c r="H30" s="1"/>
      <c r="I30" s="25"/>
      <c r="J30" s="26"/>
      <c r="K30" s="25"/>
      <c r="L30" s="25"/>
    </row>
    <row r="31" spans="1:13" s="9" customFormat="1" ht="35.1" customHeight="1">
      <c r="A31" s="479" t="s">
        <v>596</v>
      </c>
      <c r="B31" s="27" t="s">
        <v>73</v>
      </c>
      <c r="C31" s="17" t="s">
        <v>898</v>
      </c>
      <c r="D31" s="27" t="s">
        <v>593</v>
      </c>
      <c r="E31" s="27">
        <v>9</v>
      </c>
      <c r="F31" s="31"/>
      <c r="G31" s="480"/>
      <c r="H31" s="1"/>
      <c r="I31" s="25"/>
      <c r="J31" s="26"/>
      <c r="K31" s="25"/>
      <c r="L31" s="25"/>
    </row>
    <row r="32" spans="1:13" s="9" customFormat="1" ht="35.1" customHeight="1">
      <c r="A32" s="479" t="s">
        <v>597</v>
      </c>
      <c r="B32" s="27" t="s">
        <v>73</v>
      </c>
      <c r="C32" s="17" t="s">
        <v>598</v>
      </c>
      <c r="D32" s="27" t="s">
        <v>593</v>
      </c>
      <c r="E32" s="27">
        <v>9</v>
      </c>
      <c r="F32" s="31"/>
      <c r="G32" s="480"/>
      <c r="H32" s="1"/>
      <c r="I32" s="25"/>
      <c r="J32" s="26"/>
      <c r="K32" s="25"/>
      <c r="L32" s="25"/>
    </row>
    <row r="33" spans="1:13" s="9" customFormat="1" ht="35.1" customHeight="1">
      <c r="A33" s="479" t="s">
        <v>599</v>
      </c>
      <c r="B33" s="27" t="s">
        <v>73</v>
      </c>
      <c r="C33" s="17" t="s">
        <v>600</v>
      </c>
      <c r="D33" s="27" t="s">
        <v>593</v>
      </c>
      <c r="E33" s="27">
        <v>9</v>
      </c>
      <c r="F33" s="31"/>
      <c r="G33" s="480"/>
      <c r="H33" s="1"/>
      <c r="I33" s="25"/>
      <c r="J33" s="26"/>
      <c r="K33" s="25"/>
      <c r="L33" s="25"/>
    </row>
    <row r="34" spans="1:13" s="9" customFormat="1" ht="35.1" customHeight="1">
      <c r="A34" s="479" t="s">
        <v>601</v>
      </c>
      <c r="B34" s="27" t="s">
        <v>73</v>
      </c>
      <c r="C34" s="17" t="s">
        <v>602</v>
      </c>
      <c r="D34" s="27" t="s">
        <v>593</v>
      </c>
      <c r="E34" s="27">
        <v>9</v>
      </c>
      <c r="F34" s="31"/>
      <c r="G34" s="480"/>
      <c r="H34" s="1"/>
      <c r="I34" s="25"/>
      <c r="J34" s="26"/>
      <c r="K34" s="25"/>
      <c r="L34" s="25"/>
    </row>
    <row r="35" spans="1:13" s="9" customFormat="1" ht="35.1" customHeight="1">
      <c r="A35" s="479" t="s">
        <v>603</v>
      </c>
      <c r="B35" s="27" t="s">
        <v>73</v>
      </c>
      <c r="C35" s="380" t="s">
        <v>604</v>
      </c>
      <c r="D35" s="27" t="s">
        <v>593</v>
      </c>
      <c r="E35" s="27">
        <v>9</v>
      </c>
      <c r="F35" s="31"/>
      <c r="G35" s="480"/>
      <c r="H35" s="1"/>
      <c r="I35" s="25"/>
      <c r="J35" s="26"/>
      <c r="K35" s="25"/>
      <c r="L35" s="25"/>
    </row>
    <row r="36" spans="1:13" s="9" customFormat="1" ht="35.1" customHeight="1">
      <c r="A36" s="479" t="s">
        <v>605</v>
      </c>
      <c r="B36" s="27" t="s">
        <v>73</v>
      </c>
      <c r="C36" s="380" t="s">
        <v>606</v>
      </c>
      <c r="D36" s="27" t="s">
        <v>593</v>
      </c>
      <c r="E36" s="27">
        <v>9</v>
      </c>
      <c r="F36" s="31"/>
      <c r="G36" s="480"/>
      <c r="H36" s="1"/>
      <c r="I36" s="25"/>
      <c r="J36" s="26"/>
      <c r="K36" s="25"/>
      <c r="L36" s="25"/>
    </row>
    <row r="37" spans="1:13" s="9" customFormat="1" ht="35.1" customHeight="1">
      <c r="A37" s="479" t="s">
        <v>607</v>
      </c>
      <c r="B37" s="27" t="s">
        <v>73</v>
      </c>
      <c r="C37" s="17" t="s">
        <v>608</v>
      </c>
      <c r="D37" s="27" t="s">
        <v>593</v>
      </c>
      <c r="E37" s="27">
        <v>9</v>
      </c>
      <c r="F37" s="31"/>
      <c r="G37" s="480"/>
      <c r="H37" s="1"/>
      <c r="I37" s="25"/>
      <c r="J37" s="26"/>
      <c r="K37" s="25"/>
      <c r="L37" s="25"/>
    </row>
    <row r="38" spans="1:13" s="9" customFormat="1" ht="35.1" customHeight="1">
      <c r="A38" s="481" t="s">
        <v>74</v>
      </c>
      <c r="B38" s="6"/>
      <c r="C38" s="23" t="s">
        <v>75</v>
      </c>
      <c r="D38" s="6"/>
      <c r="E38" s="32"/>
      <c r="F38" s="8"/>
      <c r="G38" s="33"/>
      <c r="H38" s="1"/>
      <c r="I38" s="25" t="s">
        <v>76</v>
      </c>
      <c r="J38" s="26">
        <v>1</v>
      </c>
      <c r="K38" s="25" t="s">
        <v>64</v>
      </c>
      <c r="L38" s="25">
        <f t="shared" si="0"/>
        <v>80000</v>
      </c>
      <c r="M38" s="9">
        <v>80000</v>
      </c>
    </row>
    <row r="39" spans="1:13" s="9" customFormat="1" ht="35.1" customHeight="1">
      <c r="A39" s="479" t="s">
        <v>77</v>
      </c>
      <c r="B39" s="6" t="s">
        <v>78</v>
      </c>
      <c r="C39" s="17" t="s">
        <v>609</v>
      </c>
      <c r="D39" s="13" t="s">
        <v>24</v>
      </c>
      <c r="E39" s="6" t="s">
        <v>588</v>
      </c>
      <c r="F39" s="378" t="s">
        <v>588</v>
      </c>
      <c r="G39" s="34" t="s">
        <v>610</v>
      </c>
      <c r="H39" s="1"/>
      <c r="I39" s="25" t="s">
        <v>79</v>
      </c>
      <c r="J39" s="26">
        <v>6</v>
      </c>
      <c r="K39" s="25" t="s">
        <v>64</v>
      </c>
      <c r="L39" s="25">
        <f t="shared" si="0"/>
        <v>510000</v>
      </c>
      <c r="M39" s="9">
        <v>85000</v>
      </c>
    </row>
    <row r="40" spans="1:13" s="9" customFormat="1" ht="35.1" customHeight="1">
      <c r="A40" s="479" t="s">
        <v>80</v>
      </c>
      <c r="B40" s="6" t="s">
        <v>81</v>
      </c>
      <c r="C40" s="35" t="s">
        <v>611</v>
      </c>
      <c r="D40" s="6" t="s">
        <v>19</v>
      </c>
      <c r="E40" s="32">
        <v>9</v>
      </c>
      <c r="F40" s="8"/>
      <c r="G40" s="480"/>
      <c r="H40" s="1"/>
      <c r="I40" s="25" t="s">
        <v>82</v>
      </c>
      <c r="J40" s="36">
        <v>2</v>
      </c>
      <c r="K40" s="25" t="s">
        <v>64</v>
      </c>
      <c r="L40" s="25">
        <f t="shared" si="0"/>
        <v>240000</v>
      </c>
      <c r="M40" s="9">
        <v>120000</v>
      </c>
    </row>
    <row r="41" spans="1:13" s="9" customFormat="1" ht="23.4" customHeight="1">
      <c r="A41" s="481" t="s">
        <v>83</v>
      </c>
      <c r="B41" s="6"/>
      <c r="C41" s="37" t="s">
        <v>84</v>
      </c>
      <c r="D41" s="6"/>
      <c r="E41" s="32"/>
      <c r="F41" s="8"/>
      <c r="G41" s="480"/>
      <c r="H41" s="1"/>
      <c r="I41" s="25"/>
      <c r="J41" s="36"/>
      <c r="K41" s="25"/>
      <c r="L41" s="25"/>
    </row>
    <row r="42" spans="1:13" s="9" customFormat="1" ht="26.4" customHeight="1">
      <c r="A42" s="479" t="s">
        <v>85</v>
      </c>
      <c r="B42" s="6"/>
      <c r="C42" s="38" t="s">
        <v>86</v>
      </c>
      <c r="D42" s="39" t="s">
        <v>24</v>
      </c>
      <c r="E42" s="6" t="s">
        <v>588</v>
      </c>
      <c r="F42" s="378" t="s">
        <v>588</v>
      </c>
      <c r="G42" s="34" t="s">
        <v>902</v>
      </c>
      <c r="H42" s="1">
        <v>0</v>
      </c>
      <c r="I42" s="25"/>
      <c r="J42" s="36"/>
      <c r="K42" s="25"/>
      <c r="L42" s="25"/>
    </row>
    <row r="43" spans="1:13" s="9" customFormat="1" ht="26.4">
      <c r="A43" s="481" t="s">
        <v>87</v>
      </c>
      <c r="B43" s="41"/>
      <c r="C43" s="482" t="s">
        <v>88</v>
      </c>
      <c r="D43" s="42"/>
      <c r="E43" s="29"/>
      <c r="F43" s="30"/>
      <c r="G43" s="483"/>
      <c r="H43" s="1"/>
      <c r="I43" s="25"/>
      <c r="J43" s="36"/>
      <c r="K43" s="25"/>
      <c r="L43" s="25"/>
    </row>
    <row r="44" spans="1:13" s="9" customFormat="1" ht="70.95" customHeight="1">
      <c r="A44" s="484" t="s">
        <v>89</v>
      </c>
      <c r="B44" s="41"/>
      <c r="C44" s="43" t="s">
        <v>90</v>
      </c>
      <c r="D44" s="44" t="s">
        <v>24</v>
      </c>
      <c r="E44" s="6" t="s">
        <v>588</v>
      </c>
      <c r="F44" s="378" t="s">
        <v>588</v>
      </c>
      <c r="G44" s="34" t="s">
        <v>612</v>
      </c>
      <c r="H44" s="1"/>
      <c r="I44" s="25"/>
      <c r="J44" s="36"/>
      <c r="K44" s="25"/>
      <c r="L44" s="25"/>
    </row>
    <row r="45" spans="1:13" ht="30" customHeight="1" thickBot="1">
      <c r="A45" s="446"/>
      <c r="B45" s="548" t="s">
        <v>613</v>
      </c>
      <c r="C45" s="548"/>
      <c r="D45" s="548"/>
      <c r="E45" s="548"/>
      <c r="F45" s="548"/>
      <c r="G45" s="447">
        <f>SUM(G4:G44)</f>
        <v>0</v>
      </c>
      <c r="I45" s="25"/>
      <c r="J45" s="36"/>
      <c r="K45" s="25"/>
      <c r="L45" s="25">
        <f>J45*M45</f>
        <v>0</v>
      </c>
    </row>
    <row r="47" spans="1:13">
      <c r="G47" s="49" t="e">
        <f>SUM(G44,G42,G39,G27,G25,G19,G14,G12,#REF!,G22)</f>
        <v>#REF!</v>
      </c>
    </row>
    <row r="66" spans="1:16140" s="45" customFormat="1">
      <c r="A66" s="47"/>
      <c r="B66" s="47"/>
      <c r="C66" s="46"/>
      <c r="D66" s="48"/>
      <c r="E66" s="48"/>
      <c r="F66" s="49"/>
      <c r="G66" s="50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  <c r="IW66" s="46"/>
      <c r="IX66" s="46"/>
      <c r="IY66" s="46"/>
      <c r="IZ66" s="46"/>
      <c r="JA66" s="46"/>
      <c r="JB66" s="46"/>
      <c r="JC66" s="46"/>
      <c r="JD66" s="46"/>
      <c r="JE66" s="46"/>
      <c r="JF66" s="46"/>
      <c r="JG66" s="46"/>
      <c r="JH66" s="46"/>
      <c r="JI66" s="46"/>
      <c r="JJ66" s="46"/>
      <c r="JK66" s="46"/>
      <c r="JL66" s="46"/>
      <c r="JM66" s="46"/>
      <c r="JN66" s="46"/>
      <c r="JO66" s="46"/>
      <c r="JP66" s="46"/>
      <c r="JQ66" s="46"/>
      <c r="JR66" s="46"/>
      <c r="JS66" s="46"/>
      <c r="JT66" s="46"/>
      <c r="JU66" s="46"/>
      <c r="JV66" s="46"/>
      <c r="JW66" s="46"/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6"/>
      <c r="KI66" s="46"/>
      <c r="KJ66" s="46"/>
      <c r="KK66" s="46"/>
      <c r="KL66" s="46"/>
      <c r="KM66" s="46"/>
      <c r="KN66" s="46"/>
      <c r="KO66" s="46"/>
      <c r="KP66" s="46"/>
      <c r="KQ66" s="46"/>
      <c r="KR66" s="46"/>
      <c r="KS66" s="46"/>
      <c r="KT66" s="46"/>
      <c r="KU66" s="46"/>
      <c r="KV66" s="46"/>
      <c r="KW66" s="46"/>
      <c r="KX66" s="46"/>
      <c r="KY66" s="46"/>
      <c r="KZ66" s="46"/>
      <c r="LA66" s="46"/>
      <c r="LB66" s="46"/>
      <c r="LC66" s="46"/>
      <c r="LD66" s="46"/>
      <c r="LE66" s="46"/>
      <c r="LF66" s="46"/>
      <c r="LG66" s="46"/>
      <c r="LH66" s="46"/>
      <c r="LI66" s="46"/>
      <c r="LJ66" s="46"/>
      <c r="LK66" s="46"/>
      <c r="LL66" s="46"/>
      <c r="LM66" s="46"/>
      <c r="LN66" s="46"/>
      <c r="LO66" s="46"/>
      <c r="LP66" s="46"/>
      <c r="LQ66" s="46"/>
      <c r="LR66" s="46"/>
      <c r="LS66" s="46"/>
      <c r="LT66" s="46"/>
      <c r="LU66" s="46"/>
      <c r="LV66" s="46"/>
      <c r="LW66" s="46"/>
      <c r="LX66" s="46"/>
      <c r="LY66" s="46"/>
      <c r="LZ66" s="46"/>
      <c r="MA66" s="46"/>
      <c r="MB66" s="46"/>
      <c r="MC66" s="46"/>
      <c r="MD66" s="46"/>
      <c r="ME66" s="46"/>
      <c r="MF66" s="46"/>
      <c r="MG66" s="46"/>
      <c r="MH66" s="46"/>
      <c r="MI66" s="46"/>
      <c r="MJ66" s="46"/>
      <c r="MK66" s="46"/>
      <c r="ML66" s="46"/>
      <c r="MM66" s="46"/>
      <c r="MN66" s="46"/>
      <c r="MO66" s="46"/>
      <c r="MP66" s="46"/>
      <c r="MQ66" s="46"/>
      <c r="MR66" s="46"/>
      <c r="MS66" s="46"/>
      <c r="MT66" s="46"/>
      <c r="MU66" s="46"/>
      <c r="MV66" s="46"/>
      <c r="MW66" s="46"/>
      <c r="MX66" s="46"/>
      <c r="MY66" s="46"/>
      <c r="MZ66" s="46"/>
      <c r="NA66" s="46"/>
      <c r="NB66" s="46"/>
      <c r="NC66" s="46"/>
      <c r="ND66" s="46"/>
      <c r="NE66" s="46"/>
      <c r="NF66" s="46"/>
      <c r="NG66" s="46"/>
      <c r="NH66" s="46"/>
      <c r="NI66" s="46"/>
      <c r="NJ66" s="46"/>
      <c r="NK66" s="46"/>
      <c r="NL66" s="46"/>
      <c r="NM66" s="46"/>
      <c r="NN66" s="46"/>
      <c r="NO66" s="46"/>
      <c r="NP66" s="46"/>
      <c r="NQ66" s="46"/>
      <c r="NR66" s="46"/>
      <c r="NS66" s="46"/>
      <c r="NT66" s="46"/>
      <c r="NU66" s="46"/>
      <c r="NV66" s="46"/>
      <c r="NW66" s="46"/>
      <c r="NX66" s="46"/>
      <c r="NY66" s="46"/>
      <c r="NZ66" s="46"/>
      <c r="OA66" s="46"/>
      <c r="OB66" s="46"/>
      <c r="OC66" s="46"/>
      <c r="OD66" s="46"/>
      <c r="OE66" s="46"/>
      <c r="OF66" s="46"/>
      <c r="OG66" s="46"/>
      <c r="OH66" s="46"/>
      <c r="OI66" s="46"/>
      <c r="OJ66" s="46"/>
      <c r="OK66" s="46"/>
      <c r="OL66" s="46"/>
      <c r="OM66" s="46"/>
      <c r="ON66" s="46"/>
      <c r="OO66" s="46"/>
      <c r="OP66" s="46"/>
      <c r="OQ66" s="46"/>
      <c r="OR66" s="46"/>
      <c r="OS66" s="46"/>
      <c r="OT66" s="46"/>
      <c r="OU66" s="46"/>
      <c r="OV66" s="46"/>
      <c r="OW66" s="46"/>
      <c r="OX66" s="46"/>
      <c r="OY66" s="46"/>
      <c r="OZ66" s="46"/>
      <c r="PA66" s="46"/>
      <c r="PB66" s="46"/>
      <c r="PC66" s="46"/>
      <c r="PD66" s="46"/>
      <c r="PE66" s="46"/>
      <c r="PF66" s="46"/>
      <c r="PG66" s="46"/>
      <c r="PH66" s="46"/>
      <c r="PI66" s="46"/>
      <c r="PJ66" s="46"/>
      <c r="PK66" s="46"/>
      <c r="PL66" s="46"/>
      <c r="PM66" s="46"/>
      <c r="PN66" s="46"/>
      <c r="PO66" s="46"/>
      <c r="PP66" s="46"/>
      <c r="PQ66" s="46"/>
      <c r="PR66" s="46"/>
      <c r="PS66" s="46"/>
      <c r="PT66" s="46"/>
      <c r="PU66" s="46"/>
      <c r="PV66" s="46"/>
      <c r="PW66" s="46"/>
      <c r="PX66" s="46"/>
      <c r="PY66" s="46"/>
      <c r="PZ66" s="46"/>
      <c r="QA66" s="46"/>
      <c r="QB66" s="46"/>
      <c r="QC66" s="46"/>
      <c r="QD66" s="46"/>
      <c r="QE66" s="46"/>
      <c r="QF66" s="46"/>
      <c r="QG66" s="46"/>
      <c r="QH66" s="46"/>
      <c r="QI66" s="46"/>
      <c r="QJ66" s="46"/>
      <c r="QK66" s="46"/>
      <c r="QL66" s="46"/>
      <c r="QM66" s="46"/>
      <c r="QN66" s="46"/>
      <c r="QO66" s="46"/>
      <c r="QP66" s="46"/>
      <c r="QQ66" s="46"/>
      <c r="QR66" s="46"/>
      <c r="QS66" s="46"/>
      <c r="QT66" s="46"/>
      <c r="QU66" s="46"/>
      <c r="QV66" s="46"/>
      <c r="QW66" s="46"/>
      <c r="QX66" s="46"/>
      <c r="QY66" s="46"/>
      <c r="QZ66" s="46"/>
      <c r="RA66" s="46"/>
      <c r="RB66" s="46"/>
      <c r="RC66" s="46"/>
      <c r="RD66" s="46"/>
      <c r="RE66" s="46"/>
      <c r="RF66" s="46"/>
      <c r="RG66" s="46"/>
      <c r="RH66" s="46"/>
      <c r="RI66" s="46"/>
      <c r="RJ66" s="46"/>
      <c r="RK66" s="46"/>
      <c r="RL66" s="46"/>
      <c r="RM66" s="46"/>
      <c r="RN66" s="46"/>
      <c r="RO66" s="46"/>
      <c r="RP66" s="46"/>
      <c r="RQ66" s="46"/>
      <c r="RR66" s="46"/>
      <c r="RS66" s="46"/>
      <c r="RT66" s="46"/>
      <c r="RU66" s="46"/>
      <c r="RV66" s="46"/>
      <c r="RW66" s="46"/>
      <c r="RX66" s="46"/>
      <c r="RY66" s="46"/>
      <c r="RZ66" s="46"/>
      <c r="SA66" s="46"/>
      <c r="SB66" s="46"/>
      <c r="SC66" s="46"/>
      <c r="SD66" s="46"/>
      <c r="SE66" s="46"/>
      <c r="SF66" s="46"/>
      <c r="SG66" s="46"/>
      <c r="SH66" s="46"/>
      <c r="SI66" s="46"/>
      <c r="SJ66" s="46"/>
      <c r="SK66" s="46"/>
      <c r="SL66" s="46"/>
      <c r="SM66" s="46"/>
      <c r="SN66" s="46"/>
      <c r="SO66" s="46"/>
      <c r="SP66" s="46"/>
      <c r="SQ66" s="46"/>
      <c r="SR66" s="46"/>
      <c r="SS66" s="46"/>
      <c r="ST66" s="46"/>
      <c r="SU66" s="46"/>
      <c r="SV66" s="46"/>
      <c r="SW66" s="46"/>
      <c r="SX66" s="46"/>
      <c r="SY66" s="46"/>
      <c r="SZ66" s="46"/>
      <c r="TA66" s="46"/>
      <c r="TB66" s="46"/>
      <c r="TC66" s="46"/>
      <c r="TD66" s="46"/>
      <c r="TE66" s="46"/>
      <c r="TF66" s="46"/>
      <c r="TG66" s="46"/>
      <c r="TH66" s="46"/>
      <c r="TI66" s="46"/>
      <c r="TJ66" s="46"/>
      <c r="TK66" s="46"/>
      <c r="TL66" s="46"/>
      <c r="TM66" s="46"/>
      <c r="TN66" s="46"/>
      <c r="TO66" s="46"/>
      <c r="TP66" s="46"/>
      <c r="TQ66" s="46"/>
      <c r="TR66" s="46"/>
      <c r="TS66" s="46"/>
      <c r="TT66" s="46"/>
      <c r="TU66" s="46"/>
      <c r="TV66" s="46"/>
      <c r="TW66" s="46"/>
      <c r="TX66" s="46"/>
      <c r="TY66" s="46"/>
      <c r="TZ66" s="46"/>
      <c r="UA66" s="46"/>
      <c r="UB66" s="46"/>
      <c r="UC66" s="46"/>
      <c r="UD66" s="46"/>
      <c r="UE66" s="46"/>
      <c r="UF66" s="46"/>
      <c r="UG66" s="46"/>
      <c r="UH66" s="46"/>
      <c r="UI66" s="46"/>
      <c r="UJ66" s="46"/>
      <c r="UK66" s="46"/>
      <c r="UL66" s="46"/>
      <c r="UM66" s="46"/>
      <c r="UN66" s="46"/>
      <c r="UO66" s="46"/>
      <c r="UP66" s="46"/>
      <c r="UQ66" s="46"/>
      <c r="UR66" s="46"/>
      <c r="US66" s="46"/>
      <c r="UT66" s="46"/>
      <c r="UU66" s="46"/>
      <c r="UV66" s="46"/>
      <c r="UW66" s="46"/>
      <c r="UX66" s="46"/>
      <c r="UY66" s="46"/>
      <c r="UZ66" s="46"/>
      <c r="VA66" s="46"/>
      <c r="VB66" s="46"/>
      <c r="VC66" s="46"/>
      <c r="VD66" s="46"/>
      <c r="VE66" s="46"/>
      <c r="VF66" s="46"/>
      <c r="VG66" s="46"/>
      <c r="VH66" s="46"/>
      <c r="VI66" s="46"/>
      <c r="VJ66" s="46"/>
      <c r="VK66" s="46"/>
      <c r="VL66" s="46"/>
      <c r="VM66" s="46"/>
      <c r="VN66" s="46"/>
      <c r="VO66" s="46"/>
      <c r="VP66" s="46"/>
      <c r="VQ66" s="46"/>
      <c r="VR66" s="46"/>
      <c r="VS66" s="46"/>
      <c r="VT66" s="46"/>
      <c r="VU66" s="46"/>
      <c r="VV66" s="46"/>
      <c r="VW66" s="46"/>
      <c r="VX66" s="46"/>
      <c r="VY66" s="46"/>
      <c r="VZ66" s="46"/>
      <c r="WA66" s="46"/>
      <c r="WB66" s="46"/>
      <c r="WC66" s="46"/>
      <c r="WD66" s="46"/>
      <c r="WE66" s="46"/>
      <c r="WF66" s="46"/>
      <c r="WG66" s="46"/>
      <c r="WH66" s="46"/>
      <c r="WI66" s="46"/>
      <c r="WJ66" s="46"/>
      <c r="WK66" s="46"/>
      <c r="WL66" s="46"/>
      <c r="WM66" s="46"/>
      <c r="WN66" s="46"/>
      <c r="WO66" s="46"/>
      <c r="WP66" s="46"/>
      <c r="WQ66" s="46"/>
      <c r="WR66" s="46"/>
      <c r="WS66" s="46"/>
      <c r="WT66" s="46"/>
      <c r="WU66" s="46"/>
      <c r="WV66" s="46"/>
      <c r="WW66" s="46"/>
      <c r="WX66" s="46"/>
      <c r="WY66" s="46"/>
      <c r="WZ66" s="46"/>
      <c r="XA66" s="46"/>
      <c r="XB66" s="46"/>
      <c r="XC66" s="46"/>
      <c r="XD66" s="46"/>
      <c r="XE66" s="46"/>
      <c r="XF66" s="46"/>
      <c r="XG66" s="46"/>
      <c r="XH66" s="46"/>
      <c r="XI66" s="46"/>
      <c r="XJ66" s="46"/>
      <c r="XK66" s="46"/>
      <c r="XL66" s="46"/>
      <c r="XM66" s="46"/>
      <c r="XN66" s="46"/>
      <c r="XO66" s="46"/>
      <c r="XP66" s="46"/>
      <c r="XQ66" s="46"/>
      <c r="XR66" s="46"/>
      <c r="XS66" s="46"/>
      <c r="XT66" s="46"/>
      <c r="XU66" s="46"/>
      <c r="XV66" s="46"/>
      <c r="XW66" s="46"/>
      <c r="XX66" s="46"/>
      <c r="XY66" s="46"/>
      <c r="XZ66" s="46"/>
      <c r="YA66" s="46"/>
      <c r="YB66" s="46"/>
      <c r="YC66" s="46"/>
      <c r="YD66" s="46"/>
      <c r="YE66" s="46"/>
      <c r="YF66" s="46"/>
      <c r="YG66" s="46"/>
      <c r="YH66" s="46"/>
      <c r="YI66" s="46"/>
      <c r="YJ66" s="46"/>
      <c r="YK66" s="46"/>
      <c r="YL66" s="46"/>
      <c r="YM66" s="46"/>
      <c r="YN66" s="46"/>
      <c r="YO66" s="46"/>
      <c r="YP66" s="46"/>
      <c r="YQ66" s="46"/>
      <c r="YR66" s="46"/>
      <c r="YS66" s="46"/>
      <c r="YT66" s="46"/>
      <c r="YU66" s="46"/>
      <c r="YV66" s="46"/>
      <c r="YW66" s="46"/>
      <c r="YX66" s="46"/>
      <c r="YY66" s="46"/>
      <c r="YZ66" s="46"/>
      <c r="ZA66" s="46"/>
      <c r="ZB66" s="46"/>
      <c r="ZC66" s="46"/>
      <c r="ZD66" s="46"/>
      <c r="ZE66" s="46"/>
      <c r="ZF66" s="46"/>
      <c r="ZG66" s="46"/>
      <c r="ZH66" s="46"/>
      <c r="ZI66" s="46"/>
      <c r="ZJ66" s="46"/>
      <c r="ZK66" s="46"/>
      <c r="ZL66" s="46"/>
      <c r="ZM66" s="46"/>
      <c r="ZN66" s="46"/>
      <c r="ZO66" s="46"/>
      <c r="ZP66" s="46"/>
      <c r="ZQ66" s="46"/>
      <c r="ZR66" s="46"/>
      <c r="ZS66" s="46"/>
      <c r="ZT66" s="46"/>
      <c r="ZU66" s="46"/>
      <c r="ZV66" s="46"/>
      <c r="ZW66" s="46"/>
      <c r="ZX66" s="46"/>
      <c r="ZY66" s="46"/>
      <c r="ZZ66" s="46"/>
      <c r="AAA66" s="46"/>
      <c r="AAB66" s="46"/>
      <c r="AAC66" s="46"/>
      <c r="AAD66" s="46"/>
      <c r="AAE66" s="46"/>
      <c r="AAF66" s="46"/>
      <c r="AAG66" s="46"/>
      <c r="AAH66" s="46"/>
      <c r="AAI66" s="46"/>
      <c r="AAJ66" s="46"/>
      <c r="AAK66" s="46"/>
      <c r="AAL66" s="46"/>
      <c r="AAM66" s="46"/>
      <c r="AAN66" s="46"/>
      <c r="AAO66" s="46"/>
      <c r="AAP66" s="46"/>
      <c r="AAQ66" s="46"/>
      <c r="AAR66" s="46"/>
      <c r="AAS66" s="46"/>
      <c r="AAT66" s="46"/>
      <c r="AAU66" s="46"/>
      <c r="AAV66" s="46"/>
      <c r="AAW66" s="46"/>
      <c r="AAX66" s="46"/>
      <c r="AAY66" s="46"/>
      <c r="AAZ66" s="46"/>
      <c r="ABA66" s="46"/>
      <c r="ABB66" s="46"/>
      <c r="ABC66" s="46"/>
      <c r="ABD66" s="46"/>
      <c r="ABE66" s="46"/>
      <c r="ABF66" s="46"/>
      <c r="ABG66" s="46"/>
      <c r="ABH66" s="46"/>
      <c r="ABI66" s="46"/>
      <c r="ABJ66" s="46"/>
      <c r="ABK66" s="46"/>
      <c r="ABL66" s="46"/>
      <c r="ABM66" s="46"/>
      <c r="ABN66" s="46"/>
      <c r="ABO66" s="46"/>
      <c r="ABP66" s="46"/>
      <c r="ABQ66" s="46"/>
      <c r="ABR66" s="46"/>
      <c r="ABS66" s="46"/>
      <c r="ABT66" s="46"/>
      <c r="ABU66" s="46"/>
      <c r="ABV66" s="46"/>
      <c r="ABW66" s="46"/>
      <c r="ABX66" s="46"/>
      <c r="ABY66" s="46"/>
      <c r="ABZ66" s="46"/>
      <c r="ACA66" s="46"/>
      <c r="ACB66" s="46"/>
      <c r="ACC66" s="46"/>
      <c r="ACD66" s="46"/>
      <c r="ACE66" s="46"/>
      <c r="ACF66" s="46"/>
      <c r="ACG66" s="46"/>
      <c r="ACH66" s="46"/>
      <c r="ACI66" s="46"/>
      <c r="ACJ66" s="46"/>
      <c r="ACK66" s="46"/>
      <c r="ACL66" s="46"/>
      <c r="ACM66" s="46"/>
      <c r="ACN66" s="46"/>
      <c r="ACO66" s="46"/>
      <c r="ACP66" s="46"/>
      <c r="ACQ66" s="46"/>
      <c r="ACR66" s="46"/>
      <c r="ACS66" s="46"/>
      <c r="ACT66" s="46"/>
      <c r="ACU66" s="46"/>
      <c r="ACV66" s="46"/>
      <c r="ACW66" s="46"/>
      <c r="ACX66" s="46"/>
      <c r="ACY66" s="46"/>
      <c r="ACZ66" s="46"/>
      <c r="ADA66" s="46"/>
      <c r="ADB66" s="46"/>
      <c r="ADC66" s="46"/>
      <c r="ADD66" s="46"/>
      <c r="ADE66" s="46"/>
      <c r="ADF66" s="46"/>
      <c r="ADG66" s="46"/>
      <c r="ADH66" s="46"/>
      <c r="ADI66" s="46"/>
      <c r="ADJ66" s="46"/>
      <c r="ADK66" s="46"/>
      <c r="ADL66" s="46"/>
      <c r="ADM66" s="46"/>
      <c r="ADN66" s="46"/>
      <c r="ADO66" s="46"/>
      <c r="ADP66" s="46"/>
      <c r="ADQ66" s="46"/>
      <c r="ADR66" s="46"/>
      <c r="ADS66" s="46"/>
      <c r="ADT66" s="46"/>
      <c r="ADU66" s="46"/>
      <c r="ADV66" s="46"/>
      <c r="ADW66" s="46"/>
      <c r="ADX66" s="46"/>
      <c r="ADY66" s="46"/>
      <c r="ADZ66" s="46"/>
      <c r="AEA66" s="46"/>
      <c r="AEB66" s="46"/>
      <c r="AEC66" s="46"/>
      <c r="AED66" s="46"/>
      <c r="AEE66" s="46"/>
      <c r="AEF66" s="46"/>
      <c r="AEG66" s="46"/>
      <c r="AEH66" s="46"/>
      <c r="AEI66" s="46"/>
      <c r="AEJ66" s="46"/>
      <c r="AEK66" s="46"/>
      <c r="AEL66" s="46"/>
      <c r="AEM66" s="46"/>
      <c r="AEN66" s="46"/>
      <c r="AEO66" s="46"/>
      <c r="AEP66" s="46"/>
      <c r="AEQ66" s="46"/>
      <c r="AER66" s="46"/>
      <c r="AES66" s="46"/>
      <c r="AET66" s="46"/>
      <c r="AEU66" s="46"/>
      <c r="AEV66" s="46"/>
      <c r="AEW66" s="46"/>
      <c r="AEX66" s="46"/>
      <c r="AEY66" s="46"/>
      <c r="AEZ66" s="46"/>
      <c r="AFA66" s="46"/>
      <c r="AFB66" s="46"/>
      <c r="AFC66" s="46"/>
      <c r="AFD66" s="46"/>
      <c r="AFE66" s="46"/>
      <c r="AFF66" s="46"/>
      <c r="AFG66" s="46"/>
      <c r="AFH66" s="46"/>
      <c r="AFI66" s="46"/>
      <c r="AFJ66" s="46"/>
      <c r="AFK66" s="46"/>
      <c r="AFL66" s="46"/>
      <c r="AFM66" s="46"/>
      <c r="AFN66" s="46"/>
      <c r="AFO66" s="46"/>
      <c r="AFP66" s="46"/>
      <c r="AFQ66" s="46"/>
      <c r="AFR66" s="46"/>
      <c r="AFS66" s="46"/>
      <c r="AFT66" s="46"/>
      <c r="AFU66" s="46"/>
      <c r="AFV66" s="46"/>
      <c r="AFW66" s="46"/>
      <c r="AFX66" s="46"/>
      <c r="AFY66" s="46"/>
      <c r="AFZ66" s="46"/>
      <c r="AGA66" s="46"/>
      <c r="AGB66" s="46"/>
      <c r="AGC66" s="46"/>
      <c r="AGD66" s="46"/>
      <c r="AGE66" s="46"/>
      <c r="AGF66" s="46"/>
      <c r="AGG66" s="46"/>
      <c r="AGH66" s="46"/>
      <c r="AGI66" s="46"/>
      <c r="AGJ66" s="46"/>
      <c r="AGK66" s="46"/>
      <c r="AGL66" s="46"/>
      <c r="AGM66" s="46"/>
      <c r="AGN66" s="46"/>
      <c r="AGO66" s="46"/>
      <c r="AGP66" s="46"/>
      <c r="AGQ66" s="46"/>
      <c r="AGR66" s="46"/>
      <c r="AGS66" s="46"/>
      <c r="AGT66" s="46"/>
      <c r="AGU66" s="46"/>
      <c r="AGV66" s="46"/>
      <c r="AGW66" s="46"/>
      <c r="AGX66" s="46"/>
      <c r="AGY66" s="46"/>
      <c r="AGZ66" s="46"/>
      <c r="AHA66" s="46"/>
      <c r="AHB66" s="46"/>
      <c r="AHC66" s="46"/>
      <c r="AHD66" s="46"/>
      <c r="AHE66" s="46"/>
      <c r="AHF66" s="46"/>
      <c r="AHG66" s="46"/>
      <c r="AHH66" s="46"/>
      <c r="AHI66" s="46"/>
      <c r="AHJ66" s="46"/>
      <c r="AHK66" s="46"/>
      <c r="AHL66" s="46"/>
      <c r="AHM66" s="46"/>
      <c r="AHN66" s="46"/>
      <c r="AHO66" s="46"/>
      <c r="AHP66" s="46"/>
      <c r="AHQ66" s="46"/>
      <c r="AHR66" s="46"/>
      <c r="AHS66" s="46"/>
      <c r="AHT66" s="46"/>
      <c r="AHU66" s="46"/>
      <c r="AHV66" s="46"/>
      <c r="AHW66" s="46"/>
      <c r="AHX66" s="46"/>
      <c r="AHY66" s="46"/>
      <c r="AHZ66" s="46"/>
      <c r="AIA66" s="46"/>
      <c r="AIB66" s="46"/>
      <c r="AIC66" s="46"/>
      <c r="AID66" s="46"/>
      <c r="AIE66" s="46"/>
      <c r="AIF66" s="46"/>
      <c r="AIG66" s="46"/>
      <c r="AIH66" s="46"/>
      <c r="AII66" s="46"/>
      <c r="AIJ66" s="46"/>
      <c r="AIK66" s="46"/>
      <c r="AIL66" s="46"/>
      <c r="AIM66" s="46"/>
      <c r="AIN66" s="46"/>
      <c r="AIO66" s="46"/>
      <c r="AIP66" s="46"/>
      <c r="AIQ66" s="46"/>
      <c r="AIR66" s="46"/>
      <c r="AIS66" s="46"/>
      <c r="AIT66" s="46"/>
      <c r="AIU66" s="46"/>
      <c r="AIV66" s="46"/>
      <c r="AIW66" s="46"/>
      <c r="AIX66" s="46"/>
      <c r="AIY66" s="46"/>
      <c r="AIZ66" s="46"/>
      <c r="AJA66" s="46"/>
      <c r="AJB66" s="46"/>
      <c r="AJC66" s="46"/>
      <c r="AJD66" s="46"/>
      <c r="AJE66" s="46"/>
      <c r="AJF66" s="46"/>
      <c r="AJG66" s="46"/>
      <c r="AJH66" s="46"/>
      <c r="AJI66" s="46"/>
      <c r="AJJ66" s="46"/>
      <c r="AJK66" s="46"/>
      <c r="AJL66" s="46"/>
      <c r="AJM66" s="46"/>
      <c r="AJN66" s="46"/>
      <c r="AJO66" s="46"/>
      <c r="AJP66" s="46"/>
      <c r="AJQ66" s="46"/>
      <c r="AJR66" s="46"/>
      <c r="AJS66" s="46"/>
      <c r="AJT66" s="46"/>
      <c r="AJU66" s="46"/>
      <c r="AJV66" s="46"/>
      <c r="AJW66" s="46"/>
      <c r="AJX66" s="46"/>
      <c r="AJY66" s="46"/>
      <c r="AJZ66" s="46"/>
      <c r="AKA66" s="46"/>
      <c r="AKB66" s="46"/>
      <c r="AKC66" s="46"/>
      <c r="AKD66" s="46"/>
      <c r="AKE66" s="46"/>
      <c r="AKF66" s="46"/>
      <c r="AKG66" s="46"/>
      <c r="AKH66" s="46"/>
      <c r="AKI66" s="46"/>
      <c r="AKJ66" s="46"/>
      <c r="AKK66" s="46"/>
      <c r="AKL66" s="46"/>
      <c r="AKM66" s="46"/>
      <c r="AKN66" s="46"/>
      <c r="AKO66" s="46"/>
      <c r="AKP66" s="46"/>
      <c r="AKQ66" s="46"/>
      <c r="AKR66" s="46"/>
      <c r="AKS66" s="46"/>
      <c r="AKT66" s="46"/>
      <c r="AKU66" s="46"/>
      <c r="AKV66" s="46"/>
      <c r="AKW66" s="46"/>
      <c r="AKX66" s="46"/>
      <c r="AKY66" s="46"/>
      <c r="AKZ66" s="46"/>
      <c r="ALA66" s="46"/>
      <c r="ALB66" s="46"/>
      <c r="ALC66" s="46"/>
      <c r="ALD66" s="46"/>
      <c r="ALE66" s="46"/>
      <c r="ALF66" s="46"/>
      <c r="ALG66" s="46"/>
      <c r="ALH66" s="46"/>
      <c r="ALI66" s="46"/>
      <c r="ALJ66" s="46"/>
      <c r="ALK66" s="46"/>
      <c r="ALL66" s="46"/>
      <c r="ALM66" s="46"/>
      <c r="ALN66" s="46"/>
      <c r="ALO66" s="46"/>
      <c r="ALP66" s="46"/>
      <c r="ALQ66" s="46"/>
      <c r="ALR66" s="46"/>
      <c r="ALS66" s="46"/>
      <c r="ALT66" s="46"/>
      <c r="ALU66" s="46"/>
      <c r="ALV66" s="46"/>
      <c r="ALW66" s="46"/>
      <c r="ALX66" s="46"/>
      <c r="ALY66" s="46"/>
      <c r="ALZ66" s="46"/>
      <c r="AMA66" s="46"/>
      <c r="AMB66" s="46"/>
      <c r="AMC66" s="46"/>
      <c r="AMD66" s="46"/>
      <c r="AME66" s="46"/>
      <c r="AMF66" s="46"/>
      <c r="AMG66" s="46"/>
      <c r="AMH66" s="46"/>
      <c r="AMI66" s="46"/>
      <c r="AMJ66" s="46"/>
      <c r="AMK66" s="46"/>
      <c r="AML66" s="46"/>
      <c r="AMM66" s="46"/>
      <c r="AMN66" s="46"/>
      <c r="AMO66" s="46"/>
      <c r="AMP66" s="46"/>
      <c r="AMQ66" s="46"/>
      <c r="AMR66" s="46"/>
      <c r="AMS66" s="46"/>
      <c r="AMT66" s="46"/>
      <c r="AMU66" s="46"/>
      <c r="AMV66" s="46"/>
      <c r="AMW66" s="46"/>
      <c r="AMX66" s="46"/>
      <c r="AMY66" s="46"/>
      <c r="AMZ66" s="46"/>
      <c r="ANA66" s="46"/>
      <c r="ANB66" s="46"/>
      <c r="ANC66" s="46"/>
      <c r="AND66" s="46"/>
      <c r="ANE66" s="46"/>
      <c r="ANF66" s="46"/>
      <c r="ANG66" s="46"/>
      <c r="ANH66" s="46"/>
      <c r="ANI66" s="46"/>
      <c r="ANJ66" s="46"/>
      <c r="ANK66" s="46"/>
      <c r="ANL66" s="46"/>
      <c r="ANM66" s="46"/>
      <c r="ANN66" s="46"/>
      <c r="ANO66" s="46"/>
      <c r="ANP66" s="46"/>
      <c r="ANQ66" s="46"/>
      <c r="ANR66" s="46"/>
      <c r="ANS66" s="46"/>
      <c r="ANT66" s="46"/>
      <c r="ANU66" s="46"/>
      <c r="ANV66" s="46"/>
      <c r="ANW66" s="46"/>
      <c r="ANX66" s="46"/>
      <c r="ANY66" s="46"/>
      <c r="ANZ66" s="46"/>
      <c r="AOA66" s="46"/>
      <c r="AOB66" s="46"/>
      <c r="AOC66" s="46"/>
      <c r="AOD66" s="46"/>
      <c r="AOE66" s="46"/>
      <c r="AOF66" s="46"/>
      <c r="AOG66" s="46"/>
      <c r="AOH66" s="46"/>
      <c r="AOI66" s="46"/>
      <c r="AOJ66" s="46"/>
      <c r="AOK66" s="46"/>
      <c r="AOL66" s="46"/>
      <c r="AOM66" s="46"/>
      <c r="AON66" s="46"/>
      <c r="AOO66" s="46"/>
      <c r="AOP66" s="46"/>
      <c r="AOQ66" s="46"/>
      <c r="AOR66" s="46"/>
      <c r="AOS66" s="46"/>
      <c r="AOT66" s="46"/>
      <c r="AOU66" s="46"/>
      <c r="AOV66" s="46"/>
      <c r="AOW66" s="46"/>
      <c r="AOX66" s="46"/>
      <c r="AOY66" s="46"/>
      <c r="AOZ66" s="46"/>
      <c r="APA66" s="46"/>
      <c r="APB66" s="46"/>
      <c r="APC66" s="46"/>
      <c r="APD66" s="46"/>
      <c r="APE66" s="46"/>
      <c r="APF66" s="46"/>
      <c r="APG66" s="46"/>
      <c r="APH66" s="46"/>
      <c r="API66" s="46"/>
      <c r="APJ66" s="46"/>
      <c r="APK66" s="46"/>
      <c r="APL66" s="46"/>
      <c r="APM66" s="46"/>
      <c r="APN66" s="46"/>
      <c r="APO66" s="46"/>
      <c r="APP66" s="46"/>
      <c r="APQ66" s="46"/>
      <c r="APR66" s="46"/>
      <c r="APS66" s="46"/>
      <c r="APT66" s="46"/>
      <c r="APU66" s="46"/>
      <c r="APV66" s="46"/>
      <c r="APW66" s="46"/>
      <c r="APX66" s="46"/>
      <c r="APY66" s="46"/>
      <c r="APZ66" s="46"/>
      <c r="AQA66" s="46"/>
      <c r="AQB66" s="46"/>
      <c r="AQC66" s="46"/>
      <c r="AQD66" s="46"/>
      <c r="AQE66" s="46"/>
      <c r="AQF66" s="46"/>
      <c r="AQG66" s="46"/>
      <c r="AQH66" s="46"/>
      <c r="AQI66" s="46"/>
      <c r="AQJ66" s="46"/>
      <c r="AQK66" s="46"/>
      <c r="AQL66" s="46"/>
      <c r="AQM66" s="46"/>
      <c r="AQN66" s="46"/>
      <c r="AQO66" s="46"/>
      <c r="AQP66" s="46"/>
      <c r="AQQ66" s="46"/>
      <c r="AQR66" s="46"/>
      <c r="AQS66" s="46"/>
      <c r="AQT66" s="46"/>
      <c r="AQU66" s="46"/>
      <c r="AQV66" s="46"/>
      <c r="AQW66" s="46"/>
      <c r="AQX66" s="46"/>
      <c r="AQY66" s="46"/>
      <c r="AQZ66" s="46"/>
      <c r="ARA66" s="46"/>
      <c r="ARB66" s="46"/>
      <c r="ARC66" s="46"/>
      <c r="ARD66" s="46"/>
      <c r="ARE66" s="46"/>
      <c r="ARF66" s="46"/>
      <c r="ARG66" s="46"/>
      <c r="ARH66" s="46"/>
      <c r="ARI66" s="46"/>
      <c r="ARJ66" s="46"/>
      <c r="ARK66" s="46"/>
      <c r="ARL66" s="46"/>
      <c r="ARM66" s="46"/>
      <c r="ARN66" s="46"/>
      <c r="ARO66" s="46"/>
      <c r="ARP66" s="46"/>
      <c r="ARQ66" s="46"/>
      <c r="ARR66" s="46"/>
      <c r="ARS66" s="46"/>
      <c r="ART66" s="46"/>
      <c r="ARU66" s="46"/>
      <c r="ARV66" s="46"/>
      <c r="ARW66" s="46"/>
      <c r="ARX66" s="46"/>
      <c r="ARY66" s="46"/>
      <c r="ARZ66" s="46"/>
      <c r="ASA66" s="46"/>
      <c r="ASB66" s="46"/>
      <c r="ASC66" s="46"/>
      <c r="ASD66" s="46"/>
      <c r="ASE66" s="46"/>
      <c r="ASF66" s="46"/>
      <c r="ASG66" s="46"/>
      <c r="ASH66" s="46"/>
      <c r="ASI66" s="46"/>
      <c r="ASJ66" s="46"/>
      <c r="ASK66" s="46"/>
      <c r="ASL66" s="46"/>
      <c r="ASM66" s="46"/>
      <c r="ASN66" s="46"/>
      <c r="ASO66" s="46"/>
      <c r="ASP66" s="46"/>
      <c r="ASQ66" s="46"/>
      <c r="ASR66" s="46"/>
      <c r="ASS66" s="46"/>
      <c r="AST66" s="46"/>
      <c r="ASU66" s="46"/>
      <c r="ASV66" s="46"/>
      <c r="ASW66" s="46"/>
      <c r="ASX66" s="46"/>
      <c r="ASY66" s="46"/>
      <c r="ASZ66" s="46"/>
      <c r="ATA66" s="46"/>
      <c r="ATB66" s="46"/>
      <c r="ATC66" s="46"/>
      <c r="ATD66" s="46"/>
      <c r="ATE66" s="46"/>
      <c r="ATF66" s="46"/>
      <c r="ATG66" s="46"/>
      <c r="ATH66" s="46"/>
      <c r="ATI66" s="46"/>
      <c r="ATJ66" s="46"/>
      <c r="ATK66" s="46"/>
      <c r="ATL66" s="46"/>
      <c r="ATM66" s="46"/>
      <c r="ATN66" s="46"/>
      <c r="ATO66" s="46"/>
      <c r="ATP66" s="46"/>
      <c r="ATQ66" s="46"/>
      <c r="ATR66" s="46"/>
      <c r="ATS66" s="46"/>
      <c r="ATT66" s="46"/>
      <c r="ATU66" s="46"/>
      <c r="ATV66" s="46"/>
      <c r="ATW66" s="46"/>
      <c r="ATX66" s="46"/>
      <c r="ATY66" s="46"/>
      <c r="ATZ66" s="46"/>
      <c r="AUA66" s="46"/>
      <c r="AUB66" s="46"/>
      <c r="AUC66" s="46"/>
      <c r="AUD66" s="46"/>
      <c r="AUE66" s="46"/>
      <c r="AUF66" s="46"/>
      <c r="AUG66" s="46"/>
      <c r="AUH66" s="46"/>
      <c r="AUI66" s="46"/>
      <c r="AUJ66" s="46"/>
      <c r="AUK66" s="46"/>
      <c r="AUL66" s="46"/>
      <c r="AUM66" s="46"/>
      <c r="AUN66" s="46"/>
      <c r="AUO66" s="46"/>
      <c r="AUP66" s="46"/>
      <c r="AUQ66" s="46"/>
      <c r="AUR66" s="46"/>
      <c r="AUS66" s="46"/>
      <c r="AUT66" s="46"/>
      <c r="AUU66" s="46"/>
      <c r="AUV66" s="46"/>
      <c r="AUW66" s="46"/>
      <c r="AUX66" s="46"/>
      <c r="AUY66" s="46"/>
      <c r="AUZ66" s="46"/>
      <c r="AVA66" s="46"/>
      <c r="AVB66" s="46"/>
      <c r="AVC66" s="46"/>
      <c r="AVD66" s="46"/>
      <c r="AVE66" s="46"/>
      <c r="AVF66" s="46"/>
      <c r="AVG66" s="46"/>
      <c r="AVH66" s="46"/>
      <c r="AVI66" s="46"/>
      <c r="AVJ66" s="46"/>
      <c r="AVK66" s="46"/>
      <c r="AVL66" s="46"/>
      <c r="AVM66" s="46"/>
      <c r="AVN66" s="46"/>
      <c r="AVO66" s="46"/>
      <c r="AVP66" s="46"/>
      <c r="AVQ66" s="46"/>
      <c r="AVR66" s="46"/>
      <c r="AVS66" s="46"/>
      <c r="AVT66" s="46"/>
      <c r="AVU66" s="46"/>
      <c r="AVV66" s="46"/>
      <c r="AVW66" s="46"/>
      <c r="AVX66" s="46"/>
      <c r="AVY66" s="46"/>
      <c r="AVZ66" s="46"/>
      <c r="AWA66" s="46"/>
      <c r="AWB66" s="46"/>
      <c r="AWC66" s="46"/>
      <c r="AWD66" s="46"/>
      <c r="AWE66" s="46"/>
      <c r="AWF66" s="46"/>
      <c r="AWG66" s="46"/>
      <c r="AWH66" s="46"/>
      <c r="AWI66" s="46"/>
      <c r="AWJ66" s="46"/>
      <c r="AWK66" s="46"/>
      <c r="AWL66" s="46"/>
      <c r="AWM66" s="46"/>
      <c r="AWN66" s="46"/>
      <c r="AWO66" s="46"/>
      <c r="AWP66" s="46"/>
      <c r="AWQ66" s="46"/>
      <c r="AWR66" s="46"/>
      <c r="AWS66" s="46"/>
      <c r="AWT66" s="46"/>
      <c r="AWU66" s="46"/>
      <c r="AWV66" s="46"/>
      <c r="AWW66" s="46"/>
      <c r="AWX66" s="46"/>
      <c r="AWY66" s="46"/>
      <c r="AWZ66" s="46"/>
      <c r="AXA66" s="46"/>
      <c r="AXB66" s="46"/>
      <c r="AXC66" s="46"/>
      <c r="AXD66" s="46"/>
      <c r="AXE66" s="46"/>
      <c r="AXF66" s="46"/>
      <c r="AXG66" s="46"/>
      <c r="AXH66" s="46"/>
      <c r="AXI66" s="46"/>
      <c r="AXJ66" s="46"/>
      <c r="AXK66" s="46"/>
      <c r="AXL66" s="46"/>
      <c r="AXM66" s="46"/>
      <c r="AXN66" s="46"/>
      <c r="AXO66" s="46"/>
      <c r="AXP66" s="46"/>
      <c r="AXQ66" s="46"/>
      <c r="AXR66" s="46"/>
      <c r="AXS66" s="46"/>
      <c r="AXT66" s="46"/>
      <c r="AXU66" s="46"/>
      <c r="AXV66" s="46"/>
      <c r="AXW66" s="46"/>
      <c r="AXX66" s="46"/>
      <c r="AXY66" s="46"/>
      <c r="AXZ66" s="46"/>
      <c r="AYA66" s="46"/>
      <c r="AYB66" s="46"/>
      <c r="AYC66" s="46"/>
      <c r="AYD66" s="46"/>
      <c r="AYE66" s="46"/>
      <c r="AYF66" s="46"/>
      <c r="AYG66" s="46"/>
      <c r="AYH66" s="46"/>
      <c r="AYI66" s="46"/>
      <c r="AYJ66" s="46"/>
      <c r="AYK66" s="46"/>
      <c r="AYL66" s="46"/>
      <c r="AYM66" s="46"/>
      <c r="AYN66" s="46"/>
      <c r="AYO66" s="46"/>
      <c r="AYP66" s="46"/>
      <c r="AYQ66" s="46"/>
      <c r="AYR66" s="46"/>
      <c r="AYS66" s="46"/>
      <c r="AYT66" s="46"/>
      <c r="AYU66" s="46"/>
      <c r="AYV66" s="46"/>
      <c r="AYW66" s="46"/>
      <c r="AYX66" s="46"/>
      <c r="AYY66" s="46"/>
      <c r="AYZ66" s="46"/>
      <c r="AZA66" s="46"/>
      <c r="AZB66" s="46"/>
      <c r="AZC66" s="46"/>
      <c r="AZD66" s="46"/>
      <c r="AZE66" s="46"/>
      <c r="AZF66" s="46"/>
      <c r="AZG66" s="46"/>
      <c r="AZH66" s="46"/>
      <c r="AZI66" s="46"/>
      <c r="AZJ66" s="46"/>
      <c r="AZK66" s="46"/>
      <c r="AZL66" s="46"/>
      <c r="AZM66" s="46"/>
      <c r="AZN66" s="46"/>
      <c r="AZO66" s="46"/>
      <c r="AZP66" s="46"/>
      <c r="AZQ66" s="46"/>
      <c r="AZR66" s="46"/>
      <c r="AZS66" s="46"/>
      <c r="AZT66" s="46"/>
      <c r="AZU66" s="46"/>
      <c r="AZV66" s="46"/>
      <c r="AZW66" s="46"/>
      <c r="AZX66" s="46"/>
      <c r="AZY66" s="46"/>
      <c r="AZZ66" s="46"/>
      <c r="BAA66" s="46"/>
      <c r="BAB66" s="46"/>
      <c r="BAC66" s="46"/>
      <c r="BAD66" s="46"/>
      <c r="BAE66" s="46"/>
      <c r="BAF66" s="46"/>
      <c r="BAG66" s="46"/>
      <c r="BAH66" s="46"/>
      <c r="BAI66" s="46"/>
      <c r="BAJ66" s="46"/>
      <c r="BAK66" s="46"/>
      <c r="BAL66" s="46"/>
      <c r="BAM66" s="46"/>
      <c r="BAN66" s="46"/>
      <c r="BAO66" s="46"/>
      <c r="BAP66" s="46"/>
      <c r="BAQ66" s="46"/>
      <c r="BAR66" s="46"/>
      <c r="BAS66" s="46"/>
      <c r="BAT66" s="46"/>
      <c r="BAU66" s="46"/>
      <c r="BAV66" s="46"/>
      <c r="BAW66" s="46"/>
      <c r="BAX66" s="46"/>
      <c r="BAY66" s="46"/>
      <c r="BAZ66" s="46"/>
      <c r="BBA66" s="46"/>
      <c r="BBB66" s="46"/>
      <c r="BBC66" s="46"/>
      <c r="BBD66" s="46"/>
      <c r="BBE66" s="46"/>
      <c r="BBF66" s="46"/>
      <c r="BBG66" s="46"/>
      <c r="BBH66" s="46"/>
      <c r="BBI66" s="46"/>
      <c r="BBJ66" s="46"/>
      <c r="BBK66" s="46"/>
      <c r="BBL66" s="46"/>
      <c r="BBM66" s="46"/>
      <c r="BBN66" s="46"/>
      <c r="BBO66" s="46"/>
      <c r="BBP66" s="46"/>
      <c r="BBQ66" s="46"/>
      <c r="BBR66" s="46"/>
      <c r="BBS66" s="46"/>
      <c r="BBT66" s="46"/>
      <c r="BBU66" s="46"/>
      <c r="BBV66" s="46"/>
      <c r="BBW66" s="46"/>
      <c r="BBX66" s="46"/>
      <c r="BBY66" s="46"/>
      <c r="BBZ66" s="46"/>
      <c r="BCA66" s="46"/>
      <c r="BCB66" s="46"/>
      <c r="BCC66" s="46"/>
      <c r="BCD66" s="46"/>
      <c r="BCE66" s="46"/>
      <c r="BCF66" s="46"/>
      <c r="BCG66" s="46"/>
      <c r="BCH66" s="46"/>
      <c r="BCI66" s="46"/>
      <c r="BCJ66" s="46"/>
      <c r="BCK66" s="46"/>
      <c r="BCL66" s="46"/>
      <c r="BCM66" s="46"/>
      <c r="BCN66" s="46"/>
      <c r="BCO66" s="46"/>
      <c r="BCP66" s="46"/>
      <c r="BCQ66" s="46"/>
      <c r="BCR66" s="46"/>
      <c r="BCS66" s="46"/>
      <c r="BCT66" s="46"/>
      <c r="BCU66" s="46"/>
      <c r="BCV66" s="46"/>
      <c r="BCW66" s="46"/>
      <c r="BCX66" s="46"/>
      <c r="BCY66" s="46"/>
      <c r="BCZ66" s="46"/>
      <c r="BDA66" s="46"/>
      <c r="BDB66" s="46"/>
      <c r="BDC66" s="46"/>
      <c r="BDD66" s="46"/>
      <c r="BDE66" s="46"/>
      <c r="BDF66" s="46"/>
      <c r="BDG66" s="46"/>
      <c r="BDH66" s="46"/>
      <c r="BDI66" s="46"/>
      <c r="BDJ66" s="46"/>
      <c r="BDK66" s="46"/>
      <c r="BDL66" s="46"/>
      <c r="BDM66" s="46"/>
      <c r="BDN66" s="46"/>
      <c r="BDO66" s="46"/>
      <c r="BDP66" s="46"/>
      <c r="BDQ66" s="46"/>
      <c r="BDR66" s="46"/>
      <c r="BDS66" s="46"/>
      <c r="BDT66" s="46"/>
      <c r="BDU66" s="46"/>
      <c r="BDV66" s="46"/>
      <c r="BDW66" s="46"/>
      <c r="BDX66" s="46"/>
      <c r="BDY66" s="46"/>
      <c r="BDZ66" s="46"/>
      <c r="BEA66" s="46"/>
      <c r="BEB66" s="46"/>
      <c r="BEC66" s="46"/>
      <c r="BED66" s="46"/>
      <c r="BEE66" s="46"/>
      <c r="BEF66" s="46"/>
      <c r="BEG66" s="46"/>
      <c r="BEH66" s="46"/>
      <c r="BEI66" s="46"/>
      <c r="BEJ66" s="46"/>
      <c r="BEK66" s="46"/>
      <c r="BEL66" s="46"/>
      <c r="BEM66" s="46"/>
      <c r="BEN66" s="46"/>
      <c r="BEO66" s="46"/>
      <c r="BEP66" s="46"/>
      <c r="BEQ66" s="46"/>
      <c r="BER66" s="46"/>
      <c r="BES66" s="46"/>
      <c r="BET66" s="46"/>
      <c r="BEU66" s="46"/>
      <c r="BEV66" s="46"/>
      <c r="BEW66" s="46"/>
      <c r="BEX66" s="46"/>
      <c r="BEY66" s="46"/>
      <c r="BEZ66" s="46"/>
      <c r="BFA66" s="46"/>
      <c r="BFB66" s="46"/>
      <c r="BFC66" s="46"/>
      <c r="BFD66" s="46"/>
      <c r="BFE66" s="46"/>
      <c r="BFF66" s="46"/>
      <c r="BFG66" s="46"/>
      <c r="BFH66" s="46"/>
      <c r="BFI66" s="46"/>
      <c r="BFJ66" s="46"/>
      <c r="BFK66" s="46"/>
      <c r="BFL66" s="46"/>
      <c r="BFM66" s="46"/>
      <c r="BFN66" s="46"/>
      <c r="BFO66" s="46"/>
      <c r="BFP66" s="46"/>
      <c r="BFQ66" s="46"/>
      <c r="BFR66" s="46"/>
      <c r="BFS66" s="46"/>
      <c r="BFT66" s="46"/>
      <c r="BFU66" s="46"/>
      <c r="BFV66" s="46"/>
      <c r="BFW66" s="46"/>
      <c r="BFX66" s="46"/>
      <c r="BFY66" s="46"/>
      <c r="BFZ66" s="46"/>
      <c r="BGA66" s="46"/>
      <c r="BGB66" s="46"/>
      <c r="BGC66" s="46"/>
      <c r="BGD66" s="46"/>
      <c r="BGE66" s="46"/>
      <c r="BGF66" s="46"/>
      <c r="BGG66" s="46"/>
      <c r="BGH66" s="46"/>
      <c r="BGI66" s="46"/>
      <c r="BGJ66" s="46"/>
      <c r="BGK66" s="46"/>
      <c r="BGL66" s="46"/>
      <c r="BGM66" s="46"/>
      <c r="BGN66" s="46"/>
      <c r="BGO66" s="46"/>
      <c r="BGP66" s="46"/>
      <c r="BGQ66" s="46"/>
      <c r="BGR66" s="46"/>
      <c r="BGS66" s="46"/>
      <c r="BGT66" s="46"/>
      <c r="BGU66" s="46"/>
      <c r="BGV66" s="46"/>
      <c r="BGW66" s="46"/>
      <c r="BGX66" s="46"/>
      <c r="BGY66" s="46"/>
      <c r="BGZ66" s="46"/>
      <c r="BHA66" s="46"/>
      <c r="BHB66" s="46"/>
      <c r="BHC66" s="46"/>
      <c r="BHD66" s="46"/>
      <c r="BHE66" s="46"/>
      <c r="BHF66" s="46"/>
      <c r="BHG66" s="46"/>
      <c r="BHH66" s="46"/>
      <c r="BHI66" s="46"/>
      <c r="BHJ66" s="46"/>
      <c r="BHK66" s="46"/>
      <c r="BHL66" s="46"/>
      <c r="BHM66" s="46"/>
      <c r="BHN66" s="46"/>
      <c r="BHO66" s="46"/>
      <c r="BHP66" s="46"/>
      <c r="BHQ66" s="46"/>
      <c r="BHR66" s="46"/>
      <c r="BHS66" s="46"/>
      <c r="BHT66" s="46"/>
      <c r="BHU66" s="46"/>
      <c r="BHV66" s="46"/>
      <c r="BHW66" s="46"/>
      <c r="BHX66" s="46"/>
      <c r="BHY66" s="46"/>
      <c r="BHZ66" s="46"/>
      <c r="BIA66" s="46"/>
      <c r="BIB66" s="46"/>
      <c r="BIC66" s="46"/>
      <c r="BID66" s="46"/>
      <c r="BIE66" s="46"/>
      <c r="BIF66" s="46"/>
      <c r="BIG66" s="46"/>
      <c r="BIH66" s="46"/>
      <c r="BII66" s="46"/>
      <c r="BIJ66" s="46"/>
      <c r="BIK66" s="46"/>
      <c r="BIL66" s="46"/>
      <c r="BIM66" s="46"/>
      <c r="BIN66" s="46"/>
      <c r="BIO66" s="46"/>
      <c r="BIP66" s="46"/>
      <c r="BIQ66" s="46"/>
      <c r="BIR66" s="46"/>
      <c r="BIS66" s="46"/>
      <c r="BIT66" s="46"/>
      <c r="BIU66" s="46"/>
      <c r="BIV66" s="46"/>
      <c r="BIW66" s="46"/>
      <c r="BIX66" s="46"/>
      <c r="BIY66" s="46"/>
      <c r="BIZ66" s="46"/>
      <c r="BJA66" s="46"/>
      <c r="BJB66" s="46"/>
      <c r="BJC66" s="46"/>
      <c r="BJD66" s="46"/>
      <c r="BJE66" s="46"/>
      <c r="BJF66" s="46"/>
      <c r="BJG66" s="46"/>
      <c r="BJH66" s="46"/>
      <c r="BJI66" s="46"/>
      <c r="BJJ66" s="46"/>
      <c r="BJK66" s="46"/>
      <c r="BJL66" s="46"/>
      <c r="BJM66" s="46"/>
      <c r="BJN66" s="46"/>
      <c r="BJO66" s="46"/>
      <c r="BJP66" s="46"/>
      <c r="BJQ66" s="46"/>
      <c r="BJR66" s="46"/>
      <c r="BJS66" s="46"/>
      <c r="BJT66" s="46"/>
      <c r="BJU66" s="46"/>
      <c r="BJV66" s="46"/>
      <c r="BJW66" s="46"/>
      <c r="BJX66" s="46"/>
      <c r="BJY66" s="46"/>
      <c r="BJZ66" s="46"/>
      <c r="BKA66" s="46"/>
      <c r="BKB66" s="46"/>
      <c r="BKC66" s="46"/>
      <c r="BKD66" s="46"/>
      <c r="BKE66" s="46"/>
      <c r="BKF66" s="46"/>
      <c r="BKG66" s="46"/>
      <c r="BKH66" s="46"/>
      <c r="BKI66" s="46"/>
      <c r="BKJ66" s="46"/>
      <c r="BKK66" s="46"/>
      <c r="BKL66" s="46"/>
      <c r="BKM66" s="46"/>
      <c r="BKN66" s="46"/>
      <c r="BKO66" s="46"/>
      <c r="BKP66" s="46"/>
      <c r="BKQ66" s="46"/>
      <c r="BKR66" s="46"/>
      <c r="BKS66" s="46"/>
      <c r="BKT66" s="46"/>
      <c r="BKU66" s="46"/>
      <c r="BKV66" s="46"/>
      <c r="BKW66" s="46"/>
      <c r="BKX66" s="46"/>
      <c r="BKY66" s="46"/>
      <c r="BKZ66" s="46"/>
      <c r="BLA66" s="46"/>
      <c r="BLB66" s="46"/>
      <c r="BLC66" s="46"/>
      <c r="BLD66" s="46"/>
      <c r="BLE66" s="46"/>
      <c r="BLF66" s="46"/>
      <c r="BLG66" s="46"/>
      <c r="BLH66" s="46"/>
      <c r="BLI66" s="46"/>
      <c r="BLJ66" s="46"/>
      <c r="BLK66" s="46"/>
      <c r="BLL66" s="46"/>
      <c r="BLM66" s="46"/>
      <c r="BLN66" s="46"/>
      <c r="BLO66" s="46"/>
      <c r="BLP66" s="46"/>
      <c r="BLQ66" s="46"/>
      <c r="BLR66" s="46"/>
      <c r="BLS66" s="46"/>
      <c r="BLT66" s="46"/>
      <c r="BLU66" s="46"/>
      <c r="BLV66" s="46"/>
      <c r="BLW66" s="46"/>
      <c r="BLX66" s="46"/>
      <c r="BLY66" s="46"/>
      <c r="BLZ66" s="46"/>
      <c r="BMA66" s="46"/>
      <c r="BMB66" s="46"/>
      <c r="BMC66" s="46"/>
      <c r="BMD66" s="46"/>
      <c r="BME66" s="46"/>
      <c r="BMF66" s="46"/>
      <c r="BMG66" s="46"/>
      <c r="BMH66" s="46"/>
      <c r="BMI66" s="46"/>
      <c r="BMJ66" s="46"/>
      <c r="BMK66" s="46"/>
      <c r="BML66" s="46"/>
      <c r="BMM66" s="46"/>
      <c r="BMN66" s="46"/>
      <c r="BMO66" s="46"/>
      <c r="BMP66" s="46"/>
      <c r="BMQ66" s="46"/>
      <c r="BMR66" s="46"/>
      <c r="BMS66" s="46"/>
      <c r="BMT66" s="46"/>
      <c r="BMU66" s="46"/>
      <c r="BMV66" s="46"/>
      <c r="BMW66" s="46"/>
      <c r="BMX66" s="46"/>
      <c r="BMY66" s="46"/>
      <c r="BMZ66" s="46"/>
      <c r="BNA66" s="46"/>
      <c r="BNB66" s="46"/>
      <c r="BNC66" s="46"/>
      <c r="BND66" s="46"/>
      <c r="BNE66" s="46"/>
      <c r="BNF66" s="46"/>
      <c r="BNG66" s="46"/>
      <c r="BNH66" s="46"/>
      <c r="BNI66" s="46"/>
      <c r="BNJ66" s="46"/>
      <c r="BNK66" s="46"/>
      <c r="BNL66" s="46"/>
      <c r="BNM66" s="46"/>
      <c r="BNN66" s="46"/>
      <c r="BNO66" s="46"/>
      <c r="BNP66" s="46"/>
      <c r="BNQ66" s="46"/>
      <c r="BNR66" s="46"/>
      <c r="BNS66" s="46"/>
      <c r="BNT66" s="46"/>
      <c r="BNU66" s="46"/>
      <c r="BNV66" s="46"/>
      <c r="BNW66" s="46"/>
      <c r="BNX66" s="46"/>
      <c r="BNY66" s="46"/>
      <c r="BNZ66" s="46"/>
      <c r="BOA66" s="46"/>
      <c r="BOB66" s="46"/>
      <c r="BOC66" s="46"/>
      <c r="BOD66" s="46"/>
      <c r="BOE66" s="46"/>
      <c r="BOF66" s="46"/>
      <c r="BOG66" s="46"/>
      <c r="BOH66" s="46"/>
      <c r="BOI66" s="46"/>
      <c r="BOJ66" s="46"/>
      <c r="BOK66" s="46"/>
      <c r="BOL66" s="46"/>
      <c r="BOM66" s="46"/>
      <c r="BON66" s="46"/>
      <c r="BOO66" s="46"/>
      <c r="BOP66" s="46"/>
      <c r="BOQ66" s="46"/>
      <c r="BOR66" s="46"/>
      <c r="BOS66" s="46"/>
      <c r="BOT66" s="46"/>
      <c r="BOU66" s="46"/>
      <c r="BOV66" s="46"/>
      <c r="BOW66" s="46"/>
      <c r="BOX66" s="46"/>
      <c r="BOY66" s="46"/>
      <c r="BOZ66" s="46"/>
      <c r="BPA66" s="46"/>
      <c r="BPB66" s="46"/>
      <c r="BPC66" s="46"/>
      <c r="BPD66" s="46"/>
      <c r="BPE66" s="46"/>
      <c r="BPF66" s="46"/>
      <c r="BPG66" s="46"/>
      <c r="BPH66" s="46"/>
      <c r="BPI66" s="46"/>
      <c r="BPJ66" s="46"/>
      <c r="BPK66" s="46"/>
      <c r="BPL66" s="46"/>
      <c r="BPM66" s="46"/>
      <c r="BPN66" s="46"/>
      <c r="BPO66" s="46"/>
      <c r="BPP66" s="46"/>
      <c r="BPQ66" s="46"/>
      <c r="BPR66" s="46"/>
      <c r="BPS66" s="46"/>
      <c r="BPT66" s="46"/>
      <c r="BPU66" s="46"/>
      <c r="BPV66" s="46"/>
      <c r="BPW66" s="46"/>
      <c r="BPX66" s="46"/>
      <c r="BPY66" s="46"/>
      <c r="BPZ66" s="46"/>
      <c r="BQA66" s="46"/>
      <c r="BQB66" s="46"/>
      <c r="BQC66" s="46"/>
      <c r="BQD66" s="46"/>
      <c r="BQE66" s="46"/>
      <c r="BQF66" s="46"/>
      <c r="BQG66" s="46"/>
      <c r="BQH66" s="46"/>
      <c r="BQI66" s="46"/>
      <c r="BQJ66" s="46"/>
      <c r="BQK66" s="46"/>
      <c r="BQL66" s="46"/>
      <c r="BQM66" s="46"/>
      <c r="BQN66" s="46"/>
      <c r="BQO66" s="46"/>
      <c r="BQP66" s="46"/>
      <c r="BQQ66" s="46"/>
      <c r="BQR66" s="46"/>
      <c r="BQS66" s="46"/>
      <c r="BQT66" s="46"/>
      <c r="BQU66" s="46"/>
      <c r="BQV66" s="46"/>
      <c r="BQW66" s="46"/>
      <c r="BQX66" s="46"/>
      <c r="BQY66" s="46"/>
      <c r="BQZ66" s="46"/>
      <c r="BRA66" s="46"/>
      <c r="BRB66" s="46"/>
      <c r="BRC66" s="46"/>
      <c r="BRD66" s="46"/>
      <c r="BRE66" s="46"/>
      <c r="BRF66" s="46"/>
      <c r="BRG66" s="46"/>
      <c r="BRH66" s="46"/>
      <c r="BRI66" s="46"/>
      <c r="BRJ66" s="46"/>
      <c r="BRK66" s="46"/>
      <c r="BRL66" s="46"/>
      <c r="BRM66" s="46"/>
      <c r="BRN66" s="46"/>
      <c r="BRO66" s="46"/>
      <c r="BRP66" s="46"/>
      <c r="BRQ66" s="46"/>
      <c r="BRR66" s="46"/>
      <c r="BRS66" s="46"/>
      <c r="BRT66" s="46"/>
      <c r="BRU66" s="46"/>
      <c r="BRV66" s="46"/>
      <c r="BRW66" s="46"/>
      <c r="BRX66" s="46"/>
      <c r="BRY66" s="46"/>
      <c r="BRZ66" s="46"/>
      <c r="BSA66" s="46"/>
      <c r="BSB66" s="46"/>
      <c r="BSC66" s="46"/>
      <c r="BSD66" s="46"/>
      <c r="BSE66" s="46"/>
      <c r="BSF66" s="46"/>
      <c r="BSG66" s="46"/>
      <c r="BSH66" s="46"/>
      <c r="BSI66" s="46"/>
      <c r="BSJ66" s="46"/>
      <c r="BSK66" s="46"/>
      <c r="BSL66" s="46"/>
      <c r="BSM66" s="46"/>
      <c r="BSN66" s="46"/>
      <c r="BSO66" s="46"/>
      <c r="BSP66" s="46"/>
      <c r="BSQ66" s="46"/>
      <c r="BSR66" s="46"/>
      <c r="BSS66" s="46"/>
      <c r="BST66" s="46"/>
      <c r="BSU66" s="46"/>
      <c r="BSV66" s="46"/>
      <c r="BSW66" s="46"/>
      <c r="BSX66" s="46"/>
      <c r="BSY66" s="46"/>
      <c r="BSZ66" s="46"/>
      <c r="BTA66" s="46"/>
      <c r="BTB66" s="46"/>
      <c r="BTC66" s="46"/>
      <c r="BTD66" s="46"/>
      <c r="BTE66" s="46"/>
      <c r="BTF66" s="46"/>
      <c r="BTG66" s="46"/>
      <c r="BTH66" s="46"/>
      <c r="BTI66" s="46"/>
      <c r="BTJ66" s="46"/>
      <c r="BTK66" s="46"/>
      <c r="BTL66" s="46"/>
      <c r="BTM66" s="46"/>
      <c r="BTN66" s="46"/>
      <c r="BTO66" s="46"/>
      <c r="BTP66" s="46"/>
      <c r="BTQ66" s="46"/>
      <c r="BTR66" s="46"/>
      <c r="BTS66" s="46"/>
      <c r="BTT66" s="46"/>
      <c r="BTU66" s="46"/>
      <c r="BTV66" s="46"/>
      <c r="BTW66" s="46"/>
      <c r="BTX66" s="46"/>
      <c r="BTY66" s="46"/>
      <c r="BTZ66" s="46"/>
      <c r="BUA66" s="46"/>
      <c r="BUB66" s="46"/>
      <c r="BUC66" s="46"/>
      <c r="BUD66" s="46"/>
      <c r="BUE66" s="46"/>
      <c r="BUF66" s="46"/>
      <c r="BUG66" s="46"/>
      <c r="BUH66" s="46"/>
      <c r="BUI66" s="46"/>
      <c r="BUJ66" s="46"/>
      <c r="BUK66" s="46"/>
      <c r="BUL66" s="46"/>
      <c r="BUM66" s="46"/>
      <c r="BUN66" s="46"/>
      <c r="BUO66" s="46"/>
      <c r="BUP66" s="46"/>
      <c r="BUQ66" s="46"/>
      <c r="BUR66" s="46"/>
      <c r="BUS66" s="46"/>
      <c r="BUT66" s="46"/>
      <c r="BUU66" s="46"/>
      <c r="BUV66" s="46"/>
      <c r="BUW66" s="46"/>
      <c r="BUX66" s="46"/>
      <c r="BUY66" s="46"/>
      <c r="BUZ66" s="46"/>
      <c r="BVA66" s="46"/>
      <c r="BVB66" s="46"/>
      <c r="BVC66" s="46"/>
      <c r="BVD66" s="46"/>
      <c r="BVE66" s="46"/>
      <c r="BVF66" s="46"/>
      <c r="BVG66" s="46"/>
      <c r="BVH66" s="46"/>
      <c r="BVI66" s="46"/>
      <c r="BVJ66" s="46"/>
      <c r="BVK66" s="46"/>
      <c r="BVL66" s="46"/>
      <c r="BVM66" s="46"/>
      <c r="BVN66" s="46"/>
      <c r="BVO66" s="46"/>
      <c r="BVP66" s="46"/>
      <c r="BVQ66" s="46"/>
      <c r="BVR66" s="46"/>
      <c r="BVS66" s="46"/>
      <c r="BVT66" s="46"/>
      <c r="BVU66" s="46"/>
      <c r="BVV66" s="46"/>
      <c r="BVW66" s="46"/>
      <c r="BVX66" s="46"/>
      <c r="BVY66" s="46"/>
      <c r="BVZ66" s="46"/>
      <c r="BWA66" s="46"/>
      <c r="BWB66" s="46"/>
      <c r="BWC66" s="46"/>
      <c r="BWD66" s="46"/>
      <c r="BWE66" s="46"/>
      <c r="BWF66" s="46"/>
      <c r="BWG66" s="46"/>
      <c r="BWH66" s="46"/>
      <c r="BWI66" s="46"/>
      <c r="BWJ66" s="46"/>
      <c r="BWK66" s="46"/>
      <c r="BWL66" s="46"/>
      <c r="BWM66" s="46"/>
      <c r="BWN66" s="46"/>
      <c r="BWO66" s="46"/>
      <c r="BWP66" s="46"/>
      <c r="BWQ66" s="46"/>
      <c r="BWR66" s="46"/>
      <c r="BWS66" s="46"/>
      <c r="BWT66" s="46"/>
      <c r="BWU66" s="46"/>
      <c r="BWV66" s="46"/>
      <c r="BWW66" s="46"/>
      <c r="BWX66" s="46"/>
      <c r="BWY66" s="46"/>
      <c r="BWZ66" s="46"/>
      <c r="BXA66" s="46"/>
      <c r="BXB66" s="46"/>
      <c r="BXC66" s="46"/>
      <c r="BXD66" s="46"/>
      <c r="BXE66" s="46"/>
      <c r="BXF66" s="46"/>
      <c r="BXG66" s="46"/>
      <c r="BXH66" s="46"/>
      <c r="BXI66" s="46"/>
      <c r="BXJ66" s="46"/>
      <c r="BXK66" s="46"/>
      <c r="BXL66" s="46"/>
      <c r="BXM66" s="46"/>
      <c r="BXN66" s="46"/>
      <c r="BXO66" s="46"/>
      <c r="BXP66" s="46"/>
      <c r="BXQ66" s="46"/>
      <c r="BXR66" s="46"/>
      <c r="BXS66" s="46"/>
      <c r="BXT66" s="46"/>
      <c r="BXU66" s="46"/>
      <c r="BXV66" s="46"/>
      <c r="BXW66" s="46"/>
      <c r="BXX66" s="46"/>
      <c r="BXY66" s="46"/>
      <c r="BXZ66" s="46"/>
      <c r="BYA66" s="46"/>
      <c r="BYB66" s="46"/>
      <c r="BYC66" s="46"/>
      <c r="BYD66" s="46"/>
      <c r="BYE66" s="46"/>
      <c r="BYF66" s="46"/>
      <c r="BYG66" s="46"/>
      <c r="BYH66" s="46"/>
      <c r="BYI66" s="46"/>
      <c r="BYJ66" s="46"/>
      <c r="BYK66" s="46"/>
      <c r="BYL66" s="46"/>
      <c r="BYM66" s="46"/>
      <c r="BYN66" s="46"/>
      <c r="BYO66" s="46"/>
      <c r="BYP66" s="46"/>
      <c r="BYQ66" s="46"/>
      <c r="BYR66" s="46"/>
      <c r="BYS66" s="46"/>
      <c r="BYT66" s="46"/>
      <c r="BYU66" s="46"/>
      <c r="BYV66" s="46"/>
      <c r="BYW66" s="46"/>
      <c r="BYX66" s="46"/>
      <c r="BYY66" s="46"/>
      <c r="BYZ66" s="46"/>
      <c r="BZA66" s="46"/>
      <c r="BZB66" s="46"/>
      <c r="BZC66" s="46"/>
      <c r="BZD66" s="46"/>
      <c r="BZE66" s="46"/>
      <c r="BZF66" s="46"/>
      <c r="BZG66" s="46"/>
      <c r="BZH66" s="46"/>
      <c r="BZI66" s="46"/>
      <c r="BZJ66" s="46"/>
      <c r="BZK66" s="46"/>
      <c r="BZL66" s="46"/>
      <c r="BZM66" s="46"/>
      <c r="BZN66" s="46"/>
      <c r="BZO66" s="46"/>
      <c r="BZP66" s="46"/>
      <c r="BZQ66" s="46"/>
      <c r="BZR66" s="46"/>
      <c r="BZS66" s="46"/>
      <c r="BZT66" s="46"/>
      <c r="BZU66" s="46"/>
      <c r="BZV66" s="46"/>
      <c r="BZW66" s="46"/>
      <c r="BZX66" s="46"/>
      <c r="BZY66" s="46"/>
      <c r="BZZ66" s="46"/>
      <c r="CAA66" s="46"/>
      <c r="CAB66" s="46"/>
      <c r="CAC66" s="46"/>
      <c r="CAD66" s="46"/>
      <c r="CAE66" s="46"/>
      <c r="CAF66" s="46"/>
      <c r="CAG66" s="46"/>
      <c r="CAH66" s="46"/>
      <c r="CAI66" s="46"/>
      <c r="CAJ66" s="46"/>
      <c r="CAK66" s="46"/>
      <c r="CAL66" s="46"/>
      <c r="CAM66" s="46"/>
      <c r="CAN66" s="46"/>
      <c r="CAO66" s="46"/>
      <c r="CAP66" s="46"/>
      <c r="CAQ66" s="46"/>
      <c r="CAR66" s="46"/>
      <c r="CAS66" s="46"/>
      <c r="CAT66" s="46"/>
      <c r="CAU66" s="46"/>
      <c r="CAV66" s="46"/>
      <c r="CAW66" s="46"/>
      <c r="CAX66" s="46"/>
      <c r="CAY66" s="46"/>
      <c r="CAZ66" s="46"/>
      <c r="CBA66" s="46"/>
      <c r="CBB66" s="46"/>
      <c r="CBC66" s="46"/>
      <c r="CBD66" s="46"/>
      <c r="CBE66" s="46"/>
      <c r="CBF66" s="46"/>
      <c r="CBG66" s="46"/>
      <c r="CBH66" s="46"/>
      <c r="CBI66" s="46"/>
      <c r="CBJ66" s="46"/>
      <c r="CBK66" s="46"/>
      <c r="CBL66" s="46"/>
      <c r="CBM66" s="46"/>
      <c r="CBN66" s="46"/>
      <c r="CBO66" s="46"/>
      <c r="CBP66" s="46"/>
      <c r="CBQ66" s="46"/>
      <c r="CBR66" s="46"/>
      <c r="CBS66" s="46"/>
      <c r="CBT66" s="46"/>
      <c r="CBU66" s="46"/>
      <c r="CBV66" s="46"/>
      <c r="CBW66" s="46"/>
      <c r="CBX66" s="46"/>
      <c r="CBY66" s="46"/>
      <c r="CBZ66" s="46"/>
      <c r="CCA66" s="46"/>
      <c r="CCB66" s="46"/>
      <c r="CCC66" s="46"/>
      <c r="CCD66" s="46"/>
      <c r="CCE66" s="46"/>
      <c r="CCF66" s="46"/>
      <c r="CCG66" s="46"/>
      <c r="CCH66" s="46"/>
      <c r="CCI66" s="46"/>
      <c r="CCJ66" s="46"/>
      <c r="CCK66" s="46"/>
      <c r="CCL66" s="46"/>
      <c r="CCM66" s="46"/>
      <c r="CCN66" s="46"/>
      <c r="CCO66" s="46"/>
      <c r="CCP66" s="46"/>
      <c r="CCQ66" s="46"/>
      <c r="CCR66" s="46"/>
      <c r="CCS66" s="46"/>
      <c r="CCT66" s="46"/>
      <c r="CCU66" s="46"/>
      <c r="CCV66" s="46"/>
      <c r="CCW66" s="46"/>
      <c r="CCX66" s="46"/>
      <c r="CCY66" s="46"/>
      <c r="CCZ66" s="46"/>
      <c r="CDA66" s="46"/>
      <c r="CDB66" s="46"/>
      <c r="CDC66" s="46"/>
      <c r="CDD66" s="46"/>
      <c r="CDE66" s="46"/>
      <c r="CDF66" s="46"/>
      <c r="CDG66" s="46"/>
      <c r="CDH66" s="46"/>
      <c r="CDI66" s="46"/>
      <c r="CDJ66" s="46"/>
      <c r="CDK66" s="46"/>
      <c r="CDL66" s="46"/>
      <c r="CDM66" s="46"/>
      <c r="CDN66" s="46"/>
      <c r="CDO66" s="46"/>
      <c r="CDP66" s="46"/>
      <c r="CDQ66" s="46"/>
      <c r="CDR66" s="46"/>
      <c r="CDS66" s="46"/>
      <c r="CDT66" s="46"/>
      <c r="CDU66" s="46"/>
      <c r="CDV66" s="46"/>
      <c r="CDW66" s="46"/>
      <c r="CDX66" s="46"/>
      <c r="CDY66" s="46"/>
      <c r="CDZ66" s="46"/>
      <c r="CEA66" s="46"/>
      <c r="CEB66" s="46"/>
      <c r="CEC66" s="46"/>
      <c r="CED66" s="46"/>
      <c r="CEE66" s="46"/>
      <c r="CEF66" s="46"/>
      <c r="CEG66" s="46"/>
      <c r="CEH66" s="46"/>
      <c r="CEI66" s="46"/>
      <c r="CEJ66" s="46"/>
      <c r="CEK66" s="46"/>
      <c r="CEL66" s="46"/>
      <c r="CEM66" s="46"/>
      <c r="CEN66" s="46"/>
      <c r="CEO66" s="46"/>
      <c r="CEP66" s="46"/>
      <c r="CEQ66" s="46"/>
      <c r="CER66" s="46"/>
      <c r="CES66" s="46"/>
      <c r="CET66" s="46"/>
      <c r="CEU66" s="46"/>
      <c r="CEV66" s="46"/>
      <c r="CEW66" s="46"/>
      <c r="CEX66" s="46"/>
      <c r="CEY66" s="46"/>
      <c r="CEZ66" s="46"/>
      <c r="CFA66" s="46"/>
      <c r="CFB66" s="46"/>
      <c r="CFC66" s="46"/>
      <c r="CFD66" s="46"/>
      <c r="CFE66" s="46"/>
      <c r="CFF66" s="46"/>
      <c r="CFG66" s="46"/>
      <c r="CFH66" s="46"/>
      <c r="CFI66" s="46"/>
      <c r="CFJ66" s="46"/>
      <c r="CFK66" s="46"/>
      <c r="CFL66" s="46"/>
      <c r="CFM66" s="46"/>
      <c r="CFN66" s="46"/>
      <c r="CFO66" s="46"/>
      <c r="CFP66" s="46"/>
      <c r="CFQ66" s="46"/>
      <c r="CFR66" s="46"/>
      <c r="CFS66" s="46"/>
      <c r="CFT66" s="46"/>
      <c r="CFU66" s="46"/>
      <c r="CFV66" s="46"/>
      <c r="CFW66" s="46"/>
      <c r="CFX66" s="46"/>
      <c r="CFY66" s="46"/>
      <c r="CFZ66" s="46"/>
      <c r="CGA66" s="46"/>
      <c r="CGB66" s="46"/>
      <c r="CGC66" s="46"/>
      <c r="CGD66" s="46"/>
      <c r="CGE66" s="46"/>
      <c r="CGF66" s="46"/>
      <c r="CGG66" s="46"/>
      <c r="CGH66" s="46"/>
      <c r="CGI66" s="46"/>
      <c r="CGJ66" s="46"/>
      <c r="CGK66" s="46"/>
      <c r="CGL66" s="46"/>
      <c r="CGM66" s="46"/>
      <c r="CGN66" s="46"/>
      <c r="CGO66" s="46"/>
      <c r="CGP66" s="46"/>
      <c r="CGQ66" s="46"/>
      <c r="CGR66" s="46"/>
      <c r="CGS66" s="46"/>
      <c r="CGT66" s="46"/>
      <c r="CGU66" s="46"/>
      <c r="CGV66" s="46"/>
      <c r="CGW66" s="46"/>
      <c r="CGX66" s="46"/>
      <c r="CGY66" s="46"/>
      <c r="CGZ66" s="46"/>
      <c r="CHA66" s="46"/>
      <c r="CHB66" s="46"/>
      <c r="CHC66" s="46"/>
      <c r="CHD66" s="46"/>
      <c r="CHE66" s="46"/>
      <c r="CHF66" s="46"/>
      <c r="CHG66" s="46"/>
      <c r="CHH66" s="46"/>
      <c r="CHI66" s="46"/>
      <c r="CHJ66" s="46"/>
      <c r="CHK66" s="46"/>
      <c r="CHL66" s="46"/>
      <c r="CHM66" s="46"/>
      <c r="CHN66" s="46"/>
      <c r="CHO66" s="46"/>
      <c r="CHP66" s="46"/>
      <c r="CHQ66" s="46"/>
      <c r="CHR66" s="46"/>
      <c r="CHS66" s="46"/>
      <c r="CHT66" s="46"/>
      <c r="CHU66" s="46"/>
      <c r="CHV66" s="46"/>
      <c r="CHW66" s="46"/>
      <c r="CHX66" s="46"/>
      <c r="CHY66" s="46"/>
      <c r="CHZ66" s="46"/>
      <c r="CIA66" s="46"/>
      <c r="CIB66" s="46"/>
      <c r="CIC66" s="46"/>
      <c r="CID66" s="46"/>
      <c r="CIE66" s="46"/>
      <c r="CIF66" s="46"/>
      <c r="CIG66" s="46"/>
      <c r="CIH66" s="46"/>
      <c r="CII66" s="46"/>
      <c r="CIJ66" s="46"/>
      <c r="CIK66" s="46"/>
      <c r="CIL66" s="46"/>
      <c r="CIM66" s="46"/>
      <c r="CIN66" s="46"/>
      <c r="CIO66" s="46"/>
      <c r="CIP66" s="46"/>
      <c r="CIQ66" s="46"/>
      <c r="CIR66" s="46"/>
      <c r="CIS66" s="46"/>
      <c r="CIT66" s="46"/>
      <c r="CIU66" s="46"/>
      <c r="CIV66" s="46"/>
      <c r="CIW66" s="46"/>
      <c r="CIX66" s="46"/>
      <c r="CIY66" s="46"/>
      <c r="CIZ66" s="46"/>
      <c r="CJA66" s="46"/>
      <c r="CJB66" s="46"/>
      <c r="CJC66" s="46"/>
      <c r="CJD66" s="46"/>
      <c r="CJE66" s="46"/>
      <c r="CJF66" s="46"/>
      <c r="CJG66" s="46"/>
      <c r="CJH66" s="46"/>
      <c r="CJI66" s="46"/>
      <c r="CJJ66" s="46"/>
      <c r="CJK66" s="46"/>
      <c r="CJL66" s="46"/>
      <c r="CJM66" s="46"/>
      <c r="CJN66" s="46"/>
      <c r="CJO66" s="46"/>
      <c r="CJP66" s="46"/>
      <c r="CJQ66" s="46"/>
      <c r="CJR66" s="46"/>
      <c r="CJS66" s="46"/>
      <c r="CJT66" s="46"/>
      <c r="CJU66" s="46"/>
      <c r="CJV66" s="46"/>
      <c r="CJW66" s="46"/>
      <c r="CJX66" s="46"/>
      <c r="CJY66" s="46"/>
      <c r="CJZ66" s="46"/>
      <c r="CKA66" s="46"/>
      <c r="CKB66" s="46"/>
      <c r="CKC66" s="46"/>
      <c r="CKD66" s="46"/>
      <c r="CKE66" s="46"/>
      <c r="CKF66" s="46"/>
      <c r="CKG66" s="46"/>
      <c r="CKH66" s="46"/>
      <c r="CKI66" s="46"/>
      <c r="CKJ66" s="46"/>
      <c r="CKK66" s="46"/>
      <c r="CKL66" s="46"/>
      <c r="CKM66" s="46"/>
      <c r="CKN66" s="46"/>
      <c r="CKO66" s="46"/>
      <c r="CKP66" s="46"/>
      <c r="CKQ66" s="46"/>
      <c r="CKR66" s="46"/>
      <c r="CKS66" s="46"/>
      <c r="CKT66" s="46"/>
      <c r="CKU66" s="46"/>
      <c r="CKV66" s="46"/>
      <c r="CKW66" s="46"/>
      <c r="CKX66" s="46"/>
      <c r="CKY66" s="46"/>
      <c r="CKZ66" s="46"/>
      <c r="CLA66" s="46"/>
      <c r="CLB66" s="46"/>
      <c r="CLC66" s="46"/>
      <c r="CLD66" s="46"/>
      <c r="CLE66" s="46"/>
      <c r="CLF66" s="46"/>
      <c r="CLG66" s="46"/>
      <c r="CLH66" s="46"/>
      <c r="CLI66" s="46"/>
      <c r="CLJ66" s="46"/>
      <c r="CLK66" s="46"/>
      <c r="CLL66" s="46"/>
      <c r="CLM66" s="46"/>
      <c r="CLN66" s="46"/>
      <c r="CLO66" s="46"/>
      <c r="CLP66" s="46"/>
      <c r="CLQ66" s="46"/>
      <c r="CLR66" s="46"/>
      <c r="CLS66" s="46"/>
      <c r="CLT66" s="46"/>
      <c r="CLU66" s="46"/>
      <c r="CLV66" s="46"/>
      <c r="CLW66" s="46"/>
      <c r="CLX66" s="46"/>
      <c r="CLY66" s="46"/>
      <c r="CLZ66" s="46"/>
      <c r="CMA66" s="46"/>
      <c r="CMB66" s="46"/>
      <c r="CMC66" s="46"/>
      <c r="CMD66" s="46"/>
      <c r="CME66" s="46"/>
      <c r="CMF66" s="46"/>
      <c r="CMG66" s="46"/>
      <c r="CMH66" s="46"/>
      <c r="CMI66" s="46"/>
      <c r="CMJ66" s="46"/>
      <c r="CMK66" s="46"/>
      <c r="CML66" s="46"/>
      <c r="CMM66" s="46"/>
      <c r="CMN66" s="46"/>
      <c r="CMO66" s="46"/>
      <c r="CMP66" s="46"/>
      <c r="CMQ66" s="46"/>
      <c r="CMR66" s="46"/>
      <c r="CMS66" s="46"/>
      <c r="CMT66" s="46"/>
      <c r="CMU66" s="46"/>
      <c r="CMV66" s="46"/>
      <c r="CMW66" s="46"/>
      <c r="CMX66" s="46"/>
      <c r="CMY66" s="46"/>
      <c r="CMZ66" s="46"/>
      <c r="CNA66" s="46"/>
      <c r="CNB66" s="46"/>
      <c r="CNC66" s="46"/>
      <c r="CND66" s="46"/>
      <c r="CNE66" s="46"/>
      <c r="CNF66" s="46"/>
      <c r="CNG66" s="46"/>
      <c r="CNH66" s="46"/>
      <c r="CNI66" s="46"/>
      <c r="CNJ66" s="46"/>
      <c r="CNK66" s="46"/>
      <c r="CNL66" s="46"/>
      <c r="CNM66" s="46"/>
      <c r="CNN66" s="46"/>
      <c r="CNO66" s="46"/>
      <c r="CNP66" s="46"/>
      <c r="CNQ66" s="46"/>
      <c r="CNR66" s="46"/>
      <c r="CNS66" s="46"/>
      <c r="CNT66" s="46"/>
      <c r="CNU66" s="46"/>
      <c r="CNV66" s="46"/>
      <c r="CNW66" s="46"/>
      <c r="CNX66" s="46"/>
      <c r="CNY66" s="46"/>
      <c r="CNZ66" s="46"/>
      <c r="COA66" s="46"/>
      <c r="COB66" s="46"/>
      <c r="COC66" s="46"/>
      <c r="COD66" s="46"/>
      <c r="COE66" s="46"/>
      <c r="COF66" s="46"/>
      <c r="COG66" s="46"/>
      <c r="COH66" s="46"/>
      <c r="COI66" s="46"/>
      <c r="COJ66" s="46"/>
      <c r="COK66" s="46"/>
      <c r="COL66" s="46"/>
      <c r="COM66" s="46"/>
      <c r="CON66" s="46"/>
      <c r="COO66" s="46"/>
      <c r="COP66" s="46"/>
      <c r="COQ66" s="46"/>
      <c r="COR66" s="46"/>
      <c r="COS66" s="46"/>
      <c r="COT66" s="46"/>
      <c r="COU66" s="46"/>
      <c r="COV66" s="46"/>
      <c r="COW66" s="46"/>
      <c r="COX66" s="46"/>
      <c r="COY66" s="46"/>
      <c r="COZ66" s="46"/>
      <c r="CPA66" s="46"/>
      <c r="CPB66" s="46"/>
      <c r="CPC66" s="46"/>
      <c r="CPD66" s="46"/>
      <c r="CPE66" s="46"/>
      <c r="CPF66" s="46"/>
      <c r="CPG66" s="46"/>
      <c r="CPH66" s="46"/>
      <c r="CPI66" s="46"/>
      <c r="CPJ66" s="46"/>
      <c r="CPK66" s="46"/>
      <c r="CPL66" s="46"/>
      <c r="CPM66" s="46"/>
      <c r="CPN66" s="46"/>
      <c r="CPO66" s="46"/>
      <c r="CPP66" s="46"/>
      <c r="CPQ66" s="46"/>
      <c r="CPR66" s="46"/>
      <c r="CPS66" s="46"/>
      <c r="CPT66" s="46"/>
      <c r="CPU66" s="46"/>
      <c r="CPV66" s="46"/>
      <c r="CPW66" s="46"/>
      <c r="CPX66" s="46"/>
      <c r="CPY66" s="46"/>
      <c r="CPZ66" s="46"/>
      <c r="CQA66" s="46"/>
      <c r="CQB66" s="46"/>
      <c r="CQC66" s="46"/>
      <c r="CQD66" s="46"/>
      <c r="CQE66" s="46"/>
      <c r="CQF66" s="46"/>
      <c r="CQG66" s="46"/>
      <c r="CQH66" s="46"/>
      <c r="CQI66" s="46"/>
      <c r="CQJ66" s="46"/>
      <c r="CQK66" s="46"/>
      <c r="CQL66" s="46"/>
      <c r="CQM66" s="46"/>
      <c r="CQN66" s="46"/>
      <c r="CQO66" s="46"/>
      <c r="CQP66" s="46"/>
      <c r="CQQ66" s="46"/>
      <c r="CQR66" s="46"/>
      <c r="CQS66" s="46"/>
      <c r="CQT66" s="46"/>
      <c r="CQU66" s="46"/>
      <c r="CQV66" s="46"/>
      <c r="CQW66" s="46"/>
      <c r="CQX66" s="46"/>
      <c r="CQY66" s="46"/>
      <c r="CQZ66" s="46"/>
      <c r="CRA66" s="46"/>
      <c r="CRB66" s="46"/>
      <c r="CRC66" s="46"/>
      <c r="CRD66" s="46"/>
      <c r="CRE66" s="46"/>
      <c r="CRF66" s="46"/>
      <c r="CRG66" s="46"/>
      <c r="CRH66" s="46"/>
      <c r="CRI66" s="46"/>
      <c r="CRJ66" s="46"/>
      <c r="CRK66" s="46"/>
      <c r="CRL66" s="46"/>
      <c r="CRM66" s="46"/>
      <c r="CRN66" s="46"/>
      <c r="CRO66" s="46"/>
      <c r="CRP66" s="46"/>
      <c r="CRQ66" s="46"/>
      <c r="CRR66" s="46"/>
      <c r="CRS66" s="46"/>
      <c r="CRT66" s="46"/>
      <c r="CRU66" s="46"/>
      <c r="CRV66" s="46"/>
      <c r="CRW66" s="46"/>
      <c r="CRX66" s="46"/>
      <c r="CRY66" s="46"/>
      <c r="CRZ66" s="46"/>
      <c r="CSA66" s="46"/>
      <c r="CSB66" s="46"/>
      <c r="CSC66" s="46"/>
      <c r="CSD66" s="46"/>
      <c r="CSE66" s="46"/>
      <c r="CSF66" s="46"/>
      <c r="CSG66" s="46"/>
      <c r="CSH66" s="46"/>
      <c r="CSI66" s="46"/>
      <c r="CSJ66" s="46"/>
      <c r="CSK66" s="46"/>
      <c r="CSL66" s="46"/>
      <c r="CSM66" s="46"/>
      <c r="CSN66" s="46"/>
      <c r="CSO66" s="46"/>
      <c r="CSP66" s="46"/>
      <c r="CSQ66" s="46"/>
      <c r="CSR66" s="46"/>
      <c r="CSS66" s="46"/>
      <c r="CST66" s="46"/>
      <c r="CSU66" s="46"/>
      <c r="CSV66" s="46"/>
      <c r="CSW66" s="46"/>
      <c r="CSX66" s="46"/>
      <c r="CSY66" s="46"/>
      <c r="CSZ66" s="46"/>
      <c r="CTA66" s="46"/>
      <c r="CTB66" s="46"/>
      <c r="CTC66" s="46"/>
      <c r="CTD66" s="46"/>
      <c r="CTE66" s="46"/>
      <c r="CTF66" s="46"/>
      <c r="CTG66" s="46"/>
      <c r="CTH66" s="46"/>
      <c r="CTI66" s="46"/>
      <c r="CTJ66" s="46"/>
      <c r="CTK66" s="46"/>
      <c r="CTL66" s="46"/>
      <c r="CTM66" s="46"/>
      <c r="CTN66" s="46"/>
      <c r="CTO66" s="46"/>
      <c r="CTP66" s="46"/>
      <c r="CTQ66" s="46"/>
      <c r="CTR66" s="46"/>
      <c r="CTS66" s="46"/>
      <c r="CTT66" s="46"/>
      <c r="CTU66" s="46"/>
      <c r="CTV66" s="46"/>
      <c r="CTW66" s="46"/>
      <c r="CTX66" s="46"/>
      <c r="CTY66" s="46"/>
      <c r="CTZ66" s="46"/>
      <c r="CUA66" s="46"/>
      <c r="CUB66" s="46"/>
      <c r="CUC66" s="46"/>
      <c r="CUD66" s="46"/>
      <c r="CUE66" s="46"/>
      <c r="CUF66" s="46"/>
      <c r="CUG66" s="46"/>
      <c r="CUH66" s="46"/>
      <c r="CUI66" s="46"/>
      <c r="CUJ66" s="46"/>
      <c r="CUK66" s="46"/>
      <c r="CUL66" s="46"/>
      <c r="CUM66" s="46"/>
      <c r="CUN66" s="46"/>
      <c r="CUO66" s="46"/>
      <c r="CUP66" s="46"/>
      <c r="CUQ66" s="46"/>
      <c r="CUR66" s="46"/>
      <c r="CUS66" s="46"/>
      <c r="CUT66" s="46"/>
      <c r="CUU66" s="46"/>
      <c r="CUV66" s="46"/>
      <c r="CUW66" s="46"/>
      <c r="CUX66" s="46"/>
      <c r="CUY66" s="46"/>
      <c r="CUZ66" s="46"/>
      <c r="CVA66" s="46"/>
      <c r="CVB66" s="46"/>
      <c r="CVC66" s="46"/>
      <c r="CVD66" s="46"/>
      <c r="CVE66" s="46"/>
      <c r="CVF66" s="46"/>
      <c r="CVG66" s="46"/>
      <c r="CVH66" s="46"/>
      <c r="CVI66" s="46"/>
      <c r="CVJ66" s="46"/>
      <c r="CVK66" s="46"/>
      <c r="CVL66" s="46"/>
      <c r="CVM66" s="46"/>
      <c r="CVN66" s="46"/>
      <c r="CVO66" s="46"/>
      <c r="CVP66" s="46"/>
      <c r="CVQ66" s="46"/>
      <c r="CVR66" s="46"/>
      <c r="CVS66" s="46"/>
      <c r="CVT66" s="46"/>
      <c r="CVU66" s="46"/>
      <c r="CVV66" s="46"/>
      <c r="CVW66" s="46"/>
      <c r="CVX66" s="46"/>
      <c r="CVY66" s="46"/>
      <c r="CVZ66" s="46"/>
      <c r="CWA66" s="46"/>
      <c r="CWB66" s="46"/>
      <c r="CWC66" s="46"/>
      <c r="CWD66" s="46"/>
      <c r="CWE66" s="46"/>
      <c r="CWF66" s="46"/>
      <c r="CWG66" s="46"/>
      <c r="CWH66" s="46"/>
      <c r="CWI66" s="46"/>
      <c r="CWJ66" s="46"/>
      <c r="CWK66" s="46"/>
      <c r="CWL66" s="46"/>
      <c r="CWM66" s="46"/>
      <c r="CWN66" s="46"/>
      <c r="CWO66" s="46"/>
      <c r="CWP66" s="46"/>
      <c r="CWQ66" s="46"/>
      <c r="CWR66" s="46"/>
      <c r="CWS66" s="46"/>
      <c r="CWT66" s="46"/>
      <c r="CWU66" s="46"/>
      <c r="CWV66" s="46"/>
      <c r="CWW66" s="46"/>
      <c r="CWX66" s="46"/>
      <c r="CWY66" s="46"/>
      <c r="CWZ66" s="46"/>
      <c r="CXA66" s="46"/>
      <c r="CXB66" s="46"/>
      <c r="CXC66" s="46"/>
      <c r="CXD66" s="46"/>
      <c r="CXE66" s="46"/>
      <c r="CXF66" s="46"/>
      <c r="CXG66" s="46"/>
      <c r="CXH66" s="46"/>
      <c r="CXI66" s="46"/>
      <c r="CXJ66" s="46"/>
      <c r="CXK66" s="46"/>
      <c r="CXL66" s="46"/>
      <c r="CXM66" s="46"/>
      <c r="CXN66" s="46"/>
      <c r="CXO66" s="46"/>
      <c r="CXP66" s="46"/>
      <c r="CXQ66" s="46"/>
      <c r="CXR66" s="46"/>
      <c r="CXS66" s="46"/>
      <c r="CXT66" s="46"/>
      <c r="CXU66" s="46"/>
      <c r="CXV66" s="46"/>
      <c r="CXW66" s="46"/>
      <c r="CXX66" s="46"/>
      <c r="CXY66" s="46"/>
      <c r="CXZ66" s="46"/>
      <c r="CYA66" s="46"/>
      <c r="CYB66" s="46"/>
      <c r="CYC66" s="46"/>
      <c r="CYD66" s="46"/>
      <c r="CYE66" s="46"/>
      <c r="CYF66" s="46"/>
      <c r="CYG66" s="46"/>
      <c r="CYH66" s="46"/>
      <c r="CYI66" s="46"/>
      <c r="CYJ66" s="46"/>
      <c r="CYK66" s="46"/>
      <c r="CYL66" s="46"/>
      <c r="CYM66" s="46"/>
      <c r="CYN66" s="46"/>
      <c r="CYO66" s="46"/>
      <c r="CYP66" s="46"/>
      <c r="CYQ66" s="46"/>
      <c r="CYR66" s="46"/>
      <c r="CYS66" s="46"/>
      <c r="CYT66" s="46"/>
      <c r="CYU66" s="46"/>
      <c r="CYV66" s="46"/>
      <c r="CYW66" s="46"/>
      <c r="CYX66" s="46"/>
      <c r="CYY66" s="46"/>
      <c r="CYZ66" s="46"/>
      <c r="CZA66" s="46"/>
      <c r="CZB66" s="46"/>
      <c r="CZC66" s="46"/>
      <c r="CZD66" s="46"/>
      <c r="CZE66" s="46"/>
      <c r="CZF66" s="46"/>
      <c r="CZG66" s="46"/>
      <c r="CZH66" s="46"/>
      <c r="CZI66" s="46"/>
      <c r="CZJ66" s="46"/>
      <c r="CZK66" s="46"/>
      <c r="CZL66" s="46"/>
      <c r="CZM66" s="46"/>
      <c r="CZN66" s="46"/>
      <c r="CZO66" s="46"/>
      <c r="CZP66" s="46"/>
      <c r="CZQ66" s="46"/>
      <c r="CZR66" s="46"/>
      <c r="CZS66" s="46"/>
      <c r="CZT66" s="46"/>
      <c r="CZU66" s="46"/>
      <c r="CZV66" s="46"/>
      <c r="CZW66" s="46"/>
      <c r="CZX66" s="46"/>
      <c r="CZY66" s="46"/>
      <c r="CZZ66" s="46"/>
      <c r="DAA66" s="46"/>
      <c r="DAB66" s="46"/>
      <c r="DAC66" s="46"/>
      <c r="DAD66" s="46"/>
      <c r="DAE66" s="46"/>
      <c r="DAF66" s="46"/>
      <c r="DAG66" s="46"/>
      <c r="DAH66" s="46"/>
      <c r="DAI66" s="46"/>
      <c r="DAJ66" s="46"/>
      <c r="DAK66" s="46"/>
      <c r="DAL66" s="46"/>
      <c r="DAM66" s="46"/>
      <c r="DAN66" s="46"/>
      <c r="DAO66" s="46"/>
      <c r="DAP66" s="46"/>
      <c r="DAQ66" s="46"/>
      <c r="DAR66" s="46"/>
      <c r="DAS66" s="46"/>
      <c r="DAT66" s="46"/>
      <c r="DAU66" s="46"/>
      <c r="DAV66" s="46"/>
      <c r="DAW66" s="46"/>
      <c r="DAX66" s="46"/>
      <c r="DAY66" s="46"/>
      <c r="DAZ66" s="46"/>
      <c r="DBA66" s="46"/>
      <c r="DBB66" s="46"/>
      <c r="DBC66" s="46"/>
      <c r="DBD66" s="46"/>
      <c r="DBE66" s="46"/>
      <c r="DBF66" s="46"/>
      <c r="DBG66" s="46"/>
      <c r="DBH66" s="46"/>
      <c r="DBI66" s="46"/>
      <c r="DBJ66" s="46"/>
      <c r="DBK66" s="46"/>
      <c r="DBL66" s="46"/>
      <c r="DBM66" s="46"/>
      <c r="DBN66" s="46"/>
      <c r="DBO66" s="46"/>
      <c r="DBP66" s="46"/>
      <c r="DBQ66" s="46"/>
      <c r="DBR66" s="46"/>
      <c r="DBS66" s="46"/>
      <c r="DBT66" s="46"/>
      <c r="DBU66" s="46"/>
      <c r="DBV66" s="46"/>
      <c r="DBW66" s="46"/>
      <c r="DBX66" s="46"/>
      <c r="DBY66" s="46"/>
      <c r="DBZ66" s="46"/>
      <c r="DCA66" s="46"/>
      <c r="DCB66" s="46"/>
      <c r="DCC66" s="46"/>
      <c r="DCD66" s="46"/>
      <c r="DCE66" s="46"/>
      <c r="DCF66" s="46"/>
      <c r="DCG66" s="46"/>
      <c r="DCH66" s="46"/>
      <c r="DCI66" s="46"/>
      <c r="DCJ66" s="46"/>
      <c r="DCK66" s="46"/>
      <c r="DCL66" s="46"/>
      <c r="DCM66" s="46"/>
      <c r="DCN66" s="46"/>
      <c r="DCO66" s="46"/>
      <c r="DCP66" s="46"/>
      <c r="DCQ66" s="46"/>
      <c r="DCR66" s="46"/>
      <c r="DCS66" s="46"/>
      <c r="DCT66" s="46"/>
      <c r="DCU66" s="46"/>
      <c r="DCV66" s="46"/>
      <c r="DCW66" s="46"/>
      <c r="DCX66" s="46"/>
      <c r="DCY66" s="46"/>
      <c r="DCZ66" s="46"/>
      <c r="DDA66" s="46"/>
      <c r="DDB66" s="46"/>
      <c r="DDC66" s="46"/>
      <c r="DDD66" s="46"/>
      <c r="DDE66" s="46"/>
      <c r="DDF66" s="46"/>
      <c r="DDG66" s="46"/>
      <c r="DDH66" s="46"/>
      <c r="DDI66" s="46"/>
      <c r="DDJ66" s="46"/>
      <c r="DDK66" s="46"/>
      <c r="DDL66" s="46"/>
      <c r="DDM66" s="46"/>
      <c r="DDN66" s="46"/>
      <c r="DDO66" s="46"/>
      <c r="DDP66" s="46"/>
      <c r="DDQ66" s="46"/>
      <c r="DDR66" s="46"/>
      <c r="DDS66" s="46"/>
      <c r="DDT66" s="46"/>
      <c r="DDU66" s="46"/>
      <c r="DDV66" s="46"/>
      <c r="DDW66" s="46"/>
      <c r="DDX66" s="46"/>
      <c r="DDY66" s="46"/>
      <c r="DDZ66" s="46"/>
      <c r="DEA66" s="46"/>
      <c r="DEB66" s="46"/>
      <c r="DEC66" s="46"/>
      <c r="DED66" s="46"/>
      <c r="DEE66" s="46"/>
      <c r="DEF66" s="46"/>
      <c r="DEG66" s="46"/>
      <c r="DEH66" s="46"/>
      <c r="DEI66" s="46"/>
      <c r="DEJ66" s="46"/>
      <c r="DEK66" s="46"/>
      <c r="DEL66" s="46"/>
      <c r="DEM66" s="46"/>
      <c r="DEN66" s="46"/>
      <c r="DEO66" s="46"/>
      <c r="DEP66" s="46"/>
      <c r="DEQ66" s="46"/>
      <c r="DER66" s="46"/>
      <c r="DES66" s="46"/>
      <c r="DET66" s="46"/>
      <c r="DEU66" s="46"/>
      <c r="DEV66" s="46"/>
      <c r="DEW66" s="46"/>
      <c r="DEX66" s="46"/>
      <c r="DEY66" s="46"/>
      <c r="DEZ66" s="46"/>
      <c r="DFA66" s="46"/>
      <c r="DFB66" s="46"/>
      <c r="DFC66" s="46"/>
      <c r="DFD66" s="46"/>
      <c r="DFE66" s="46"/>
      <c r="DFF66" s="46"/>
      <c r="DFG66" s="46"/>
      <c r="DFH66" s="46"/>
      <c r="DFI66" s="46"/>
      <c r="DFJ66" s="46"/>
      <c r="DFK66" s="46"/>
      <c r="DFL66" s="46"/>
      <c r="DFM66" s="46"/>
      <c r="DFN66" s="46"/>
      <c r="DFO66" s="46"/>
      <c r="DFP66" s="46"/>
      <c r="DFQ66" s="46"/>
      <c r="DFR66" s="46"/>
      <c r="DFS66" s="46"/>
      <c r="DFT66" s="46"/>
      <c r="DFU66" s="46"/>
      <c r="DFV66" s="46"/>
      <c r="DFW66" s="46"/>
      <c r="DFX66" s="46"/>
      <c r="DFY66" s="46"/>
      <c r="DFZ66" s="46"/>
      <c r="DGA66" s="46"/>
      <c r="DGB66" s="46"/>
      <c r="DGC66" s="46"/>
      <c r="DGD66" s="46"/>
      <c r="DGE66" s="46"/>
      <c r="DGF66" s="46"/>
      <c r="DGG66" s="46"/>
      <c r="DGH66" s="46"/>
      <c r="DGI66" s="46"/>
      <c r="DGJ66" s="46"/>
      <c r="DGK66" s="46"/>
      <c r="DGL66" s="46"/>
      <c r="DGM66" s="46"/>
      <c r="DGN66" s="46"/>
      <c r="DGO66" s="46"/>
      <c r="DGP66" s="46"/>
      <c r="DGQ66" s="46"/>
      <c r="DGR66" s="46"/>
      <c r="DGS66" s="46"/>
      <c r="DGT66" s="46"/>
      <c r="DGU66" s="46"/>
      <c r="DGV66" s="46"/>
      <c r="DGW66" s="46"/>
      <c r="DGX66" s="46"/>
      <c r="DGY66" s="46"/>
      <c r="DGZ66" s="46"/>
      <c r="DHA66" s="46"/>
      <c r="DHB66" s="46"/>
      <c r="DHC66" s="46"/>
      <c r="DHD66" s="46"/>
      <c r="DHE66" s="46"/>
      <c r="DHF66" s="46"/>
      <c r="DHG66" s="46"/>
      <c r="DHH66" s="46"/>
      <c r="DHI66" s="46"/>
      <c r="DHJ66" s="46"/>
      <c r="DHK66" s="46"/>
      <c r="DHL66" s="46"/>
      <c r="DHM66" s="46"/>
      <c r="DHN66" s="46"/>
      <c r="DHO66" s="46"/>
      <c r="DHP66" s="46"/>
      <c r="DHQ66" s="46"/>
      <c r="DHR66" s="46"/>
      <c r="DHS66" s="46"/>
      <c r="DHT66" s="46"/>
      <c r="DHU66" s="46"/>
      <c r="DHV66" s="46"/>
      <c r="DHW66" s="46"/>
      <c r="DHX66" s="46"/>
      <c r="DHY66" s="46"/>
      <c r="DHZ66" s="46"/>
      <c r="DIA66" s="46"/>
      <c r="DIB66" s="46"/>
      <c r="DIC66" s="46"/>
      <c r="DID66" s="46"/>
      <c r="DIE66" s="46"/>
      <c r="DIF66" s="46"/>
      <c r="DIG66" s="46"/>
      <c r="DIH66" s="46"/>
      <c r="DII66" s="46"/>
      <c r="DIJ66" s="46"/>
      <c r="DIK66" s="46"/>
      <c r="DIL66" s="46"/>
      <c r="DIM66" s="46"/>
      <c r="DIN66" s="46"/>
      <c r="DIO66" s="46"/>
      <c r="DIP66" s="46"/>
      <c r="DIQ66" s="46"/>
      <c r="DIR66" s="46"/>
      <c r="DIS66" s="46"/>
      <c r="DIT66" s="46"/>
      <c r="DIU66" s="46"/>
      <c r="DIV66" s="46"/>
      <c r="DIW66" s="46"/>
      <c r="DIX66" s="46"/>
      <c r="DIY66" s="46"/>
      <c r="DIZ66" s="46"/>
      <c r="DJA66" s="46"/>
      <c r="DJB66" s="46"/>
      <c r="DJC66" s="46"/>
      <c r="DJD66" s="46"/>
      <c r="DJE66" s="46"/>
      <c r="DJF66" s="46"/>
      <c r="DJG66" s="46"/>
      <c r="DJH66" s="46"/>
      <c r="DJI66" s="46"/>
      <c r="DJJ66" s="46"/>
      <c r="DJK66" s="46"/>
      <c r="DJL66" s="46"/>
      <c r="DJM66" s="46"/>
      <c r="DJN66" s="46"/>
      <c r="DJO66" s="46"/>
      <c r="DJP66" s="46"/>
      <c r="DJQ66" s="46"/>
      <c r="DJR66" s="46"/>
      <c r="DJS66" s="46"/>
      <c r="DJT66" s="46"/>
      <c r="DJU66" s="46"/>
      <c r="DJV66" s="46"/>
      <c r="DJW66" s="46"/>
      <c r="DJX66" s="46"/>
      <c r="DJY66" s="46"/>
      <c r="DJZ66" s="46"/>
      <c r="DKA66" s="46"/>
      <c r="DKB66" s="46"/>
      <c r="DKC66" s="46"/>
      <c r="DKD66" s="46"/>
      <c r="DKE66" s="46"/>
      <c r="DKF66" s="46"/>
      <c r="DKG66" s="46"/>
      <c r="DKH66" s="46"/>
      <c r="DKI66" s="46"/>
      <c r="DKJ66" s="46"/>
      <c r="DKK66" s="46"/>
      <c r="DKL66" s="46"/>
      <c r="DKM66" s="46"/>
      <c r="DKN66" s="46"/>
      <c r="DKO66" s="46"/>
      <c r="DKP66" s="46"/>
      <c r="DKQ66" s="46"/>
      <c r="DKR66" s="46"/>
      <c r="DKS66" s="46"/>
      <c r="DKT66" s="46"/>
      <c r="DKU66" s="46"/>
      <c r="DKV66" s="46"/>
      <c r="DKW66" s="46"/>
      <c r="DKX66" s="46"/>
      <c r="DKY66" s="46"/>
      <c r="DKZ66" s="46"/>
      <c r="DLA66" s="46"/>
      <c r="DLB66" s="46"/>
      <c r="DLC66" s="46"/>
      <c r="DLD66" s="46"/>
      <c r="DLE66" s="46"/>
      <c r="DLF66" s="46"/>
      <c r="DLG66" s="46"/>
      <c r="DLH66" s="46"/>
      <c r="DLI66" s="46"/>
      <c r="DLJ66" s="46"/>
      <c r="DLK66" s="46"/>
      <c r="DLL66" s="46"/>
      <c r="DLM66" s="46"/>
      <c r="DLN66" s="46"/>
      <c r="DLO66" s="46"/>
      <c r="DLP66" s="46"/>
      <c r="DLQ66" s="46"/>
      <c r="DLR66" s="46"/>
      <c r="DLS66" s="46"/>
      <c r="DLT66" s="46"/>
      <c r="DLU66" s="46"/>
      <c r="DLV66" s="46"/>
      <c r="DLW66" s="46"/>
      <c r="DLX66" s="46"/>
      <c r="DLY66" s="46"/>
      <c r="DLZ66" s="46"/>
      <c r="DMA66" s="46"/>
      <c r="DMB66" s="46"/>
      <c r="DMC66" s="46"/>
      <c r="DMD66" s="46"/>
      <c r="DME66" s="46"/>
      <c r="DMF66" s="46"/>
      <c r="DMG66" s="46"/>
      <c r="DMH66" s="46"/>
      <c r="DMI66" s="46"/>
      <c r="DMJ66" s="46"/>
      <c r="DMK66" s="46"/>
      <c r="DML66" s="46"/>
      <c r="DMM66" s="46"/>
      <c r="DMN66" s="46"/>
      <c r="DMO66" s="46"/>
      <c r="DMP66" s="46"/>
      <c r="DMQ66" s="46"/>
      <c r="DMR66" s="46"/>
      <c r="DMS66" s="46"/>
      <c r="DMT66" s="46"/>
      <c r="DMU66" s="46"/>
      <c r="DMV66" s="46"/>
      <c r="DMW66" s="46"/>
      <c r="DMX66" s="46"/>
      <c r="DMY66" s="46"/>
      <c r="DMZ66" s="46"/>
      <c r="DNA66" s="46"/>
      <c r="DNB66" s="46"/>
      <c r="DNC66" s="46"/>
      <c r="DND66" s="46"/>
      <c r="DNE66" s="46"/>
      <c r="DNF66" s="46"/>
      <c r="DNG66" s="46"/>
      <c r="DNH66" s="46"/>
      <c r="DNI66" s="46"/>
      <c r="DNJ66" s="46"/>
      <c r="DNK66" s="46"/>
      <c r="DNL66" s="46"/>
      <c r="DNM66" s="46"/>
      <c r="DNN66" s="46"/>
      <c r="DNO66" s="46"/>
      <c r="DNP66" s="46"/>
      <c r="DNQ66" s="46"/>
      <c r="DNR66" s="46"/>
      <c r="DNS66" s="46"/>
      <c r="DNT66" s="46"/>
      <c r="DNU66" s="46"/>
      <c r="DNV66" s="46"/>
      <c r="DNW66" s="46"/>
      <c r="DNX66" s="46"/>
      <c r="DNY66" s="46"/>
      <c r="DNZ66" s="46"/>
      <c r="DOA66" s="46"/>
      <c r="DOB66" s="46"/>
      <c r="DOC66" s="46"/>
      <c r="DOD66" s="46"/>
      <c r="DOE66" s="46"/>
      <c r="DOF66" s="46"/>
      <c r="DOG66" s="46"/>
      <c r="DOH66" s="46"/>
      <c r="DOI66" s="46"/>
      <c r="DOJ66" s="46"/>
      <c r="DOK66" s="46"/>
      <c r="DOL66" s="46"/>
      <c r="DOM66" s="46"/>
      <c r="DON66" s="46"/>
      <c r="DOO66" s="46"/>
      <c r="DOP66" s="46"/>
      <c r="DOQ66" s="46"/>
      <c r="DOR66" s="46"/>
      <c r="DOS66" s="46"/>
      <c r="DOT66" s="46"/>
      <c r="DOU66" s="46"/>
      <c r="DOV66" s="46"/>
      <c r="DOW66" s="46"/>
      <c r="DOX66" s="46"/>
      <c r="DOY66" s="46"/>
      <c r="DOZ66" s="46"/>
      <c r="DPA66" s="46"/>
      <c r="DPB66" s="46"/>
      <c r="DPC66" s="46"/>
      <c r="DPD66" s="46"/>
      <c r="DPE66" s="46"/>
      <c r="DPF66" s="46"/>
      <c r="DPG66" s="46"/>
      <c r="DPH66" s="46"/>
      <c r="DPI66" s="46"/>
      <c r="DPJ66" s="46"/>
      <c r="DPK66" s="46"/>
      <c r="DPL66" s="46"/>
      <c r="DPM66" s="46"/>
      <c r="DPN66" s="46"/>
      <c r="DPO66" s="46"/>
      <c r="DPP66" s="46"/>
      <c r="DPQ66" s="46"/>
      <c r="DPR66" s="46"/>
      <c r="DPS66" s="46"/>
      <c r="DPT66" s="46"/>
      <c r="DPU66" s="46"/>
      <c r="DPV66" s="46"/>
      <c r="DPW66" s="46"/>
      <c r="DPX66" s="46"/>
      <c r="DPY66" s="46"/>
      <c r="DPZ66" s="46"/>
      <c r="DQA66" s="46"/>
      <c r="DQB66" s="46"/>
      <c r="DQC66" s="46"/>
      <c r="DQD66" s="46"/>
      <c r="DQE66" s="46"/>
      <c r="DQF66" s="46"/>
      <c r="DQG66" s="46"/>
      <c r="DQH66" s="46"/>
      <c r="DQI66" s="46"/>
      <c r="DQJ66" s="46"/>
      <c r="DQK66" s="46"/>
      <c r="DQL66" s="46"/>
      <c r="DQM66" s="46"/>
      <c r="DQN66" s="46"/>
      <c r="DQO66" s="46"/>
      <c r="DQP66" s="46"/>
      <c r="DQQ66" s="46"/>
      <c r="DQR66" s="46"/>
      <c r="DQS66" s="46"/>
      <c r="DQT66" s="46"/>
      <c r="DQU66" s="46"/>
      <c r="DQV66" s="46"/>
      <c r="DQW66" s="46"/>
      <c r="DQX66" s="46"/>
      <c r="DQY66" s="46"/>
      <c r="DQZ66" s="46"/>
      <c r="DRA66" s="46"/>
      <c r="DRB66" s="46"/>
      <c r="DRC66" s="46"/>
      <c r="DRD66" s="46"/>
      <c r="DRE66" s="46"/>
      <c r="DRF66" s="46"/>
      <c r="DRG66" s="46"/>
      <c r="DRH66" s="46"/>
      <c r="DRI66" s="46"/>
      <c r="DRJ66" s="46"/>
      <c r="DRK66" s="46"/>
      <c r="DRL66" s="46"/>
      <c r="DRM66" s="46"/>
      <c r="DRN66" s="46"/>
      <c r="DRO66" s="46"/>
      <c r="DRP66" s="46"/>
      <c r="DRQ66" s="46"/>
      <c r="DRR66" s="46"/>
      <c r="DRS66" s="46"/>
      <c r="DRT66" s="46"/>
      <c r="DRU66" s="46"/>
      <c r="DRV66" s="46"/>
      <c r="DRW66" s="46"/>
      <c r="DRX66" s="46"/>
      <c r="DRY66" s="46"/>
      <c r="DRZ66" s="46"/>
      <c r="DSA66" s="46"/>
      <c r="DSB66" s="46"/>
      <c r="DSC66" s="46"/>
      <c r="DSD66" s="46"/>
      <c r="DSE66" s="46"/>
      <c r="DSF66" s="46"/>
      <c r="DSG66" s="46"/>
      <c r="DSH66" s="46"/>
      <c r="DSI66" s="46"/>
      <c r="DSJ66" s="46"/>
      <c r="DSK66" s="46"/>
      <c r="DSL66" s="46"/>
      <c r="DSM66" s="46"/>
      <c r="DSN66" s="46"/>
      <c r="DSO66" s="46"/>
      <c r="DSP66" s="46"/>
      <c r="DSQ66" s="46"/>
      <c r="DSR66" s="46"/>
      <c r="DSS66" s="46"/>
      <c r="DST66" s="46"/>
      <c r="DSU66" s="46"/>
      <c r="DSV66" s="46"/>
      <c r="DSW66" s="46"/>
      <c r="DSX66" s="46"/>
      <c r="DSY66" s="46"/>
      <c r="DSZ66" s="46"/>
      <c r="DTA66" s="46"/>
      <c r="DTB66" s="46"/>
      <c r="DTC66" s="46"/>
      <c r="DTD66" s="46"/>
      <c r="DTE66" s="46"/>
      <c r="DTF66" s="46"/>
      <c r="DTG66" s="46"/>
      <c r="DTH66" s="46"/>
      <c r="DTI66" s="46"/>
      <c r="DTJ66" s="46"/>
      <c r="DTK66" s="46"/>
      <c r="DTL66" s="46"/>
      <c r="DTM66" s="46"/>
      <c r="DTN66" s="46"/>
      <c r="DTO66" s="46"/>
      <c r="DTP66" s="46"/>
      <c r="DTQ66" s="46"/>
      <c r="DTR66" s="46"/>
      <c r="DTS66" s="46"/>
      <c r="DTT66" s="46"/>
      <c r="DTU66" s="46"/>
      <c r="DTV66" s="46"/>
      <c r="DTW66" s="46"/>
      <c r="DTX66" s="46"/>
      <c r="DTY66" s="46"/>
      <c r="DTZ66" s="46"/>
      <c r="DUA66" s="46"/>
      <c r="DUB66" s="46"/>
      <c r="DUC66" s="46"/>
      <c r="DUD66" s="46"/>
      <c r="DUE66" s="46"/>
      <c r="DUF66" s="46"/>
      <c r="DUG66" s="46"/>
      <c r="DUH66" s="46"/>
      <c r="DUI66" s="46"/>
      <c r="DUJ66" s="46"/>
      <c r="DUK66" s="46"/>
      <c r="DUL66" s="46"/>
      <c r="DUM66" s="46"/>
      <c r="DUN66" s="46"/>
      <c r="DUO66" s="46"/>
      <c r="DUP66" s="46"/>
      <c r="DUQ66" s="46"/>
      <c r="DUR66" s="46"/>
      <c r="DUS66" s="46"/>
      <c r="DUT66" s="46"/>
      <c r="DUU66" s="46"/>
      <c r="DUV66" s="46"/>
      <c r="DUW66" s="46"/>
      <c r="DUX66" s="46"/>
      <c r="DUY66" s="46"/>
      <c r="DUZ66" s="46"/>
      <c r="DVA66" s="46"/>
      <c r="DVB66" s="46"/>
      <c r="DVC66" s="46"/>
      <c r="DVD66" s="46"/>
      <c r="DVE66" s="46"/>
      <c r="DVF66" s="46"/>
      <c r="DVG66" s="46"/>
      <c r="DVH66" s="46"/>
      <c r="DVI66" s="46"/>
      <c r="DVJ66" s="46"/>
      <c r="DVK66" s="46"/>
      <c r="DVL66" s="46"/>
      <c r="DVM66" s="46"/>
      <c r="DVN66" s="46"/>
      <c r="DVO66" s="46"/>
      <c r="DVP66" s="46"/>
      <c r="DVQ66" s="46"/>
      <c r="DVR66" s="46"/>
      <c r="DVS66" s="46"/>
      <c r="DVT66" s="46"/>
      <c r="DVU66" s="46"/>
      <c r="DVV66" s="46"/>
      <c r="DVW66" s="46"/>
      <c r="DVX66" s="46"/>
      <c r="DVY66" s="46"/>
      <c r="DVZ66" s="46"/>
      <c r="DWA66" s="46"/>
      <c r="DWB66" s="46"/>
      <c r="DWC66" s="46"/>
      <c r="DWD66" s="46"/>
      <c r="DWE66" s="46"/>
      <c r="DWF66" s="46"/>
      <c r="DWG66" s="46"/>
      <c r="DWH66" s="46"/>
      <c r="DWI66" s="46"/>
      <c r="DWJ66" s="46"/>
      <c r="DWK66" s="46"/>
      <c r="DWL66" s="46"/>
      <c r="DWM66" s="46"/>
      <c r="DWN66" s="46"/>
      <c r="DWO66" s="46"/>
      <c r="DWP66" s="46"/>
      <c r="DWQ66" s="46"/>
      <c r="DWR66" s="46"/>
      <c r="DWS66" s="46"/>
      <c r="DWT66" s="46"/>
      <c r="DWU66" s="46"/>
      <c r="DWV66" s="46"/>
      <c r="DWW66" s="46"/>
      <c r="DWX66" s="46"/>
      <c r="DWY66" s="46"/>
      <c r="DWZ66" s="46"/>
      <c r="DXA66" s="46"/>
      <c r="DXB66" s="46"/>
      <c r="DXC66" s="46"/>
      <c r="DXD66" s="46"/>
      <c r="DXE66" s="46"/>
      <c r="DXF66" s="46"/>
      <c r="DXG66" s="46"/>
      <c r="DXH66" s="46"/>
      <c r="DXI66" s="46"/>
      <c r="DXJ66" s="46"/>
      <c r="DXK66" s="46"/>
      <c r="DXL66" s="46"/>
      <c r="DXM66" s="46"/>
      <c r="DXN66" s="46"/>
      <c r="DXO66" s="46"/>
      <c r="DXP66" s="46"/>
      <c r="DXQ66" s="46"/>
      <c r="DXR66" s="46"/>
      <c r="DXS66" s="46"/>
      <c r="DXT66" s="46"/>
      <c r="DXU66" s="46"/>
      <c r="DXV66" s="46"/>
      <c r="DXW66" s="46"/>
      <c r="DXX66" s="46"/>
      <c r="DXY66" s="46"/>
      <c r="DXZ66" s="46"/>
      <c r="DYA66" s="46"/>
      <c r="DYB66" s="46"/>
      <c r="DYC66" s="46"/>
      <c r="DYD66" s="46"/>
      <c r="DYE66" s="46"/>
      <c r="DYF66" s="46"/>
      <c r="DYG66" s="46"/>
      <c r="DYH66" s="46"/>
      <c r="DYI66" s="46"/>
      <c r="DYJ66" s="46"/>
      <c r="DYK66" s="46"/>
      <c r="DYL66" s="46"/>
      <c r="DYM66" s="46"/>
      <c r="DYN66" s="46"/>
      <c r="DYO66" s="46"/>
      <c r="DYP66" s="46"/>
      <c r="DYQ66" s="46"/>
      <c r="DYR66" s="46"/>
      <c r="DYS66" s="46"/>
      <c r="DYT66" s="46"/>
      <c r="DYU66" s="46"/>
      <c r="DYV66" s="46"/>
      <c r="DYW66" s="46"/>
      <c r="DYX66" s="46"/>
      <c r="DYY66" s="46"/>
      <c r="DYZ66" s="46"/>
      <c r="DZA66" s="46"/>
      <c r="DZB66" s="46"/>
      <c r="DZC66" s="46"/>
      <c r="DZD66" s="46"/>
      <c r="DZE66" s="46"/>
      <c r="DZF66" s="46"/>
      <c r="DZG66" s="46"/>
      <c r="DZH66" s="46"/>
      <c r="DZI66" s="46"/>
      <c r="DZJ66" s="46"/>
      <c r="DZK66" s="46"/>
      <c r="DZL66" s="46"/>
      <c r="DZM66" s="46"/>
      <c r="DZN66" s="46"/>
      <c r="DZO66" s="46"/>
      <c r="DZP66" s="46"/>
      <c r="DZQ66" s="46"/>
      <c r="DZR66" s="46"/>
      <c r="DZS66" s="46"/>
      <c r="DZT66" s="46"/>
      <c r="DZU66" s="46"/>
      <c r="DZV66" s="46"/>
      <c r="DZW66" s="46"/>
      <c r="DZX66" s="46"/>
      <c r="DZY66" s="46"/>
      <c r="DZZ66" s="46"/>
      <c r="EAA66" s="46"/>
      <c r="EAB66" s="46"/>
      <c r="EAC66" s="46"/>
      <c r="EAD66" s="46"/>
      <c r="EAE66" s="46"/>
      <c r="EAF66" s="46"/>
      <c r="EAG66" s="46"/>
      <c r="EAH66" s="46"/>
      <c r="EAI66" s="46"/>
      <c r="EAJ66" s="46"/>
      <c r="EAK66" s="46"/>
      <c r="EAL66" s="46"/>
      <c r="EAM66" s="46"/>
      <c r="EAN66" s="46"/>
      <c r="EAO66" s="46"/>
      <c r="EAP66" s="46"/>
      <c r="EAQ66" s="46"/>
      <c r="EAR66" s="46"/>
      <c r="EAS66" s="46"/>
      <c r="EAT66" s="46"/>
      <c r="EAU66" s="46"/>
      <c r="EAV66" s="46"/>
      <c r="EAW66" s="46"/>
      <c r="EAX66" s="46"/>
      <c r="EAY66" s="46"/>
      <c r="EAZ66" s="46"/>
      <c r="EBA66" s="46"/>
      <c r="EBB66" s="46"/>
      <c r="EBC66" s="46"/>
      <c r="EBD66" s="46"/>
      <c r="EBE66" s="46"/>
      <c r="EBF66" s="46"/>
      <c r="EBG66" s="46"/>
      <c r="EBH66" s="46"/>
      <c r="EBI66" s="46"/>
      <c r="EBJ66" s="46"/>
      <c r="EBK66" s="46"/>
      <c r="EBL66" s="46"/>
      <c r="EBM66" s="46"/>
      <c r="EBN66" s="46"/>
      <c r="EBO66" s="46"/>
      <c r="EBP66" s="46"/>
      <c r="EBQ66" s="46"/>
      <c r="EBR66" s="46"/>
      <c r="EBS66" s="46"/>
      <c r="EBT66" s="46"/>
      <c r="EBU66" s="46"/>
      <c r="EBV66" s="46"/>
      <c r="EBW66" s="46"/>
      <c r="EBX66" s="46"/>
      <c r="EBY66" s="46"/>
      <c r="EBZ66" s="46"/>
      <c r="ECA66" s="46"/>
      <c r="ECB66" s="46"/>
      <c r="ECC66" s="46"/>
      <c r="ECD66" s="46"/>
      <c r="ECE66" s="46"/>
      <c r="ECF66" s="46"/>
      <c r="ECG66" s="46"/>
      <c r="ECH66" s="46"/>
      <c r="ECI66" s="46"/>
      <c r="ECJ66" s="46"/>
      <c r="ECK66" s="46"/>
      <c r="ECL66" s="46"/>
      <c r="ECM66" s="46"/>
      <c r="ECN66" s="46"/>
      <c r="ECO66" s="46"/>
      <c r="ECP66" s="46"/>
      <c r="ECQ66" s="46"/>
      <c r="ECR66" s="46"/>
      <c r="ECS66" s="46"/>
      <c r="ECT66" s="46"/>
      <c r="ECU66" s="46"/>
      <c r="ECV66" s="46"/>
      <c r="ECW66" s="46"/>
      <c r="ECX66" s="46"/>
      <c r="ECY66" s="46"/>
      <c r="ECZ66" s="46"/>
      <c r="EDA66" s="46"/>
      <c r="EDB66" s="46"/>
      <c r="EDC66" s="46"/>
      <c r="EDD66" s="46"/>
      <c r="EDE66" s="46"/>
      <c r="EDF66" s="46"/>
      <c r="EDG66" s="46"/>
      <c r="EDH66" s="46"/>
      <c r="EDI66" s="46"/>
      <c r="EDJ66" s="46"/>
      <c r="EDK66" s="46"/>
      <c r="EDL66" s="46"/>
      <c r="EDM66" s="46"/>
      <c r="EDN66" s="46"/>
      <c r="EDO66" s="46"/>
      <c r="EDP66" s="46"/>
      <c r="EDQ66" s="46"/>
      <c r="EDR66" s="46"/>
      <c r="EDS66" s="46"/>
      <c r="EDT66" s="46"/>
      <c r="EDU66" s="46"/>
      <c r="EDV66" s="46"/>
      <c r="EDW66" s="46"/>
      <c r="EDX66" s="46"/>
      <c r="EDY66" s="46"/>
      <c r="EDZ66" s="46"/>
      <c r="EEA66" s="46"/>
      <c r="EEB66" s="46"/>
      <c r="EEC66" s="46"/>
      <c r="EED66" s="46"/>
      <c r="EEE66" s="46"/>
      <c r="EEF66" s="46"/>
      <c r="EEG66" s="46"/>
      <c r="EEH66" s="46"/>
      <c r="EEI66" s="46"/>
      <c r="EEJ66" s="46"/>
      <c r="EEK66" s="46"/>
      <c r="EEL66" s="46"/>
      <c r="EEM66" s="46"/>
      <c r="EEN66" s="46"/>
      <c r="EEO66" s="46"/>
      <c r="EEP66" s="46"/>
      <c r="EEQ66" s="46"/>
      <c r="EER66" s="46"/>
      <c r="EES66" s="46"/>
      <c r="EET66" s="46"/>
      <c r="EEU66" s="46"/>
      <c r="EEV66" s="46"/>
      <c r="EEW66" s="46"/>
      <c r="EEX66" s="46"/>
      <c r="EEY66" s="46"/>
      <c r="EEZ66" s="46"/>
      <c r="EFA66" s="46"/>
      <c r="EFB66" s="46"/>
      <c r="EFC66" s="46"/>
      <c r="EFD66" s="46"/>
      <c r="EFE66" s="46"/>
      <c r="EFF66" s="46"/>
      <c r="EFG66" s="46"/>
      <c r="EFH66" s="46"/>
      <c r="EFI66" s="46"/>
      <c r="EFJ66" s="46"/>
      <c r="EFK66" s="46"/>
      <c r="EFL66" s="46"/>
      <c r="EFM66" s="46"/>
      <c r="EFN66" s="46"/>
      <c r="EFO66" s="46"/>
      <c r="EFP66" s="46"/>
      <c r="EFQ66" s="46"/>
      <c r="EFR66" s="46"/>
      <c r="EFS66" s="46"/>
      <c r="EFT66" s="46"/>
      <c r="EFU66" s="46"/>
      <c r="EFV66" s="46"/>
      <c r="EFW66" s="46"/>
      <c r="EFX66" s="46"/>
      <c r="EFY66" s="46"/>
      <c r="EFZ66" s="46"/>
      <c r="EGA66" s="46"/>
      <c r="EGB66" s="46"/>
      <c r="EGC66" s="46"/>
      <c r="EGD66" s="46"/>
      <c r="EGE66" s="46"/>
      <c r="EGF66" s="46"/>
      <c r="EGG66" s="46"/>
      <c r="EGH66" s="46"/>
      <c r="EGI66" s="46"/>
      <c r="EGJ66" s="46"/>
      <c r="EGK66" s="46"/>
      <c r="EGL66" s="46"/>
      <c r="EGM66" s="46"/>
      <c r="EGN66" s="46"/>
      <c r="EGO66" s="46"/>
      <c r="EGP66" s="46"/>
      <c r="EGQ66" s="46"/>
      <c r="EGR66" s="46"/>
      <c r="EGS66" s="46"/>
      <c r="EGT66" s="46"/>
      <c r="EGU66" s="46"/>
      <c r="EGV66" s="46"/>
      <c r="EGW66" s="46"/>
      <c r="EGX66" s="46"/>
      <c r="EGY66" s="46"/>
      <c r="EGZ66" s="46"/>
      <c r="EHA66" s="46"/>
      <c r="EHB66" s="46"/>
      <c r="EHC66" s="46"/>
      <c r="EHD66" s="46"/>
      <c r="EHE66" s="46"/>
      <c r="EHF66" s="46"/>
      <c r="EHG66" s="46"/>
      <c r="EHH66" s="46"/>
      <c r="EHI66" s="46"/>
      <c r="EHJ66" s="46"/>
      <c r="EHK66" s="46"/>
      <c r="EHL66" s="46"/>
      <c r="EHM66" s="46"/>
      <c r="EHN66" s="46"/>
      <c r="EHO66" s="46"/>
      <c r="EHP66" s="46"/>
      <c r="EHQ66" s="46"/>
      <c r="EHR66" s="46"/>
      <c r="EHS66" s="46"/>
      <c r="EHT66" s="46"/>
      <c r="EHU66" s="46"/>
      <c r="EHV66" s="46"/>
      <c r="EHW66" s="46"/>
      <c r="EHX66" s="46"/>
      <c r="EHY66" s="46"/>
      <c r="EHZ66" s="46"/>
      <c r="EIA66" s="46"/>
      <c r="EIB66" s="46"/>
      <c r="EIC66" s="46"/>
      <c r="EID66" s="46"/>
      <c r="EIE66" s="46"/>
      <c r="EIF66" s="46"/>
      <c r="EIG66" s="46"/>
      <c r="EIH66" s="46"/>
      <c r="EII66" s="46"/>
      <c r="EIJ66" s="46"/>
      <c r="EIK66" s="46"/>
      <c r="EIL66" s="46"/>
      <c r="EIM66" s="46"/>
      <c r="EIN66" s="46"/>
      <c r="EIO66" s="46"/>
      <c r="EIP66" s="46"/>
      <c r="EIQ66" s="46"/>
      <c r="EIR66" s="46"/>
      <c r="EIS66" s="46"/>
      <c r="EIT66" s="46"/>
      <c r="EIU66" s="46"/>
      <c r="EIV66" s="46"/>
      <c r="EIW66" s="46"/>
      <c r="EIX66" s="46"/>
      <c r="EIY66" s="46"/>
      <c r="EIZ66" s="46"/>
      <c r="EJA66" s="46"/>
      <c r="EJB66" s="46"/>
      <c r="EJC66" s="46"/>
      <c r="EJD66" s="46"/>
      <c r="EJE66" s="46"/>
      <c r="EJF66" s="46"/>
      <c r="EJG66" s="46"/>
      <c r="EJH66" s="46"/>
      <c r="EJI66" s="46"/>
      <c r="EJJ66" s="46"/>
      <c r="EJK66" s="46"/>
      <c r="EJL66" s="46"/>
      <c r="EJM66" s="46"/>
      <c r="EJN66" s="46"/>
      <c r="EJO66" s="46"/>
      <c r="EJP66" s="46"/>
      <c r="EJQ66" s="46"/>
      <c r="EJR66" s="46"/>
      <c r="EJS66" s="46"/>
      <c r="EJT66" s="46"/>
      <c r="EJU66" s="46"/>
      <c r="EJV66" s="46"/>
      <c r="EJW66" s="46"/>
      <c r="EJX66" s="46"/>
      <c r="EJY66" s="46"/>
      <c r="EJZ66" s="46"/>
      <c r="EKA66" s="46"/>
      <c r="EKB66" s="46"/>
      <c r="EKC66" s="46"/>
      <c r="EKD66" s="46"/>
      <c r="EKE66" s="46"/>
      <c r="EKF66" s="46"/>
      <c r="EKG66" s="46"/>
      <c r="EKH66" s="46"/>
      <c r="EKI66" s="46"/>
      <c r="EKJ66" s="46"/>
      <c r="EKK66" s="46"/>
      <c r="EKL66" s="46"/>
      <c r="EKM66" s="46"/>
      <c r="EKN66" s="46"/>
      <c r="EKO66" s="46"/>
      <c r="EKP66" s="46"/>
      <c r="EKQ66" s="46"/>
      <c r="EKR66" s="46"/>
      <c r="EKS66" s="46"/>
      <c r="EKT66" s="46"/>
      <c r="EKU66" s="46"/>
      <c r="EKV66" s="46"/>
      <c r="EKW66" s="46"/>
      <c r="EKX66" s="46"/>
      <c r="EKY66" s="46"/>
      <c r="EKZ66" s="46"/>
      <c r="ELA66" s="46"/>
      <c r="ELB66" s="46"/>
      <c r="ELC66" s="46"/>
      <c r="ELD66" s="46"/>
      <c r="ELE66" s="46"/>
      <c r="ELF66" s="46"/>
      <c r="ELG66" s="46"/>
      <c r="ELH66" s="46"/>
      <c r="ELI66" s="46"/>
      <c r="ELJ66" s="46"/>
      <c r="ELK66" s="46"/>
      <c r="ELL66" s="46"/>
      <c r="ELM66" s="46"/>
      <c r="ELN66" s="46"/>
      <c r="ELO66" s="46"/>
      <c r="ELP66" s="46"/>
      <c r="ELQ66" s="46"/>
      <c r="ELR66" s="46"/>
      <c r="ELS66" s="46"/>
      <c r="ELT66" s="46"/>
      <c r="ELU66" s="46"/>
      <c r="ELV66" s="46"/>
      <c r="ELW66" s="46"/>
      <c r="ELX66" s="46"/>
      <c r="ELY66" s="46"/>
      <c r="ELZ66" s="46"/>
      <c r="EMA66" s="46"/>
      <c r="EMB66" s="46"/>
      <c r="EMC66" s="46"/>
      <c r="EMD66" s="46"/>
      <c r="EME66" s="46"/>
      <c r="EMF66" s="46"/>
      <c r="EMG66" s="46"/>
      <c r="EMH66" s="46"/>
      <c r="EMI66" s="46"/>
      <c r="EMJ66" s="46"/>
      <c r="EMK66" s="46"/>
      <c r="EML66" s="46"/>
      <c r="EMM66" s="46"/>
      <c r="EMN66" s="46"/>
      <c r="EMO66" s="46"/>
      <c r="EMP66" s="46"/>
      <c r="EMQ66" s="46"/>
      <c r="EMR66" s="46"/>
      <c r="EMS66" s="46"/>
      <c r="EMT66" s="46"/>
      <c r="EMU66" s="46"/>
      <c r="EMV66" s="46"/>
      <c r="EMW66" s="46"/>
      <c r="EMX66" s="46"/>
      <c r="EMY66" s="46"/>
      <c r="EMZ66" s="46"/>
      <c r="ENA66" s="46"/>
      <c r="ENB66" s="46"/>
      <c r="ENC66" s="46"/>
      <c r="END66" s="46"/>
      <c r="ENE66" s="46"/>
      <c r="ENF66" s="46"/>
      <c r="ENG66" s="46"/>
      <c r="ENH66" s="46"/>
      <c r="ENI66" s="46"/>
      <c r="ENJ66" s="46"/>
      <c r="ENK66" s="46"/>
      <c r="ENL66" s="46"/>
      <c r="ENM66" s="46"/>
      <c r="ENN66" s="46"/>
      <c r="ENO66" s="46"/>
      <c r="ENP66" s="46"/>
      <c r="ENQ66" s="46"/>
      <c r="ENR66" s="46"/>
      <c r="ENS66" s="46"/>
      <c r="ENT66" s="46"/>
      <c r="ENU66" s="46"/>
      <c r="ENV66" s="46"/>
      <c r="ENW66" s="46"/>
      <c r="ENX66" s="46"/>
      <c r="ENY66" s="46"/>
      <c r="ENZ66" s="46"/>
      <c r="EOA66" s="46"/>
      <c r="EOB66" s="46"/>
      <c r="EOC66" s="46"/>
      <c r="EOD66" s="46"/>
      <c r="EOE66" s="46"/>
      <c r="EOF66" s="46"/>
      <c r="EOG66" s="46"/>
      <c r="EOH66" s="46"/>
      <c r="EOI66" s="46"/>
      <c r="EOJ66" s="46"/>
      <c r="EOK66" s="46"/>
      <c r="EOL66" s="46"/>
      <c r="EOM66" s="46"/>
      <c r="EON66" s="46"/>
      <c r="EOO66" s="46"/>
      <c r="EOP66" s="46"/>
      <c r="EOQ66" s="46"/>
      <c r="EOR66" s="46"/>
      <c r="EOS66" s="46"/>
      <c r="EOT66" s="46"/>
      <c r="EOU66" s="46"/>
      <c r="EOV66" s="46"/>
      <c r="EOW66" s="46"/>
      <c r="EOX66" s="46"/>
      <c r="EOY66" s="46"/>
      <c r="EOZ66" s="46"/>
      <c r="EPA66" s="46"/>
      <c r="EPB66" s="46"/>
      <c r="EPC66" s="46"/>
      <c r="EPD66" s="46"/>
      <c r="EPE66" s="46"/>
      <c r="EPF66" s="46"/>
      <c r="EPG66" s="46"/>
      <c r="EPH66" s="46"/>
      <c r="EPI66" s="46"/>
      <c r="EPJ66" s="46"/>
      <c r="EPK66" s="46"/>
      <c r="EPL66" s="46"/>
      <c r="EPM66" s="46"/>
      <c r="EPN66" s="46"/>
      <c r="EPO66" s="46"/>
      <c r="EPP66" s="46"/>
      <c r="EPQ66" s="46"/>
      <c r="EPR66" s="46"/>
      <c r="EPS66" s="46"/>
      <c r="EPT66" s="46"/>
      <c r="EPU66" s="46"/>
      <c r="EPV66" s="46"/>
      <c r="EPW66" s="46"/>
      <c r="EPX66" s="46"/>
      <c r="EPY66" s="46"/>
      <c r="EPZ66" s="46"/>
      <c r="EQA66" s="46"/>
      <c r="EQB66" s="46"/>
      <c r="EQC66" s="46"/>
      <c r="EQD66" s="46"/>
      <c r="EQE66" s="46"/>
      <c r="EQF66" s="46"/>
      <c r="EQG66" s="46"/>
      <c r="EQH66" s="46"/>
      <c r="EQI66" s="46"/>
      <c r="EQJ66" s="46"/>
      <c r="EQK66" s="46"/>
      <c r="EQL66" s="46"/>
      <c r="EQM66" s="46"/>
      <c r="EQN66" s="46"/>
      <c r="EQO66" s="46"/>
      <c r="EQP66" s="46"/>
      <c r="EQQ66" s="46"/>
      <c r="EQR66" s="46"/>
      <c r="EQS66" s="46"/>
      <c r="EQT66" s="46"/>
      <c r="EQU66" s="46"/>
      <c r="EQV66" s="46"/>
      <c r="EQW66" s="46"/>
      <c r="EQX66" s="46"/>
      <c r="EQY66" s="46"/>
      <c r="EQZ66" s="46"/>
      <c r="ERA66" s="46"/>
      <c r="ERB66" s="46"/>
      <c r="ERC66" s="46"/>
      <c r="ERD66" s="46"/>
      <c r="ERE66" s="46"/>
      <c r="ERF66" s="46"/>
      <c r="ERG66" s="46"/>
      <c r="ERH66" s="46"/>
      <c r="ERI66" s="46"/>
      <c r="ERJ66" s="46"/>
      <c r="ERK66" s="46"/>
      <c r="ERL66" s="46"/>
      <c r="ERM66" s="46"/>
      <c r="ERN66" s="46"/>
      <c r="ERO66" s="46"/>
      <c r="ERP66" s="46"/>
      <c r="ERQ66" s="46"/>
      <c r="ERR66" s="46"/>
      <c r="ERS66" s="46"/>
      <c r="ERT66" s="46"/>
      <c r="ERU66" s="46"/>
      <c r="ERV66" s="46"/>
      <c r="ERW66" s="46"/>
      <c r="ERX66" s="46"/>
      <c r="ERY66" s="46"/>
      <c r="ERZ66" s="46"/>
      <c r="ESA66" s="46"/>
      <c r="ESB66" s="46"/>
      <c r="ESC66" s="46"/>
      <c r="ESD66" s="46"/>
      <c r="ESE66" s="46"/>
      <c r="ESF66" s="46"/>
      <c r="ESG66" s="46"/>
      <c r="ESH66" s="46"/>
      <c r="ESI66" s="46"/>
      <c r="ESJ66" s="46"/>
      <c r="ESK66" s="46"/>
      <c r="ESL66" s="46"/>
      <c r="ESM66" s="46"/>
      <c r="ESN66" s="46"/>
      <c r="ESO66" s="46"/>
      <c r="ESP66" s="46"/>
      <c r="ESQ66" s="46"/>
      <c r="ESR66" s="46"/>
      <c r="ESS66" s="46"/>
      <c r="EST66" s="46"/>
      <c r="ESU66" s="46"/>
      <c r="ESV66" s="46"/>
      <c r="ESW66" s="46"/>
      <c r="ESX66" s="46"/>
      <c r="ESY66" s="46"/>
      <c r="ESZ66" s="46"/>
      <c r="ETA66" s="46"/>
      <c r="ETB66" s="46"/>
      <c r="ETC66" s="46"/>
      <c r="ETD66" s="46"/>
      <c r="ETE66" s="46"/>
      <c r="ETF66" s="46"/>
      <c r="ETG66" s="46"/>
      <c r="ETH66" s="46"/>
      <c r="ETI66" s="46"/>
      <c r="ETJ66" s="46"/>
      <c r="ETK66" s="46"/>
      <c r="ETL66" s="46"/>
      <c r="ETM66" s="46"/>
      <c r="ETN66" s="46"/>
      <c r="ETO66" s="46"/>
      <c r="ETP66" s="46"/>
      <c r="ETQ66" s="46"/>
      <c r="ETR66" s="46"/>
      <c r="ETS66" s="46"/>
      <c r="ETT66" s="46"/>
      <c r="ETU66" s="46"/>
      <c r="ETV66" s="46"/>
      <c r="ETW66" s="46"/>
      <c r="ETX66" s="46"/>
      <c r="ETY66" s="46"/>
      <c r="ETZ66" s="46"/>
      <c r="EUA66" s="46"/>
      <c r="EUB66" s="46"/>
      <c r="EUC66" s="46"/>
      <c r="EUD66" s="46"/>
      <c r="EUE66" s="46"/>
      <c r="EUF66" s="46"/>
      <c r="EUG66" s="46"/>
      <c r="EUH66" s="46"/>
      <c r="EUI66" s="46"/>
      <c r="EUJ66" s="46"/>
      <c r="EUK66" s="46"/>
      <c r="EUL66" s="46"/>
      <c r="EUM66" s="46"/>
      <c r="EUN66" s="46"/>
      <c r="EUO66" s="46"/>
      <c r="EUP66" s="46"/>
      <c r="EUQ66" s="46"/>
      <c r="EUR66" s="46"/>
      <c r="EUS66" s="46"/>
      <c r="EUT66" s="46"/>
      <c r="EUU66" s="46"/>
      <c r="EUV66" s="46"/>
      <c r="EUW66" s="46"/>
      <c r="EUX66" s="46"/>
      <c r="EUY66" s="46"/>
      <c r="EUZ66" s="46"/>
      <c r="EVA66" s="46"/>
      <c r="EVB66" s="46"/>
      <c r="EVC66" s="46"/>
      <c r="EVD66" s="46"/>
      <c r="EVE66" s="46"/>
      <c r="EVF66" s="46"/>
      <c r="EVG66" s="46"/>
      <c r="EVH66" s="46"/>
      <c r="EVI66" s="46"/>
      <c r="EVJ66" s="46"/>
      <c r="EVK66" s="46"/>
      <c r="EVL66" s="46"/>
      <c r="EVM66" s="46"/>
      <c r="EVN66" s="46"/>
      <c r="EVO66" s="46"/>
      <c r="EVP66" s="46"/>
      <c r="EVQ66" s="46"/>
      <c r="EVR66" s="46"/>
      <c r="EVS66" s="46"/>
      <c r="EVT66" s="46"/>
      <c r="EVU66" s="46"/>
      <c r="EVV66" s="46"/>
      <c r="EVW66" s="46"/>
      <c r="EVX66" s="46"/>
      <c r="EVY66" s="46"/>
      <c r="EVZ66" s="46"/>
      <c r="EWA66" s="46"/>
      <c r="EWB66" s="46"/>
      <c r="EWC66" s="46"/>
      <c r="EWD66" s="46"/>
      <c r="EWE66" s="46"/>
      <c r="EWF66" s="46"/>
      <c r="EWG66" s="46"/>
      <c r="EWH66" s="46"/>
      <c r="EWI66" s="46"/>
      <c r="EWJ66" s="46"/>
      <c r="EWK66" s="46"/>
      <c r="EWL66" s="46"/>
      <c r="EWM66" s="46"/>
      <c r="EWN66" s="46"/>
      <c r="EWO66" s="46"/>
      <c r="EWP66" s="46"/>
      <c r="EWQ66" s="46"/>
      <c r="EWR66" s="46"/>
      <c r="EWS66" s="46"/>
      <c r="EWT66" s="46"/>
      <c r="EWU66" s="46"/>
      <c r="EWV66" s="46"/>
      <c r="EWW66" s="46"/>
      <c r="EWX66" s="46"/>
      <c r="EWY66" s="46"/>
      <c r="EWZ66" s="46"/>
      <c r="EXA66" s="46"/>
      <c r="EXB66" s="46"/>
      <c r="EXC66" s="46"/>
      <c r="EXD66" s="46"/>
      <c r="EXE66" s="46"/>
      <c r="EXF66" s="46"/>
      <c r="EXG66" s="46"/>
      <c r="EXH66" s="46"/>
      <c r="EXI66" s="46"/>
      <c r="EXJ66" s="46"/>
      <c r="EXK66" s="46"/>
      <c r="EXL66" s="46"/>
      <c r="EXM66" s="46"/>
      <c r="EXN66" s="46"/>
      <c r="EXO66" s="46"/>
      <c r="EXP66" s="46"/>
      <c r="EXQ66" s="46"/>
      <c r="EXR66" s="46"/>
      <c r="EXS66" s="46"/>
      <c r="EXT66" s="46"/>
      <c r="EXU66" s="46"/>
      <c r="EXV66" s="46"/>
      <c r="EXW66" s="46"/>
      <c r="EXX66" s="46"/>
      <c r="EXY66" s="46"/>
      <c r="EXZ66" s="46"/>
      <c r="EYA66" s="46"/>
      <c r="EYB66" s="46"/>
      <c r="EYC66" s="46"/>
      <c r="EYD66" s="46"/>
      <c r="EYE66" s="46"/>
      <c r="EYF66" s="46"/>
      <c r="EYG66" s="46"/>
      <c r="EYH66" s="46"/>
      <c r="EYI66" s="46"/>
      <c r="EYJ66" s="46"/>
      <c r="EYK66" s="46"/>
      <c r="EYL66" s="46"/>
      <c r="EYM66" s="46"/>
      <c r="EYN66" s="46"/>
      <c r="EYO66" s="46"/>
      <c r="EYP66" s="46"/>
      <c r="EYQ66" s="46"/>
      <c r="EYR66" s="46"/>
      <c r="EYS66" s="46"/>
      <c r="EYT66" s="46"/>
      <c r="EYU66" s="46"/>
      <c r="EYV66" s="46"/>
      <c r="EYW66" s="46"/>
      <c r="EYX66" s="46"/>
      <c r="EYY66" s="46"/>
      <c r="EYZ66" s="46"/>
      <c r="EZA66" s="46"/>
      <c r="EZB66" s="46"/>
      <c r="EZC66" s="46"/>
      <c r="EZD66" s="46"/>
      <c r="EZE66" s="46"/>
      <c r="EZF66" s="46"/>
      <c r="EZG66" s="46"/>
      <c r="EZH66" s="46"/>
      <c r="EZI66" s="46"/>
      <c r="EZJ66" s="46"/>
      <c r="EZK66" s="46"/>
      <c r="EZL66" s="46"/>
      <c r="EZM66" s="46"/>
      <c r="EZN66" s="46"/>
      <c r="EZO66" s="46"/>
      <c r="EZP66" s="46"/>
      <c r="EZQ66" s="46"/>
      <c r="EZR66" s="46"/>
      <c r="EZS66" s="46"/>
      <c r="EZT66" s="46"/>
      <c r="EZU66" s="46"/>
      <c r="EZV66" s="46"/>
      <c r="EZW66" s="46"/>
      <c r="EZX66" s="46"/>
      <c r="EZY66" s="46"/>
      <c r="EZZ66" s="46"/>
      <c r="FAA66" s="46"/>
      <c r="FAB66" s="46"/>
      <c r="FAC66" s="46"/>
      <c r="FAD66" s="46"/>
      <c r="FAE66" s="46"/>
      <c r="FAF66" s="46"/>
      <c r="FAG66" s="46"/>
      <c r="FAH66" s="46"/>
      <c r="FAI66" s="46"/>
      <c r="FAJ66" s="46"/>
      <c r="FAK66" s="46"/>
      <c r="FAL66" s="46"/>
      <c r="FAM66" s="46"/>
      <c r="FAN66" s="46"/>
      <c r="FAO66" s="46"/>
      <c r="FAP66" s="46"/>
      <c r="FAQ66" s="46"/>
      <c r="FAR66" s="46"/>
      <c r="FAS66" s="46"/>
      <c r="FAT66" s="46"/>
      <c r="FAU66" s="46"/>
      <c r="FAV66" s="46"/>
      <c r="FAW66" s="46"/>
      <c r="FAX66" s="46"/>
      <c r="FAY66" s="46"/>
      <c r="FAZ66" s="46"/>
      <c r="FBA66" s="46"/>
      <c r="FBB66" s="46"/>
      <c r="FBC66" s="46"/>
      <c r="FBD66" s="46"/>
      <c r="FBE66" s="46"/>
      <c r="FBF66" s="46"/>
      <c r="FBG66" s="46"/>
      <c r="FBH66" s="46"/>
      <c r="FBI66" s="46"/>
      <c r="FBJ66" s="46"/>
      <c r="FBK66" s="46"/>
      <c r="FBL66" s="46"/>
      <c r="FBM66" s="46"/>
      <c r="FBN66" s="46"/>
      <c r="FBO66" s="46"/>
      <c r="FBP66" s="46"/>
      <c r="FBQ66" s="46"/>
      <c r="FBR66" s="46"/>
      <c r="FBS66" s="46"/>
      <c r="FBT66" s="46"/>
      <c r="FBU66" s="46"/>
      <c r="FBV66" s="46"/>
      <c r="FBW66" s="46"/>
      <c r="FBX66" s="46"/>
      <c r="FBY66" s="46"/>
      <c r="FBZ66" s="46"/>
      <c r="FCA66" s="46"/>
      <c r="FCB66" s="46"/>
      <c r="FCC66" s="46"/>
      <c r="FCD66" s="46"/>
      <c r="FCE66" s="46"/>
      <c r="FCF66" s="46"/>
      <c r="FCG66" s="46"/>
      <c r="FCH66" s="46"/>
      <c r="FCI66" s="46"/>
      <c r="FCJ66" s="46"/>
      <c r="FCK66" s="46"/>
      <c r="FCL66" s="46"/>
      <c r="FCM66" s="46"/>
      <c r="FCN66" s="46"/>
      <c r="FCO66" s="46"/>
      <c r="FCP66" s="46"/>
      <c r="FCQ66" s="46"/>
      <c r="FCR66" s="46"/>
      <c r="FCS66" s="46"/>
      <c r="FCT66" s="46"/>
      <c r="FCU66" s="46"/>
      <c r="FCV66" s="46"/>
      <c r="FCW66" s="46"/>
      <c r="FCX66" s="46"/>
      <c r="FCY66" s="46"/>
      <c r="FCZ66" s="46"/>
      <c r="FDA66" s="46"/>
      <c r="FDB66" s="46"/>
      <c r="FDC66" s="46"/>
      <c r="FDD66" s="46"/>
      <c r="FDE66" s="46"/>
      <c r="FDF66" s="46"/>
      <c r="FDG66" s="46"/>
      <c r="FDH66" s="46"/>
      <c r="FDI66" s="46"/>
      <c r="FDJ66" s="46"/>
      <c r="FDK66" s="46"/>
      <c r="FDL66" s="46"/>
      <c r="FDM66" s="46"/>
      <c r="FDN66" s="46"/>
      <c r="FDO66" s="46"/>
      <c r="FDP66" s="46"/>
      <c r="FDQ66" s="46"/>
      <c r="FDR66" s="46"/>
      <c r="FDS66" s="46"/>
      <c r="FDT66" s="46"/>
      <c r="FDU66" s="46"/>
      <c r="FDV66" s="46"/>
      <c r="FDW66" s="46"/>
      <c r="FDX66" s="46"/>
      <c r="FDY66" s="46"/>
      <c r="FDZ66" s="46"/>
      <c r="FEA66" s="46"/>
      <c r="FEB66" s="46"/>
      <c r="FEC66" s="46"/>
      <c r="FED66" s="46"/>
      <c r="FEE66" s="46"/>
      <c r="FEF66" s="46"/>
      <c r="FEG66" s="46"/>
      <c r="FEH66" s="46"/>
      <c r="FEI66" s="46"/>
      <c r="FEJ66" s="46"/>
      <c r="FEK66" s="46"/>
      <c r="FEL66" s="46"/>
      <c r="FEM66" s="46"/>
      <c r="FEN66" s="46"/>
      <c r="FEO66" s="46"/>
      <c r="FEP66" s="46"/>
      <c r="FEQ66" s="46"/>
      <c r="FER66" s="46"/>
      <c r="FES66" s="46"/>
      <c r="FET66" s="46"/>
      <c r="FEU66" s="46"/>
      <c r="FEV66" s="46"/>
      <c r="FEW66" s="46"/>
      <c r="FEX66" s="46"/>
      <c r="FEY66" s="46"/>
      <c r="FEZ66" s="46"/>
      <c r="FFA66" s="46"/>
      <c r="FFB66" s="46"/>
      <c r="FFC66" s="46"/>
      <c r="FFD66" s="46"/>
      <c r="FFE66" s="46"/>
      <c r="FFF66" s="46"/>
      <c r="FFG66" s="46"/>
      <c r="FFH66" s="46"/>
      <c r="FFI66" s="46"/>
      <c r="FFJ66" s="46"/>
      <c r="FFK66" s="46"/>
      <c r="FFL66" s="46"/>
      <c r="FFM66" s="46"/>
      <c r="FFN66" s="46"/>
      <c r="FFO66" s="46"/>
      <c r="FFP66" s="46"/>
      <c r="FFQ66" s="46"/>
      <c r="FFR66" s="46"/>
      <c r="FFS66" s="46"/>
      <c r="FFT66" s="46"/>
      <c r="FFU66" s="46"/>
      <c r="FFV66" s="46"/>
      <c r="FFW66" s="46"/>
      <c r="FFX66" s="46"/>
      <c r="FFY66" s="46"/>
      <c r="FFZ66" s="46"/>
      <c r="FGA66" s="46"/>
      <c r="FGB66" s="46"/>
      <c r="FGC66" s="46"/>
      <c r="FGD66" s="46"/>
      <c r="FGE66" s="46"/>
      <c r="FGF66" s="46"/>
      <c r="FGG66" s="46"/>
      <c r="FGH66" s="46"/>
      <c r="FGI66" s="46"/>
      <c r="FGJ66" s="46"/>
      <c r="FGK66" s="46"/>
      <c r="FGL66" s="46"/>
      <c r="FGM66" s="46"/>
      <c r="FGN66" s="46"/>
      <c r="FGO66" s="46"/>
      <c r="FGP66" s="46"/>
      <c r="FGQ66" s="46"/>
      <c r="FGR66" s="46"/>
      <c r="FGS66" s="46"/>
      <c r="FGT66" s="46"/>
      <c r="FGU66" s="46"/>
      <c r="FGV66" s="46"/>
      <c r="FGW66" s="46"/>
      <c r="FGX66" s="46"/>
      <c r="FGY66" s="46"/>
      <c r="FGZ66" s="46"/>
      <c r="FHA66" s="46"/>
      <c r="FHB66" s="46"/>
      <c r="FHC66" s="46"/>
      <c r="FHD66" s="46"/>
      <c r="FHE66" s="46"/>
      <c r="FHF66" s="46"/>
      <c r="FHG66" s="46"/>
      <c r="FHH66" s="46"/>
      <c r="FHI66" s="46"/>
      <c r="FHJ66" s="46"/>
      <c r="FHK66" s="46"/>
      <c r="FHL66" s="46"/>
      <c r="FHM66" s="46"/>
      <c r="FHN66" s="46"/>
      <c r="FHO66" s="46"/>
      <c r="FHP66" s="46"/>
      <c r="FHQ66" s="46"/>
      <c r="FHR66" s="46"/>
      <c r="FHS66" s="46"/>
      <c r="FHT66" s="46"/>
      <c r="FHU66" s="46"/>
      <c r="FHV66" s="46"/>
      <c r="FHW66" s="46"/>
      <c r="FHX66" s="46"/>
      <c r="FHY66" s="46"/>
      <c r="FHZ66" s="46"/>
      <c r="FIA66" s="46"/>
      <c r="FIB66" s="46"/>
      <c r="FIC66" s="46"/>
      <c r="FID66" s="46"/>
      <c r="FIE66" s="46"/>
      <c r="FIF66" s="46"/>
      <c r="FIG66" s="46"/>
      <c r="FIH66" s="46"/>
      <c r="FII66" s="46"/>
      <c r="FIJ66" s="46"/>
      <c r="FIK66" s="46"/>
      <c r="FIL66" s="46"/>
      <c r="FIM66" s="46"/>
      <c r="FIN66" s="46"/>
      <c r="FIO66" s="46"/>
      <c r="FIP66" s="46"/>
      <c r="FIQ66" s="46"/>
      <c r="FIR66" s="46"/>
      <c r="FIS66" s="46"/>
      <c r="FIT66" s="46"/>
      <c r="FIU66" s="46"/>
      <c r="FIV66" s="46"/>
      <c r="FIW66" s="46"/>
      <c r="FIX66" s="46"/>
      <c r="FIY66" s="46"/>
      <c r="FIZ66" s="46"/>
      <c r="FJA66" s="46"/>
      <c r="FJB66" s="46"/>
      <c r="FJC66" s="46"/>
      <c r="FJD66" s="46"/>
      <c r="FJE66" s="46"/>
      <c r="FJF66" s="46"/>
      <c r="FJG66" s="46"/>
      <c r="FJH66" s="46"/>
      <c r="FJI66" s="46"/>
      <c r="FJJ66" s="46"/>
      <c r="FJK66" s="46"/>
      <c r="FJL66" s="46"/>
      <c r="FJM66" s="46"/>
      <c r="FJN66" s="46"/>
      <c r="FJO66" s="46"/>
      <c r="FJP66" s="46"/>
      <c r="FJQ66" s="46"/>
      <c r="FJR66" s="46"/>
      <c r="FJS66" s="46"/>
      <c r="FJT66" s="46"/>
      <c r="FJU66" s="46"/>
      <c r="FJV66" s="46"/>
      <c r="FJW66" s="46"/>
      <c r="FJX66" s="46"/>
      <c r="FJY66" s="46"/>
      <c r="FJZ66" s="46"/>
      <c r="FKA66" s="46"/>
      <c r="FKB66" s="46"/>
      <c r="FKC66" s="46"/>
      <c r="FKD66" s="46"/>
      <c r="FKE66" s="46"/>
      <c r="FKF66" s="46"/>
      <c r="FKG66" s="46"/>
      <c r="FKH66" s="46"/>
      <c r="FKI66" s="46"/>
      <c r="FKJ66" s="46"/>
      <c r="FKK66" s="46"/>
      <c r="FKL66" s="46"/>
      <c r="FKM66" s="46"/>
      <c r="FKN66" s="46"/>
      <c r="FKO66" s="46"/>
      <c r="FKP66" s="46"/>
      <c r="FKQ66" s="46"/>
      <c r="FKR66" s="46"/>
      <c r="FKS66" s="46"/>
      <c r="FKT66" s="46"/>
      <c r="FKU66" s="46"/>
      <c r="FKV66" s="46"/>
      <c r="FKW66" s="46"/>
      <c r="FKX66" s="46"/>
      <c r="FKY66" s="46"/>
      <c r="FKZ66" s="46"/>
      <c r="FLA66" s="46"/>
      <c r="FLB66" s="46"/>
      <c r="FLC66" s="46"/>
      <c r="FLD66" s="46"/>
      <c r="FLE66" s="46"/>
      <c r="FLF66" s="46"/>
      <c r="FLG66" s="46"/>
      <c r="FLH66" s="46"/>
      <c r="FLI66" s="46"/>
      <c r="FLJ66" s="46"/>
      <c r="FLK66" s="46"/>
      <c r="FLL66" s="46"/>
      <c r="FLM66" s="46"/>
      <c r="FLN66" s="46"/>
      <c r="FLO66" s="46"/>
      <c r="FLP66" s="46"/>
      <c r="FLQ66" s="46"/>
      <c r="FLR66" s="46"/>
      <c r="FLS66" s="46"/>
      <c r="FLT66" s="46"/>
      <c r="FLU66" s="46"/>
      <c r="FLV66" s="46"/>
      <c r="FLW66" s="46"/>
      <c r="FLX66" s="46"/>
      <c r="FLY66" s="46"/>
      <c r="FLZ66" s="46"/>
      <c r="FMA66" s="46"/>
      <c r="FMB66" s="46"/>
      <c r="FMC66" s="46"/>
      <c r="FMD66" s="46"/>
      <c r="FME66" s="46"/>
      <c r="FMF66" s="46"/>
      <c r="FMG66" s="46"/>
      <c r="FMH66" s="46"/>
      <c r="FMI66" s="46"/>
      <c r="FMJ66" s="46"/>
      <c r="FMK66" s="46"/>
      <c r="FML66" s="46"/>
      <c r="FMM66" s="46"/>
      <c r="FMN66" s="46"/>
      <c r="FMO66" s="46"/>
      <c r="FMP66" s="46"/>
      <c r="FMQ66" s="46"/>
      <c r="FMR66" s="46"/>
      <c r="FMS66" s="46"/>
      <c r="FMT66" s="46"/>
      <c r="FMU66" s="46"/>
      <c r="FMV66" s="46"/>
      <c r="FMW66" s="46"/>
      <c r="FMX66" s="46"/>
      <c r="FMY66" s="46"/>
      <c r="FMZ66" s="46"/>
      <c r="FNA66" s="46"/>
      <c r="FNB66" s="46"/>
      <c r="FNC66" s="46"/>
      <c r="FND66" s="46"/>
      <c r="FNE66" s="46"/>
      <c r="FNF66" s="46"/>
      <c r="FNG66" s="46"/>
      <c r="FNH66" s="46"/>
      <c r="FNI66" s="46"/>
      <c r="FNJ66" s="46"/>
      <c r="FNK66" s="46"/>
      <c r="FNL66" s="46"/>
      <c r="FNM66" s="46"/>
      <c r="FNN66" s="46"/>
      <c r="FNO66" s="46"/>
      <c r="FNP66" s="46"/>
      <c r="FNQ66" s="46"/>
      <c r="FNR66" s="46"/>
      <c r="FNS66" s="46"/>
      <c r="FNT66" s="46"/>
      <c r="FNU66" s="46"/>
      <c r="FNV66" s="46"/>
      <c r="FNW66" s="46"/>
      <c r="FNX66" s="46"/>
      <c r="FNY66" s="46"/>
      <c r="FNZ66" s="46"/>
      <c r="FOA66" s="46"/>
      <c r="FOB66" s="46"/>
      <c r="FOC66" s="46"/>
      <c r="FOD66" s="46"/>
      <c r="FOE66" s="46"/>
      <c r="FOF66" s="46"/>
      <c r="FOG66" s="46"/>
      <c r="FOH66" s="46"/>
      <c r="FOI66" s="46"/>
      <c r="FOJ66" s="46"/>
      <c r="FOK66" s="46"/>
      <c r="FOL66" s="46"/>
      <c r="FOM66" s="46"/>
      <c r="FON66" s="46"/>
      <c r="FOO66" s="46"/>
      <c r="FOP66" s="46"/>
      <c r="FOQ66" s="46"/>
      <c r="FOR66" s="46"/>
      <c r="FOS66" s="46"/>
      <c r="FOT66" s="46"/>
      <c r="FOU66" s="46"/>
      <c r="FOV66" s="46"/>
      <c r="FOW66" s="46"/>
      <c r="FOX66" s="46"/>
      <c r="FOY66" s="46"/>
      <c r="FOZ66" s="46"/>
      <c r="FPA66" s="46"/>
      <c r="FPB66" s="46"/>
      <c r="FPC66" s="46"/>
      <c r="FPD66" s="46"/>
      <c r="FPE66" s="46"/>
      <c r="FPF66" s="46"/>
      <c r="FPG66" s="46"/>
      <c r="FPH66" s="46"/>
      <c r="FPI66" s="46"/>
      <c r="FPJ66" s="46"/>
      <c r="FPK66" s="46"/>
      <c r="FPL66" s="46"/>
      <c r="FPM66" s="46"/>
      <c r="FPN66" s="46"/>
      <c r="FPO66" s="46"/>
      <c r="FPP66" s="46"/>
      <c r="FPQ66" s="46"/>
      <c r="FPR66" s="46"/>
      <c r="FPS66" s="46"/>
      <c r="FPT66" s="46"/>
      <c r="FPU66" s="46"/>
      <c r="FPV66" s="46"/>
      <c r="FPW66" s="46"/>
      <c r="FPX66" s="46"/>
      <c r="FPY66" s="46"/>
      <c r="FPZ66" s="46"/>
      <c r="FQA66" s="46"/>
      <c r="FQB66" s="46"/>
      <c r="FQC66" s="46"/>
      <c r="FQD66" s="46"/>
      <c r="FQE66" s="46"/>
      <c r="FQF66" s="46"/>
      <c r="FQG66" s="46"/>
      <c r="FQH66" s="46"/>
      <c r="FQI66" s="46"/>
      <c r="FQJ66" s="46"/>
      <c r="FQK66" s="46"/>
      <c r="FQL66" s="46"/>
      <c r="FQM66" s="46"/>
      <c r="FQN66" s="46"/>
      <c r="FQO66" s="46"/>
      <c r="FQP66" s="46"/>
      <c r="FQQ66" s="46"/>
      <c r="FQR66" s="46"/>
      <c r="FQS66" s="46"/>
      <c r="FQT66" s="46"/>
      <c r="FQU66" s="46"/>
      <c r="FQV66" s="46"/>
      <c r="FQW66" s="46"/>
      <c r="FQX66" s="46"/>
      <c r="FQY66" s="46"/>
      <c r="FQZ66" s="46"/>
      <c r="FRA66" s="46"/>
      <c r="FRB66" s="46"/>
      <c r="FRC66" s="46"/>
      <c r="FRD66" s="46"/>
      <c r="FRE66" s="46"/>
      <c r="FRF66" s="46"/>
      <c r="FRG66" s="46"/>
      <c r="FRH66" s="46"/>
      <c r="FRI66" s="46"/>
      <c r="FRJ66" s="46"/>
      <c r="FRK66" s="46"/>
      <c r="FRL66" s="46"/>
      <c r="FRM66" s="46"/>
      <c r="FRN66" s="46"/>
      <c r="FRO66" s="46"/>
      <c r="FRP66" s="46"/>
      <c r="FRQ66" s="46"/>
      <c r="FRR66" s="46"/>
      <c r="FRS66" s="46"/>
      <c r="FRT66" s="46"/>
      <c r="FRU66" s="46"/>
      <c r="FRV66" s="46"/>
      <c r="FRW66" s="46"/>
      <c r="FRX66" s="46"/>
      <c r="FRY66" s="46"/>
      <c r="FRZ66" s="46"/>
      <c r="FSA66" s="46"/>
      <c r="FSB66" s="46"/>
      <c r="FSC66" s="46"/>
      <c r="FSD66" s="46"/>
      <c r="FSE66" s="46"/>
      <c r="FSF66" s="46"/>
      <c r="FSG66" s="46"/>
      <c r="FSH66" s="46"/>
      <c r="FSI66" s="46"/>
      <c r="FSJ66" s="46"/>
      <c r="FSK66" s="46"/>
      <c r="FSL66" s="46"/>
      <c r="FSM66" s="46"/>
      <c r="FSN66" s="46"/>
      <c r="FSO66" s="46"/>
      <c r="FSP66" s="46"/>
      <c r="FSQ66" s="46"/>
      <c r="FSR66" s="46"/>
      <c r="FSS66" s="46"/>
      <c r="FST66" s="46"/>
      <c r="FSU66" s="46"/>
      <c r="FSV66" s="46"/>
      <c r="FSW66" s="46"/>
      <c r="FSX66" s="46"/>
      <c r="FSY66" s="46"/>
      <c r="FSZ66" s="46"/>
      <c r="FTA66" s="46"/>
      <c r="FTB66" s="46"/>
      <c r="FTC66" s="46"/>
      <c r="FTD66" s="46"/>
      <c r="FTE66" s="46"/>
      <c r="FTF66" s="46"/>
      <c r="FTG66" s="46"/>
      <c r="FTH66" s="46"/>
      <c r="FTI66" s="46"/>
      <c r="FTJ66" s="46"/>
      <c r="FTK66" s="46"/>
      <c r="FTL66" s="46"/>
      <c r="FTM66" s="46"/>
      <c r="FTN66" s="46"/>
      <c r="FTO66" s="46"/>
      <c r="FTP66" s="46"/>
      <c r="FTQ66" s="46"/>
      <c r="FTR66" s="46"/>
      <c r="FTS66" s="46"/>
      <c r="FTT66" s="46"/>
      <c r="FTU66" s="46"/>
      <c r="FTV66" s="46"/>
      <c r="FTW66" s="46"/>
      <c r="FTX66" s="46"/>
      <c r="FTY66" s="46"/>
      <c r="FTZ66" s="46"/>
      <c r="FUA66" s="46"/>
      <c r="FUB66" s="46"/>
      <c r="FUC66" s="46"/>
      <c r="FUD66" s="46"/>
      <c r="FUE66" s="46"/>
      <c r="FUF66" s="46"/>
      <c r="FUG66" s="46"/>
      <c r="FUH66" s="46"/>
      <c r="FUI66" s="46"/>
      <c r="FUJ66" s="46"/>
      <c r="FUK66" s="46"/>
      <c r="FUL66" s="46"/>
      <c r="FUM66" s="46"/>
      <c r="FUN66" s="46"/>
      <c r="FUO66" s="46"/>
      <c r="FUP66" s="46"/>
      <c r="FUQ66" s="46"/>
      <c r="FUR66" s="46"/>
      <c r="FUS66" s="46"/>
      <c r="FUT66" s="46"/>
      <c r="FUU66" s="46"/>
      <c r="FUV66" s="46"/>
      <c r="FUW66" s="46"/>
      <c r="FUX66" s="46"/>
      <c r="FUY66" s="46"/>
      <c r="FUZ66" s="46"/>
      <c r="FVA66" s="46"/>
      <c r="FVB66" s="46"/>
      <c r="FVC66" s="46"/>
      <c r="FVD66" s="46"/>
      <c r="FVE66" s="46"/>
      <c r="FVF66" s="46"/>
      <c r="FVG66" s="46"/>
      <c r="FVH66" s="46"/>
      <c r="FVI66" s="46"/>
      <c r="FVJ66" s="46"/>
      <c r="FVK66" s="46"/>
      <c r="FVL66" s="46"/>
      <c r="FVM66" s="46"/>
      <c r="FVN66" s="46"/>
      <c r="FVO66" s="46"/>
      <c r="FVP66" s="46"/>
      <c r="FVQ66" s="46"/>
      <c r="FVR66" s="46"/>
      <c r="FVS66" s="46"/>
      <c r="FVT66" s="46"/>
      <c r="FVU66" s="46"/>
      <c r="FVV66" s="46"/>
      <c r="FVW66" s="46"/>
      <c r="FVX66" s="46"/>
      <c r="FVY66" s="46"/>
      <c r="FVZ66" s="46"/>
      <c r="FWA66" s="46"/>
      <c r="FWB66" s="46"/>
      <c r="FWC66" s="46"/>
      <c r="FWD66" s="46"/>
      <c r="FWE66" s="46"/>
      <c r="FWF66" s="46"/>
      <c r="FWG66" s="46"/>
      <c r="FWH66" s="46"/>
      <c r="FWI66" s="46"/>
      <c r="FWJ66" s="46"/>
      <c r="FWK66" s="46"/>
      <c r="FWL66" s="46"/>
      <c r="FWM66" s="46"/>
      <c r="FWN66" s="46"/>
      <c r="FWO66" s="46"/>
      <c r="FWP66" s="46"/>
      <c r="FWQ66" s="46"/>
      <c r="FWR66" s="46"/>
      <c r="FWS66" s="46"/>
      <c r="FWT66" s="46"/>
      <c r="FWU66" s="46"/>
      <c r="FWV66" s="46"/>
      <c r="FWW66" s="46"/>
      <c r="FWX66" s="46"/>
      <c r="FWY66" s="46"/>
      <c r="FWZ66" s="46"/>
      <c r="FXA66" s="46"/>
      <c r="FXB66" s="46"/>
      <c r="FXC66" s="46"/>
      <c r="FXD66" s="46"/>
      <c r="FXE66" s="46"/>
      <c r="FXF66" s="46"/>
      <c r="FXG66" s="46"/>
      <c r="FXH66" s="46"/>
      <c r="FXI66" s="46"/>
      <c r="FXJ66" s="46"/>
      <c r="FXK66" s="46"/>
      <c r="FXL66" s="46"/>
      <c r="FXM66" s="46"/>
      <c r="FXN66" s="46"/>
      <c r="FXO66" s="46"/>
      <c r="FXP66" s="46"/>
      <c r="FXQ66" s="46"/>
      <c r="FXR66" s="46"/>
      <c r="FXS66" s="46"/>
      <c r="FXT66" s="46"/>
      <c r="FXU66" s="46"/>
      <c r="FXV66" s="46"/>
      <c r="FXW66" s="46"/>
      <c r="FXX66" s="46"/>
      <c r="FXY66" s="46"/>
      <c r="FXZ66" s="46"/>
      <c r="FYA66" s="46"/>
      <c r="FYB66" s="46"/>
      <c r="FYC66" s="46"/>
      <c r="FYD66" s="46"/>
      <c r="FYE66" s="46"/>
      <c r="FYF66" s="46"/>
      <c r="FYG66" s="46"/>
      <c r="FYH66" s="46"/>
      <c r="FYI66" s="46"/>
      <c r="FYJ66" s="46"/>
      <c r="FYK66" s="46"/>
      <c r="FYL66" s="46"/>
      <c r="FYM66" s="46"/>
      <c r="FYN66" s="46"/>
      <c r="FYO66" s="46"/>
      <c r="FYP66" s="46"/>
      <c r="FYQ66" s="46"/>
      <c r="FYR66" s="46"/>
      <c r="FYS66" s="46"/>
      <c r="FYT66" s="46"/>
      <c r="FYU66" s="46"/>
      <c r="FYV66" s="46"/>
      <c r="FYW66" s="46"/>
      <c r="FYX66" s="46"/>
      <c r="FYY66" s="46"/>
      <c r="FYZ66" s="46"/>
      <c r="FZA66" s="46"/>
      <c r="FZB66" s="46"/>
      <c r="FZC66" s="46"/>
      <c r="FZD66" s="46"/>
      <c r="FZE66" s="46"/>
      <c r="FZF66" s="46"/>
      <c r="FZG66" s="46"/>
      <c r="FZH66" s="46"/>
      <c r="FZI66" s="46"/>
      <c r="FZJ66" s="46"/>
      <c r="FZK66" s="46"/>
      <c r="FZL66" s="46"/>
      <c r="FZM66" s="46"/>
      <c r="FZN66" s="46"/>
      <c r="FZO66" s="46"/>
      <c r="FZP66" s="46"/>
      <c r="FZQ66" s="46"/>
      <c r="FZR66" s="46"/>
      <c r="FZS66" s="46"/>
      <c r="FZT66" s="46"/>
      <c r="FZU66" s="46"/>
      <c r="FZV66" s="46"/>
      <c r="FZW66" s="46"/>
      <c r="FZX66" s="46"/>
      <c r="FZY66" s="46"/>
      <c r="FZZ66" s="46"/>
      <c r="GAA66" s="46"/>
      <c r="GAB66" s="46"/>
      <c r="GAC66" s="46"/>
      <c r="GAD66" s="46"/>
      <c r="GAE66" s="46"/>
      <c r="GAF66" s="46"/>
      <c r="GAG66" s="46"/>
      <c r="GAH66" s="46"/>
      <c r="GAI66" s="46"/>
      <c r="GAJ66" s="46"/>
      <c r="GAK66" s="46"/>
      <c r="GAL66" s="46"/>
      <c r="GAM66" s="46"/>
      <c r="GAN66" s="46"/>
      <c r="GAO66" s="46"/>
      <c r="GAP66" s="46"/>
      <c r="GAQ66" s="46"/>
      <c r="GAR66" s="46"/>
      <c r="GAS66" s="46"/>
      <c r="GAT66" s="46"/>
      <c r="GAU66" s="46"/>
      <c r="GAV66" s="46"/>
      <c r="GAW66" s="46"/>
      <c r="GAX66" s="46"/>
      <c r="GAY66" s="46"/>
      <c r="GAZ66" s="46"/>
      <c r="GBA66" s="46"/>
      <c r="GBB66" s="46"/>
      <c r="GBC66" s="46"/>
      <c r="GBD66" s="46"/>
      <c r="GBE66" s="46"/>
      <c r="GBF66" s="46"/>
      <c r="GBG66" s="46"/>
      <c r="GBH66" s="46"/>
      <c r="GBI66" s="46"/>
      <c r="GBJ66" s="46"/>
      <c r="GBK66" s="46"/>
      <c r="GBL66" s="46"/>
      <c r="GBM66" s="46"/>
      <c r="GBN66" s="46"/>
      <c r="GBO66" s="46"/>
      <c r="GBP66" s="46"/>
      <c r="GBQ66" s="46"/>
      <c r="GBR66" s="46"/>
      <c r="GBS66" s="46"/>
      <c r="GBT66" s="46"/>
      <c r="GBU66" s="46"/>
      <c r="GBV66" s="46"/>
      <c r="GBW66" s="46"/>
      <c r="GBX66" s="46"/>
      <c r="GBY66" s="46"/>
      <c r="GBZ66" s="46"/>
      <c r="GCA66" s="46"/>
      <c r="GCB66" s="46"/>
      <c r="GCC66" s="46"/>
      <c r="GCD66" s="46"/>
      <c r="GCE66" s="46"/>
      <c r="GCF66" s="46"/>
      <c r="GCG66" s="46"/>
      <c r="GCH66" s="46"/>
      <c r="GCI66" s="46"/>
      <c r="GCJ66" s="46"/>
      <c r="GCK66" s="46"/>
      <c r="GCL66" s="46"/>
      <c r="GCM66" s="46"/>
      <c r="GCN66" s="46"/>
      <c r="GCO66" s="46"/>
      <c r="GCP66" s="46"/>
      <c r="GCQ66" s="46"/>
      <c r="GCR66" s="46"/>
      <c r="GCS66" s="46"/>
      <c r="GCT66" s="46"/>
      <c r="GCU66" s="46"/>
      <c r="GCV66" s="46"/>
      <c r="GCW66" s="46"/>
      <c r="GCX66" s="46"/>
      <c r="GCY66" s="46"/>
      <c r="GCZ66" s="46"/>
      <c r="GDA66" s="46"/>
      <c r="GDB66" s="46"/>
      <c r="GDC66" s="46"/>
      <c r="GDD66" s="46"/>
      <c r="GDE66" s="46"/>
      <c r="GDF66" s="46"/>
      <c r="GDG66" s="46"/>
      <c r="GDH66" s="46"/>
      <c r="GDI66" s="46"/>
      <c r="GDJ66" s="46"/>
      <c r="GDK66" s="46"/>
      <c r="GDL66" s="46"/>
      <c r="GDM66" s="46"/>
      <c r="GDN66" s="46"/>
      <c r="GDO66" s="46"/>
      <c r="GDP66" s="46"/>
      <c r="GDQ66" s="46"/>
      <c r="GDR66" s="46"/>
      <c r="GDS66" s="46"/>
      <c r="GDT66" s="46"/>
      <c r="GDU66" s="46"/>
      <c r="GDV66" s="46"/>
      <c r="GDW66" s="46"/>
      <c r="GDX66" s="46"/>
      <c r="GDY66" s="46"/>
      <c r="GDZ66" s="46"/>
      <c r="GEA66" s="46"/>
      <c r="GEB66" s="46"/>
      <c r="GEC66" s="46"/>
      <c r="GED66" s="46"/>
      <c r="GEE66" s="46"/>
      <c r="GEF66" s="46"/>
      <c r="GEG66" s="46"/>
      <c r="GEH66" s="46"/>
      <c r="GEI66" s="46"/>
      <c r="GEJ66" s="46"/>
      <c r="GEK66" s="46"/>
      <c r="GEL66" s="46"/>
      <c r="GEM66" s="46"/>
      <c r="GEN66" s="46"/>
      <c r="GEO66" s="46"/>
      <c r="GEP66" s="46"/>
      <c r="GEQ66" s="46"/>
      <c r="GER66" s="46"/>
      <c r="GES66" s="46"/>
      <c r="GET66" s="46"/>
      <c r="GEU66" s="46"/>
      <c r="GEV66" s="46"/>
      <c r="GEW66" s="46"/>
      <c r="GEX66" s="46"/>
      <c r="GEY66" s="46"/>
      <c r="GEZ66" s="46"/>
      <c r="GFA66" s="46"/>
      <c r="GFB66" s="46"/>
      <c r="GFC66" s="46"/>
      <c r="GFD66" s="46"/>
      <c r="GFE66" s="46"/>
      <c r="GFF66" s="46"/>
      <c r="GFG66" s="46"/>
      <c r="GFH66" s="46"/>
      <c r="GFI66" s="46"/>
      <c r="GFJ66" s="46"/>
      <c r="GFK66" s="46"/>
      <c r="GFL66" s="46"/>
      <c r="GFM66" s="46"/>
      <c r="GFN66" s="46"/>
      <c r="GFO66" s="46"/>
      <c r="GFP66" s="46"/>
      <c r="GFQ66" s="46"/>
      <c r="GFR66" s="46"/>
      <c r="GFS66" s="46"/>
      <c r="GFT66" s="46"/>
      <c r="GFU66" s="46"/>
      <c r="GFV66" s="46"/>
      <c r="GFW66" s="46"/>
      <c r="GFX66" s="46"/>
      <c r="GFY66" s="46"/>
      <c r="GFZ66" s="46"/>
      <c r="GGA66" s="46"/>
      <c r="GGB66" s="46"/>
      <c r="GGC66" s="46"/>
      <c r="GGD66" s="46"/>
      <c r="GGE66" s="46"/>
      <c r="GGF66" s="46"/>
      <c r="GGG66" s="46"/>
      <c r="GGH66" s="46"/>
      <c r="GGI66" s="46"/>
      <c r="GGJ66" s="46"/>
      <c r="GGK66" s="46"/>
      <c r="GGL66" s="46"/>
      <c r="GGM66" s="46"/>
      <c r="GGN66" s="46"/>
      <c r="GGO66" s="46"/>
      <c r="GGP66" s="46"/>
      <c r="GGQ66" s="46"/>
      <c r="GGR66" s="46"/>
      <c r="GGS66" s="46"/>
      <c r="GGT66" s="46"/>
      <c r="GGU66" s="46"/>
      <c r="GGV66" s="46"/>
      <c r="GGW66" s="46"/>
      <c r="GGX66" s="46"/>
      <c r="GGY66" s="46"/>
      <c r="GGZ66" s="46"/>
      <c r="GHA66" s="46"/>
      <c r="GHB66" s="46"/>
      <c r="GHC66" s="46"/>
      <c r="GHD66" s="46"/>
      <c r="GHE66" s="46"/>
      <c r="GHF66" s="46"/>
      <c r="GHG66" s="46"/>
      <c r="GHH66" s="46"/>
      <c r="GHI66" s="46"/>
      <c r="GHJ66" s="46"/>
      <c r="GHK66" s="46"/>
      <c r="GHL66" s="46"/>
      <c r="GHM66" s="46"/>
      <c r="GHN66" s="46"/>
      <c r="GHO66" s="46"/>
      <c r="GHP66" s="46"/>
      <c r="GHQ66" s="46"/>
      <c r="GHR66" s="46"/>
      <c r="GHS66" s="46"/>
      <c r="GHT66" s="46"/>
      <c r="GHU66" s="46"/>
      <c r="GHV66" s="46"/>
      <c r="GHW66" s="46"/>
      <c r="GHX66" s="46"/>
      <c r="GHY66" s="46"/>
      <c r="GHZ66" s="46"/>
      <c r="GIA66" s="46"/>
      <c r="GIB66" s="46"/>
      <c r="GIC66" s="46"/>
      <c r="GID66" s="46"/>
      <c r="GIE66" s="46"/>
      <c r="GIF66" s="46"/>
      <c r="GIG66" s="46"/>
      <c r="GIH66" s="46"/>
      <c r="GII66" s="46"/>
      <c r="GIJ66" s="46"/>
      <c r="GIK66" s="46"/>
      <c r="GIL66" s="46"/>
      <c r="GIM66" s="46"/>
      <c r="GIN66" s="46"/>
      <c r="GIO66" s="46"/>
      <c r="GIP66" s="46"/>
      <c r="GIQ66" s="46"/>
      <c r="GIR66" s="46"/>
      <c r="GIS66" s="46"/>
      <c r="GIT66" s="46"/>
      <c r="GIU66" s="46"/>
      <c r="GIV66" s="46"/>
      <c r="GIW66" s="46"/>
      <c r="GIX66" s="46"/>
      <c r="GIY66" s="46"/>
      <c r="GIZ66" s="46"/>
      <c r="GJA66" s="46"/>
      <c r="GJB66" s="46"/>
      <c r="GJC66" s="46"/>
      <c r="GJD66" s="46"/>
      <c r="GJE66" s="46"/>
      <c r="GJF66" s="46"/>
      <c r="GJG66" s="46"/>
      <c r="GJH66" s="46"/>
      <c r="GJI66" s="46"/>
      <c r="GJJ66" s="46"/>
      <c r="GJK66" s="46"/>
      <c r="GJL66" s="46"/>
      <c r="GJM66" s="46"/>
      <c r="GJN66" s="46"/>
      <c r="GJO66" s="46"/>
      <c r="GJP66" s="46"/>
      <c r="GJQ66" s="46"/>
      <c r="GJR66" s="46"/>
      <c r="GJS66" s="46"/>
      <c r="GJT66" s="46"/>
      <c r="GJU66" s="46"/>
      <c r="GJV66" s="46"/>
      <c r="GJW66" s="46"/>
      <c r="GJX66" s="46"/>
      <c r="GJY66" s="46"/>
      <c r="GJZ66" s="46"/>
      <c r="GKA66" s="46"/>
      <c r="GKB66" s="46"/>
      <c r="GKC66" s="46"/>
      <c r="GKD66" s="46"/>
      <c r="GKE66" s="46"/>
      <c r="GKF66" s="46"/>
      <c r="GKG66" s="46"/>
      <c r="GKH66" s="46"/>
      <c r="GKI66" s="46"/>
      <c r="GKJ66" s="46"/>
      <c r="GKK66" s="46"/>
      <c r="GKL66" s="46"/>
      <c r="GKM66" s="46"/>
      <c r="GKN66" s="46"/>
      <c r="GKO66" s="46"/>
      <c r="GKP66" s="46"/>
      <c r="GKQ66" s="46"/>
      <c r="GKR66" s="46"/>
      <c r="GKS66" s="46"/>
      <c r="GKT66" s="46"/>
      <c r="GKU66" s="46"/>
      <c r="GKV66" s="46"/>
      <c r="GKW66" s="46"/>
      <c r="GKX66" s="46"/>
      <c r="GKY66" s="46"/>
      <c r="GKZ66" s="46"/>
      <c r="GLA66" s="46"/>
      <c r="GLB66" s="46"/>
      <c r="GLC66" s="46"/>
      <c r="GLD66" s="46"/>
      <c r="GLE66" s="46"/>
      <c r="GLF66" s="46"/>
      <c r="GLG66" s="46"/>
      <c r="GLH66" s="46"/>
      <c r="GLI66" s="46"/>
      <c r="GLJ66" s="46"/>
      <c r="GLK66" s="46"/>
      <c r="GLL66" s="46"/>
      <c r="GLM66" s="46"/>
      <c r="GLN66" s="46"/>
      <c r="GLO66" s="46"/>
      <c r="GLP66" s="46"/>
      <c r="GLQ66" s="46"/>
      <c r="GLR66" s="46"/>
      <c r="GLS66" s="46"/>
      <c r="GLT66" s="46"/>
      <c r="GLU66" s="46"/>
      <c r="GLV66" s="46"/>
      <c r="GLW66" s="46"/>
      <c r="GLX66" s="46"/>
      <c r="GLY66" s="46"/>
      <c r="GLZ66" s="46"/>
      <c r="GMA66" s="46"/>
      <c r="GMB66" s="46"/>
      <c r="GMC66" s="46"/>
      <c r="GMD66" s="46"/>
      <c r="GME66" s="46"/>
      <c r="GMF66" s="46"/>
      <c r="GMG66" s="46"/>
      <c r="GMH66" s="46"/>
      <c r="GMI66" s="46"/>
      <c r="GMJ66" s="46"/>
      <c r="GMK66" s="46"/>
      <c r="GML66" s="46"/>
      <c r="GMM66" s="46"/>
      <c r="GMN66" s="46"/>
      <c r="GMO66" s="46"/>
      <c r="GMP66" s="46"/>
      <c r="GMQ66" s="46"/>
      <c r="GMR66" s="46"/>
      <c r="GMS66" s="46"/>
      <c r="GMT66" s="46"/>
      <c r="GMU66" s="46"/>
      <c r="GMV66" s="46"/>
      <c r="GMW66" s="46"/>
      <c r="GMX66" s="46"/>
      <c r="GMY66" s="46"/>
      <c r="GMZ66" s="46"/>
      <c r="GNA66" s="46"/>
      <c r="GNB66" s="46"/>
      <c r="GNC66" s="46"/>
      <c r="GND66" s="46"/>
      <c r="GNE66" s="46"/>
      <c r="GNF66" s="46"/>
      <c r="GNG66" s="46"/>
      <c r="GNH66" s="46"/>
      <c r="GNI66" s="46"/>
      <c r="GNJ66" s="46"/>
      <c r="GNK66" s="46"/>
      <c r="GNL66" s="46"/>
      <c r="GNM66" s="46"/>
      <c r="GNN66" s="46"/>
      <c r="GNO66" s="46"/>
      <c r="GNP66" s="46"/>
      <c r="GNQ66" s="46"/>
      <c r="GNR66" s="46"/>
      <c r="GNS66" s="46"/>
      <c r="GNT66" s="46"/>
      <c r="GNU66" s="46"/>
      <c r="GNV66" s="46"/>
      <c r="GNW66" s="46"/>
      <c r="GNX66" s="46"/>
      <c r="GNY66" s="46"/>
      <c r="GNZ66" s="46"/>
      <c r="GOA66" s="46"/>
      <c r="GOB66" s="46"/>
      <c r="GOC66" s="46"/>
      <c r="GOD66" s="46"/>
      <c r="GOE66" s="46"/>
      <c r="GOF66" s="46"/>
      <c r="GOG66" s="46"/>
      <c r="GOH66" s="46"/>
      <c r="GOI66" s="46"/>
      <c r="GOJ66" s="46"/>
      <c r="GOK66" s="46"/>
      <c r="GOL66" s="46"/>
      <c r="GOM66" s="46"/>
      <c r="GON66" s="46"/>
      <c r="GOO66" s="46"/>
      <c r="GOP66" s="46"/>
      <c r="GOQ66" s="46"/>
      <c r="GOR66" s="46"/>
      <c r="GOS66" s="46"/>
      <c r="GOT66" s="46"/>
      <c r="GOU66" s="46"/>
      <c r="GOV66" s="46"/>
      <c r="GOW66" s="46"/>
      <c r="GOX66" s="46"/>
      <c r="GOY66" s="46"/>
      <c r="GOZ66" s="46"/>
      <c r="GPA66" s="46"/>
      <c r="GPB66" s="46"/>
      <c r="GPC66" s="46"/>
      <c r="GPD66" s="46"/>
      <c r="GPE66" s="46"/>
      <c r="GPF66" s="46"/>
      <c r="GPG66" s="46"/>
      <c r="GPH66" s="46"/>
      <c r="GPI66" s="46"/>
      <c r="GPJ66" s="46"/>
      <c r="GPK66" s="46"/>
      <c r="GPL66" s="46"/>
      <c r="GPM66" s="46"/>
      <c r="GPN66" s="46"/>
      <c r="GPO66" s="46"/>
      <c r="GPP66" s="46"/>
      <c r="GPQ66" s="46"/>
      <c r="GPR66" s="46"/>
      <c r="GPS66" s="46"/>
      <c r="GPT66" s="46"/>
      <c r="GPU66" s="46"/>
      <c r="GPV66" s="46"/>
      <c r="GPW66" s="46"/>
      <c r="GPX66" s="46"/>
      <c r="GPY66" s="46"/>
      <c r="GPZ66" s="46"/>
      <c r="GQA66" s="46"/>
      <c r="GQB66" s="46"/>
      <c r="GQC66" s="46"/>
      <c r="GQD66" s="46"/>
      <c r="GQE66" s="46"/>
      <c r="GQF66" s="46"/>
      <c r="GQG66" s="46"/>
      <c r="GQH66" s="46"/>
      <c r="GQI66" s="46"/>
      <c r="GQJ66" s="46"/>
      <c r="GQK66" s="46"/>
      <c r="GQL66" s="46"/>
      <c r="GQM66" s="46"/>
      <c r="GQN66" s="46"/>
      <c r="GQO66" s="46"/>
      <c r="GQP66" s="46"/>
      <c r="GQQ66" s="46"/>
      <c r="GQR66" s="46"/>
      <c r="GQS66" s="46"/>
      <c r="GQT66" s="46"/>
      <c r="GQU66" s="46"/>
      <c r="GQV66" s="46"/>
      <c r="GQW66" s="46"/>
      <c r="GQX66" s="46"/>
      <c r="GQY66" s="46"/>
      <c r="GQZ66" s="46"/>
      <c r="GRA66" s="46"/>
      <c r="GRB66" s="46"/>
      <c r="GRC66" s="46"/>
      <c r="GRD66" s="46"/>
      <c r="GRE66" s="46"/>
      <c r="GRF66" s="46"/>
      <c r="GRG66" s="46"/>
      <c r="GRH66" s="46"/>
      <c r="GRI66" s="46"/>
      <c r="GRJ66" s="46"/>
      <c r="GRK66" s="46"/>
      <c r="GRL66" s="46"/>
      <c r="GRM66" s="46"/>
      <c r="GRN66" s="46"/>
      <c r="GRO66" s="46"/>
      <c r="GRP66" s="46"/>
      <c r="GRQ66" s="46"/>
      <c r="GRR66" s="46"/>
      <c r="GRS66" s="46"/>
      <c r="GRT66" s="46"/>
      <c r="GRU66" s="46"/>
      <c r="GRV66" s="46"/>
      <c r="GRW66" s="46"/>
      <c r="GRX66" s="46"/>
      <c r="GRY66" s="46"/>
      <c r="GRZ66" s="46"/>
      <c r="GSA66" s="46"/>
      <c r="GSB66" s="46"/>
      <c r="GSC66" s="46"/>
      <c r="GSD66" s="46"/>
      <c r="GSE66" s="46"/>
      <c r="GSF66" s="46"/>
      <c r="GSG66" s="46"/>
      <c r="GSH66" s="46"/>
      <c r="GSI66" s="46"/>
      <c r="GSJ66" s="46"/>
      <c r="GSK66" s="46"/>
      <c r="GSL66" s="46"/>
      <c r="GSM66" s="46"/>
      <c r="GSN66" s="46"/>
      <c r="GSO66" s="46"/>
      <c r="GSP66" s="46"/>
      <c r="GSQ66" s="46"/>
      <c r="GSR66" s="46"/>
      <c r="GSS66" s="46"/>
      <c r="GST66" s="46"/>
      <c r="GSU66" s="46"/>
      <c r="GSV66" s="46"/>
      <c r="GSW66" s="46"/>
      <c r="GSX66" s="46"/>
      <c r="GSY66" s="46"/>
      <c r="GSZ66" s="46"/>
      <c r="GTA66" s="46"/>
      <c r="GTB66" s="46"/>
      <c r="GTC66" s="46"/>
      <c r="GTD66" s="46"/>
      <c r="GTE66" s="46"/>
      <c r="GTF66" s="46"/>
      <c r="GTG66" s="46"/>
      <c r="GTH66" s="46"/>
      <c r="GTI66" s="46"/>
      <c r="GTJ66" s="46"/>
      <c r="GTK66" s="46"/>
      <c r="GTL66" s="46"/>
      <c r="GTM66" s="46"/>
      <c r="GTN66" s="46"/>
      <c r="GTO66" s="46"/>
      <c r="GTP66" s="46"/>
      <c r="GTQ66" s="46"/>
      <c r="GTR66" s="46"/>
      <c r="GTS66" s="46"/>
      <c r="GTT66" s="46"/>
      <c r="GTU66" s="46"/>
      <c r="GTV66" s="46"/>
      <c r="GTW66" s="46"/>
      <c r="GTX66" s="46"/>
      <c r="GTY66" s="46"/>
      <c r="GTZ66" s="46"/>
      <c r="GUA66" s="46"/>
      <c r="GUB66" s="46"/>
      <c r="GUC66" s="46"/>
      <c r="GUD66" s="46"/>
      <c r="GUE66" s="46"/>
      <c r="GUF66" s="46"/>
      <c r="GUG66" s="46"/>
      <c r="GUH66" s="46"/>
      <c r="GUI66" s="46"/>
      <c r="GUJ66" s="46"/>
      <c r="GUK66" s="46"/>
      <c r="GUL66" s="46"/>
      <c r="GUM66" s="46"/>
      <c r="GUN66" s="46"/>
      <c r="GUO66" s="46"/>
      <c r="GUP66" s="46"/>
      <c r="GUQ66" s="46"/>
      <c r="GUR66" s="46"/>
      <c r="GUS66" s="46"/>
      <c r="GUT66" s="46"/>
      <c r="GUU66" s="46"/>
      <c r="GUV66" s="46"/>
      <c r="GUW66" s="46"/>
      <c r="GUX66" s="46"/>
      <c r="GUY66" s="46"/>
      <c r="GUZ66" s="46"/>
      <c r="GVA66" s="46"/>
      <c r="GVB66" s="46"/>
      <c r="GVC66" s="46"/>
      <c r="GVD66" s="46"/>
      <c r="GVE66" s="46"/>
      <c r="GVF66" s="46"/>
      <c r="GVG66" s="46"/>
      <c r="GVH66" s="46"/>
      <c r="GVI66" s="46"/>
      <c r="GVJ66" s="46"/>
      <c r="GVK66" s="46"/>
      <c r="GVL66" s="46"/>
      <c r="GVM66" s="46"/>
      <c r="GVN66" s="46"/>
      <c r="GVO66" s="46"/>
      <c r="GVP66" s="46"/>
      <c r="GVQ66" s="46"/>
      <c r="GVR66" s="46"/>
      <c r="GVS66" s="46"/>
      <c r="GVT66" s="46"/>
      <c r="GVU66" s="46"/>
      <c r="GVV66" s="46"/>
      <c r="GVW66" s="46"/>
      <c r="GVX66" s="46"/>
      <c r="GVY66" s="46"/>
      <c r="GVZ66" s="46"/>
      <c r="GWA66" s="46"/>
      <c r="GWB66" s="46"/>
      <c r="GWC66" s="46"/>
      <c r="GWD66" s="46"/>
      <c r="GWE66" s="46"/>
      <c r="GWF66" s="46"/>
      <c r="GWG66" s="46"/>
      <c r="GWH66" s="46"/>
      <c r="GWI66" s="46"/>
      <c r="GWJ66" s="46"/>
      <c r="GWK66" s="46"/>
      <c r="GWL66" s="46"/>
      <c r="GWM66" s="46"/>
      <c r="GWN66" s="46"/>
      <c r="GWO66" s="46"/>
      <c r="GWP66" s="46"/>
      <c r="GWQ66" s="46"/>
      <c r="GWR66" s="46"/>
      <c r="GWS66" s="46"/>
      <c r="GWT66" s="46"/>
      <c r="GWU66" s="46"/>
      <c r="GWV66" s="46"/>
      <c r="GWW66" s="46"/>
      <c r="GWX66" s="46"/>
      <c r="GWY66" s="46"/>
      <c r="GWZ66" s="46"/>
      <c r="GXA66" s="46"/>
      <c r="GXB66" s="46"/>
      <c r="GXC66" s="46"/>
      <c r="GXD66" s="46"/>
      <c r="GXE66" s="46"/>
      <c r="GXF66" s="46"/>
      <c r="GXG66" s="46"/>
      <c r="GXH66" s="46"/>
      <c r="GXI66" s="46"/>
      <c r="GXJ66" s="46"/>
      <c r="GXK66" s="46"/>
      <c r="GXL66" s="46"/>
      <c r="GXM66" s="46"/>
      <c r="GXN66" s="46"/>
      <c r="GXO66" s="46"/>
      <c r="GXP66" s="46"/>
      <c r="GXQ66" s="46"/>
      <c r="GXR66" s="46"/>
      <c r="GXS66" s="46"/>
      <c r="GXT66" s="46"/>
      <c r="GXU66" s="46"/>
      <c r="GXV66" s="46"/>
      <c r="GXW66" s="46"/>
      <c r="GXX66" s="46"/>
      <c r="GXY66" s="46"/>
      <c r="GXZ66" s="46"/>
      <c r="GYA66" s="46"/>
      <c r="GYB66" s="46"/>
      <c r="GYC66" s="46"/>
      <c r="GYD66" s="46"/>
      <c r="GYE66" s="46"/>
      <c r="GYF66" s="46"/>
      <c r="GYG66" s="46"/>
      <c r="GYH66" s="46"/>
      <c r="GYI66" s="46"/>
      <c r="GYJ66" s="46"/>
      <c r="GYK66" s="46"/>
      <c r="GYL66" s="46"/>
      <c r="GYM66" s="46"/>
      <c r="GYN66" s="46"/>
      <c r="GYO66" s="46"/>
      <c r="GYP66" s="46"/>
      <c r="GYQ66" s="46"/>
      <c r="GYR66" s="46"/>
      <c r="GYS66" s="46"/>
      <c r="GYT66" s="46"/>
      <c r="GYU66" s="46"/>
      <c r="GYV66" s="46"/>
      <c r="GYW66" s="46"/>
      <c r="GYX66" s="46"/>
      <c r="GYY66" s="46"/>
      <c r="GYZ66" s="46"/>
      <c r="GZA66" s="46"/>
      <c r="GZB66" s="46"/>
      <c r="GZC66" s="46"/>
      <c r="GZD66" s="46"/>
      <c r="GZE66" s="46"/>
      <c r="GZF66" s="46"/>
      <c r="GZG66" s="46"/>
      <c r="GZH66" s="46"/>
      <c r="GZI66" s="46"/>
      <c r="GZJ66" s="46"/>
      <c r="GZK66" s="46"/>
      <c r="GZL66" s="46"/>
      <c r="GZM66" s="46"/>
      <c r="GZN66" s="46"/>
      <c r="GZO66" s="46"/>
      <c r="GZP66" s="46"/>
      <c r="GZQ66" s="46"/>
      <c r="GZR66" s="46"/>
      <c r="GZS66" s="46"/>
      <c r="GZT66" s="46"/>
      <c r="GZU66" s="46"/>
      <c r="GZV66" s="46"/>
      <c r="GZW66" s="46"/>
      <c r="GZX66" s="46"/>
      <c r="GZY66" s="46"/>
      <c r="GZZ66" s="46"/>
      <c r="HAA66" s="46"/>
      <c r="HAB66" s="46"/>
      <c r="HAC66" s="46"/>
      <c r="HAD66" s="46"/>
      <c r="HAE66" s="46"/>
      <c r="HAF66" s="46"/>
      <c r="HAG66" s="46"/>
      <c r="HAH66" s="46"/>
      <c r="HAI66" s="46"/>
      <c r="HAJ66" s="46"/>
      <c r="HAK66" s="46"/>
      <c r="HAL66" s="46"/>
      <c r="HAM66" s="46"/>
      <c r="HAN66" s="46"/>
      <c r="HAO66" s="46"/>
      <c r="HAP66" s="46"/>
      <c r="HAQ66" s="46"/>
      <c r="HAR66" s="46"/>
      <c r="HAS66" s="46"/>
      <c r="HAT66" s="46"/>
      <c r="HAU66" s="46"/>
      <c r="HAV66" s="46"/>
      <c r="HAW66" s="46"/>
      <c r="HAX66" s="46"/>
      <c r="HAY66" s="46"/>
      <c r="HAZ66" s="46"/>
      <c r="HBA66" s="46"/>
      <c r="HBB66" s="46"/>
      <c r="HBC66" s="46"/>
      <c r="HBD66" s="46"/>
      <c r="HBE66" s="46"/>
      <c r="HBF66" s="46"/>
      <c r="HBG66" s="46"/>
      <c r="HBH66" s="46"/>
      <c r="HBI66" s="46"/>
      <c r="HBJ66" s="46"/>
      <c r="HBK66" s="46"/>
      <c r="HBL66" s="46"/>
      <c r="HBM66" s="46"/>
      <c r="HBN66" s="46"/>
      <c r="HBO66" s="46"/>
      <c r="HBP66" s="46"/>
      <c r="HBQ66" s="46"/>
      <c r="HBR66" s="46"/>
      <c r="HBS66" s="46"/>
      <c r="HBT66" s="46"/>
      <c r="HBU66" s="46"/>
      <c r="HBV66" s="46"/>
      <c r="HBW66" s="46"/>
      <c r="HBX66" s="46"/>
      <c r="HBY66" s="46"/>
      <c r="HBZ66" s="46"/>
      <c r="HCA66" s="46"/>
      <c r="HCB66" s="46"/>
      <c r="HCC66" s="46"/>
      <c r="HCD66" s="46"/>
      <c r="HCE66" s="46"/>
      <c r="HCF66" s="46"/>
      <c r="HCG66" s="46"/>
      <c r="HCH66" s="46"/>
      <c r="HCI66" s="46"/>
      <c r="HCJ66" s="46"/>
      <c r="HCK66" s="46"/>
      <c r="HCL66" s="46"/>
      <c r="HCM66" s="46"/>
      <c r="HCN66" s="46"/>
      <c r="HCO66" s="46"/>
      <c r="HCP66" s="46"/>
      <c r="HCQ66" s="46"/>
      <c r="HCR66" s="46"/>
      <c r="HCS66" s="46"/>
      <c r="HCT66" s="46"/>
      <c r="HCU66" s="46"/>
      <c r="HCV66" s="46"/>
      <c r="HCW66" s="46"/>
      <c r="HCX66" s="46"/>
      <c r="HCY66" s="46"/>
      <c r="HCZ66" s="46"/>
      <c r="HDA66" s="46"/>
      <c r="HDB66" s="46"/>
      <c r="HDC66" s="46"/>
      <c r="HDD66" s="46"/>
      <c r="HDE66" s="46"/>
      <c r="HDF66" s="46"/>
      <c r="HDG66" s="46"/>
      <c r="HDH66" s="46"/>
      <c r="HDI66" s="46"/>
      <c r="HDJ66" s="46"/>
      <c r="HDK66" s="46"/>
      <c r="HDL66" s="46"/>
      <c r="HDM66" s="46"/>
      <c r="HDN66" s="46"/>
      <c r="HDO66" s="46"/>
      <c r="HDP66" s="46"/>
      <c r="HDQ66" s="46"/>
      <c r="HDR66" s="46"/>
      <c r="HDS66" s="46"/>
      <c r="HDT66" s="46"/>
      <c r="HDU66" s="46"/>
      <c r="HDV66" s="46"/>
      <c r="HDW66" s="46"/>
      <c r="HDX66" s="46"/>
      <c r="HDY66" s="46"/>
      <c r="HDZ66" s="46"/>
      <c r="HEA66" s="46"/>
      <c r="HEB66" s="46"/>
      <c r="HEC66" s="46"/>
      <c r="HED66" s="46"/>
      <c r="HEE66" s="46"/>
      <c r="HEF66" s="46"/>
      <c r="HEG66" s="46"/>
      <c r="HEH66" s="46"/>
      <c r="HEI66" s="46"/>
      <c r="HEJ66" s="46"/>
      <c r="HEK66" s="46"/>
      <c r="HEL66" s="46"/>
      <c r="HEM66" s="46"/>
      <c r="HEN66" s="46"/>
      <c r="HEO66" s="46"/>
      <c r="HEP66" s="46"/>
      <c r="HEQ66" s="46"/>
      <c r="HER66" s="46"/>
      <c r="HES66" s="46"/>
      <c r="HET66" s="46"/>
      <c r="HEU66" s="46"/>
      <c r="HEV66" s="46"/>
      <c r="HEW66" s="46"/>
      <c r="HEX66" s="46"/>
      <c r="HEY66" s="46"/>
      <c r="HEZ66" s="46"/>
      <c r="HFA66" s="46"/>
      <c r="HFB66" s="46"/>
      <c r="HFC66" s="46"/>
      <c r="HFD66" s="46"/>
      <c r="HFE66" s="46"/>
      <c r="HFF66" s="46"/>
      <c r="HFG66" s="46"/>
      <c r="HFH66" s="46"/>
      <c r="HFI66" s="46"/>
      <c r="HFJ66" s="46"/>
      <c r="HFK66" s="46"/>
      <c r="HFL66" s="46"/>
      <c r="HFM66" s="46"/>
      <c r="HFN66" s="46"/>
      <c r="HFO66" s="46"/>
      <c r="HFP66" s="46"/>
      <c r="HFQ66" s="46"/>
      <c r="HFR66" s="46"/>
      <c r="HFS66" s="46"/>
      <c r="HFT66" s="46"/>
      <c r="HFU66" s="46"/>
      <c r="HFV66" s="46"/>
      <c r="HFW66" s="46"/>
      <c r="HFX66" s="46"/>
      <c r="HFY66" s="46"/>
      <c r="HFZ66" s="46"/>
      <c r="HGA66" s="46"/>
      <c r="HGB66" s="46"/>
      <c r="HGC66" s="46"/>
      <c r="HGD66" s="46"/>
      <c r="HGE66" s="46"/>
      <c r="HGF66" s="46"/>
      <c r="HGG66" s="46"/>
      <c r="HGH66" s="46"/>
      <c r="HGI66" s="46"/>
      <c r="HGJ66" s="46"/>
      <c r="HGK66" s="46"/>
      <c r="HGL66" s="46"/>
      <c r="HGM66" s="46"/>
      <c r="HGN66" s="46"/>
      <c r="HGO66" s="46"/>
      <c r="HGP66" s="46"/>
      <c r="HGQ66" s="46"/>
      <c r="HGR66" s="46"/>
      <c r="HGS66" s="46"/>
      <c r="HGT66" s="46"/>
      <c r="HGU66" s="46"/>
      <c r="HGV66" s="46"/>
      <c r="HGW66" s="46"/>
      <c r="HGX66" s="46"/>
      <c r="HGY66" s="46"/>
      <c r="HGZ66" s="46"/>
      <c r="HHA66" s="46"/>
      <c r="HHB66" s="46"/>
      <c r="HHC66" s="46"/>
      <c r="HHD66" s="46"/>
      <c r="HHE66" s="46"/>
      <c r="HHF66" s="46"/>
      <c r="HHG66" s="46"/>
      <c r="HHH66" s="46"/>
      <c r="HHI66" s="46"/>
      <c r="HHJ66" s="46"/>
      <c r="HHK66" s="46"/>
      <c r="HHL66" s="46"/>
      <c r="HHM66" s="46"/>
      <c r="HHN66" s="46"/>
      <c r="HHO66" s="46"/>
      <c r="HHP66" s="46"/>
      <c r="HHQ66" s="46"/>
      <c r="HHR66" s="46"/>
      <c r="HHS66" s="46"/>
      <c r="HHT66" s="46"/>
      <c r="HHU66" s="46"/>
      <c r="HHV66" s="46"/>
      <c r="HHW66" s="46"/>
      <c r="HHX66" s="46"/>
      <c r="HHY66" s="46"/>
      <c r="HHZ66" s="46"/>
      <c r="HIA66" s="46"/>
      <c r="HIB66" s="46"/>
      <c r="HIC66" s="46"/>
      <c r="HID66" s="46"/>
      <c r="HIE66" s="46"/>
      <c r="HIF66" s="46"/>
      <c r="HIG66" s="46"/>
      <c r="HIH66" s="46"/>
      <c r="HII66" s="46"/>
      <c r="HIJ66" s="46"/>
      <c r="HIK66" s="46"/>
      <c r="HIL66" s="46"/>
      <c r="HIM66" s="46"/>
      <c r="HIN66" s="46"/>
      <c r="HIO66" s="46"/>
      <c r="HIP66" s="46"/>
      <c r="HIQ66" s="46"/>
      <c r="HIR66" s="46"/>
      <c r="HIS66" s="46"/>
      <c r="HIT66" s="46"/>
      <c r="HIU66" s="46"/>
      <c r="HIV66" s="46"/>
      <c r="HIW66" s="46"/>
      <c r="HIX66" s="46"/>
      <c r="HIY66" s="46"/>
      <c r="HIZ66" s="46"/>
      <c r="HJA66" s="46"/>
      <c r="HJB66" s="46"/>
      <c r="HJC66" s="46"/>
      <c r="HJD66" s="46"/>
      <c r="HJE66" s="46"/>
      <c r="HJF66" s="46"/>
      <c r="HJG66" s="46"/>
      <c r="HJH66" s="46"/>
      <c r="HJI66" s="46"/>
      <c r="HJJ66" s="46"/>
      <c r="HJK66" s="46"/>
      <c r="HJL66" s="46"/>
      <c r="HJM66" s="46"/>
      <c r="HJN66" s="46"/>
      <c r="HJO66" s="46"/>
      <c r="HJP66" s="46"/>
      <c r="HJQ66" s="46"/>
      <c r="HJR66" s="46"/>
      <c r="HJS66" s="46"/>
      <c r="HJT66" s="46"/>
      <c r="HJU66" s="46"/>
      <c r="HJV66" s="46"/>
      <c r="HJW66" s="46"/>
      <c r="HJX66" s="46"/>
      <c r="HJY66" s="46"/>
      <c r="HJZ66" s="46"/>
      <c r="HKA66" s="46"/>
      <c r="HKB66" s="46"/>
      <c r="HKC66" s="46"/>
      <c r="HKD66" s="46"/>
      <c r="HKE66" s="46"/>
      <c r="HKF66" s="46"/>
      <c r="HKG66" s="46"/>
      <c r="HKH66" s="46"/>
      <c r="HKI66" s="46"/>
      <c r="HKJ66" s="46"/>
      <c r="HKK66" s="46"/>
      <c r="HKL66" s="46"/>
      <c r="HKM66" s="46"/>
      <c r="HKN66" s="46"/>
      <c r="HKO66" s="46"/>
      <c r="HKP66" s="46"/>
      <c r="HKQ66" s="46"/>
      <c r="HKR66" s="46"/>
      <c r="HKS66" s="46"/>
      <c r="HKT66" s="46"/>
      <c r="HKU66" s="46"/>
      <c r="HKV66" s="46"/>
      <c r="HKW66" s="46"/>
      <c r="HKX66" s="46"/>
      <c r="HKY66" s="46"/>
      <c r="HKZ66" s="46"/>
      <c r="HLA66" s="46"/>
      <c r="HLB66" s="46"/>
      <c r="HLC66" s="46"/>
      <c r="HLD66" s="46"/>
      <c r="HLE66" s="46"/>
      <c r="HLF66" s="46"/>
      <c r="HLG66" s="46"/>
      <c r="HLH66" s="46"/>
      <c r="HLI66" s="46"/>
      <c r="HLJ66" s="46"/>
      <c r="HLK66" s="46"/>
      <c r="HLL66" s="46"/>
      <c r="HLM66" s="46"/>
      <c r="HLN66" s="46"/>
      <c r="HLO66" s="46"/>
      <c r="HLP66" s="46"/>
      <c r="HLQ66" s="46"/>
      <c r="HLR66" s="46"/>
      <c r="HLS66" s="46"/>
      <c r="HLT66" s="46"/>
      <c r="HLU66" s="46"/>
      <c r="HLV66" s="46"/>
      <c r="HLW66" s="46"/>
      <c r="HLX66" s="46"/>
      <c r="HLY66" s="46"/>
      <c r="HLZ66" s="46"/>
      <c r="HMA66" s="46"/>
      <c r="HMB66" s="46"/>
      <c r="HMC66" s="46"/>
      <c r="HMD66" s="46"/>
      <c r="HME66" s="46"/>
      <c r="HMF66" s="46"/>
      <c r="HMG66" s="46"/>
      <c r="HMH66" s="46"/>
      <c r="HMI66" s="46"/>
      <c r="HMJ66" s="46"/>
      <c r="HMK66" s="46"/>
      <c r="HML66" s="46"/>
      <c r="HMM66" s="46"/>
      <c r="HMN66" s="46"/>
      <c r="HMO66" s="46"/>
      <c r="HMP66" s="46"/>
      <c r="HMQ66" s="46"/>
      <c r="HMR66" s="46"/>
      <c r="HMS66" s="46"/>
      <c r="HMT66" s="46"/>
      <c r="HMU66" s="46"/>
      <c r="HMV66" s="46"/>
      <c r="HMW66" s="46"/>
      <c r="HMX66" s="46"/>
      <c r="HMY66" s="46"/>
      <c r="HMZ66" s="46"/>
      <c r="HNA66" s="46"/>
      <c r="HNB66" s="46"/>
      <c r="HNC66" s="46"/>
      <c r="HND66" s="46"/>
      <c r="HNE66" s="46"/>
      <c r="HNF66" s="46"/>
      <c r="HNG66" s="46"/>
      <c r="HNH66" s="46"/>
      <c r="HNI66" s="46"/>
      <c r="HNJ66" s="46"/>
      <c r="HNK66" s="46"/>
      <c r="HNL66" s="46"/>
      <c r="HNM66" s="46"/>
      <c r="HNN66" s="46"/>
      <c r="HNO66" s="46"/>
      <c r="HNP66" s="46"/>
      <c r="HNQ66" s="46"/>
      <c r="HNR66" s="46"/>
      <c r="HNS66" s="46"/>
      <c r="HNT66" s="46"/>
      <c r="HNU66" s="46"/>
      <c r="HNV66" s="46"/>
      <c r="HNW66" s="46"/>
      <c r="HNX66" s="46"/>
      <c r="HNY66" s="46"/>
      <c r="HNZ66" s="46"/>
      <c r="HOA66" s="46"/>
      <c r="HOB66" s="46"/>
      <c r="HOC66" s="46"/>
      <c r="HOD66" s="46"/>
      <c r="HOE66" s="46"/>
      <c r="HOF66" s="46"/>
      <c r="HOG66" s="46"/>
      <c r="HOH66" s="46"/>
      <c r="HOI66" s="46"/>
      <c r="HOJ66" s="46"/>
      <c r="HOK66" s="46"/>
      <c r="HOL66" s="46"/>
      <c r="HOM66" s="46"/>
      <c r="HON66" s="46"/>
      <c r="HOO66" s="46"/>
      <c r="HOP66" s="46"/>
      <c r="HOQ66" s="46"/>
      <c r="HOR66" s="46"/>
      <c r="HOS66" s="46"/>
      <c r="HOT66" s="46"/>
      <c r="HOU66" s="46"/>
      <c r="HOV66" s="46"/>
      <c r="HOW66" s="46"/>
      <c r="HOX66" s="46"/>
      <c r="HOY66" s="46"/>
      <c r="HOZ66" s="46"/>
      <c r="HPA66" s="46"/>
      <c r="HPB66" s="46"/>
      <c r="HPC66" s="46"/>
      <c r="HPD66" s="46"/>
      <c r="HPE66" s="46"/>
      <c r="HPF66" s="46"/>
      <c r="HPG66" s="46"/>
      <c r="HPH66" s="46"/>
      <c r="HPI66" s="46"/>
      <c r="HPJ66" s="46"/>
      <c r="HPK66" s="46"/>
      <c r="HPL66" s="46"/>
      <c r="HPM66" s="46"/>
      <c r="HPN66" s="46"/>
      <c r="HPO66" s="46"/>
      <c r="HPP66" s="46"/>
      <c r="HPQ66" s="46"/>
      <c r="HPR66" s="46"/>
      <c r="HPS66" s="46"/>
      <c r="HPT66" s="46"/>
      <c r="HPU66" s="46"/>
      <c r="HPV66" s="46"/>
      <c r="HPW66" s="46"/>
      <c r="HPX66" s="46"/>
      <c r="HPY66" s="46"/>
      <c r="HPZ66" s="46"/>
      <c r="HQA66" s="46"/>
      <c r="HQB66" s="46"/>
      <c r="HQC66" s="46"/>
      <c r="HQD66" s="46"/>
      <c r="HQE66" s="46"/>
      <c r="HQF66" s="46"/>
      <c r="HQG66" s="46"/>
      <c r="HQH66" s="46"/>
      <c r="HQI66" s="46"/>
      <c r="HQJ66" s="46"/>
      <c r="HQK66" s="46"/>
      <c r="HQL66" s="46"/>
      <c r="HQM66" s="46"/>
      <c r="HQN66" s="46"/>
      <c r="HQO66" s="46"/>
      <c r="HQP66" s="46"/>
      <c r="HQQ66" s="46"/>
      <c r="HQR66" s="46"/>
      <c r="HQS66" s="46"/>
      <c r="HQT66" s="46"/>
      <c r="HQU66" s="46"/>
      <c r="HQV66" s="46"/>
      <c r="HQW66" s="46"/>
      <c r="HQX66" s="46"/>
      <c r="HQY66" s="46"/>
      <c r="HQZ66" s="46"/>
      <c r="HRA66" s="46"/>
      <c r="HRB66" s="46"/>
      <c r="HRC66" s="46"/>
      <c r="HRD66" s="46"/>
      <c r="HRE66" s="46"/>
      <c r="HRF66" s="46"/>
      <c r="HRG66" s="46"/>
      <c r="HRH66" s="46"/>
      <c r="HRI66" s="46"/>
      <c r="HRJ66" s="46"/>
      <c r="HRK66" s="46"/>
      <c r="HRL66" s="46"/>
      <c r="HRM66" s="46"/>
      <c r="HRN66" s="46"/>
      <c r="HRO66" s="46"/>
      <c r="HRP66" s="46"/>
      <c r="HRQ66" s="46"/>
      <c r="HRR66" s="46"/>
      <c r="HRS66" s="46"/>
      <c r="HRT66" s="46"/>
      <c r="HRU66" s="46"/>
      <c r="HRV66" s="46"/>
      <c r="HRW66" s="46"/>
      <c r="HRX66" s="46"/>
      <c r="HRY66" s="46"/>
      <c r="HRZ66" s="46"/>
      <c r="HSA66" s="46"/>
      <c r="HSB66" s="46"/>
      <c r="HSC66" s="46"/>
      <c r="HSD66" s="46"/>
      <c r="HSE66" s="46"/>
      <c r="HSF66" s="46"/>
      <c r="HSG66" s="46"/>
      <c r="HSH66" s="46"/>
      <c r="HSI66" s="46"/>
      <c r="HSJ66" s="46"/>
      <c r="HSK66" s="46"/>
      <c r="HSL66" s="46"/>
      <c r="HSM66" s="46"/>
      <c r="HSN66" s="46"/>
      <c r="HSO66" s="46"/>
      <c r="HSP66" s="46"/>
      <c r="HSQ66" s="46"/>
      <c r="HSR66" s="46"/>
      <c r="HSS66" s="46"/>
      <c r="HST66" s="46"/>
      <c r="HSU66" s="46"/>
      <c r="HSV66" s="46"/>
      <c r="HSW66" s="46"/>
      <c r="HSX66" s="46"/>
      <c r="HSY66" s="46"/>
      <c r="HSZ66" s="46"/>
      <c r="HTA66" s="46"/>
      <c r="HTB66" s="46"/>
      <c r="HTC66" s="46"/>
      <c r="HTD66" s="46"/>
      <c r="HTE66" s="46"/>
      <c r="HTF66" s="46"/>
      <c r="HTG66" s="46"/>
      <c r="HTH66" s="46"/>
      <c r="HTI66" s="46"/>
      <c r="HTJ66" s="46"/>
      <c r="HTK66" s="46"/>
      <c r="HTL66" s="46"/>
      <c r="HTM66" s="46"/>
      <c r="HTN66" s="46"/>
      <c r="HTO66" s="46"/>
      <c r="HTP66" s="46"/>
      <c r="HTQ66" s="46"/>
      <c r="HTR66" s="46"/>
      <c r="HTS66" s="46"/>
      <c r="HTT66" s="46"/>
      <c r="HTU66" s="46"/>
      <c r="HTV66" s="46"/>
      <c r="HTW66" s="46"/>
      <c r="HTX66" s="46"/>
      <c r="HTY66" s="46"/>
      <c r="HTZ66" s="46"/>
      <c r="HUA66" s="46"/>
      <c r="HUB66" s="46"/>
      <c r="HUC66" s="46"/>
      <c r="HUD66" s="46"/>
      <c r="HUE66" s="46"/>
      <c r="HUF66" s="46"/>
      <c r="HUG66" s="46"/>
      <c r="HUH66" s="46"/>
      <c r="HUI66" s="46"/>
      <c r="HUJ66" s="46"/>
      <c r="HUK66" s="46"/>
      <c r="HUL66" s="46"/>
      <c r="HUM66" s="46"/>
      <c r="HUN66" s="46"/>
      <c r="HUO66" s="46"/>
      <c r="HUP66" s="46"/>
      <c r="HUQ66" s="46"/>
      <c r="HUR66" s="46"/>
      <c r="HUS66" s="46"/>
      <c r="HUT66" s="46"/>
      <c r="HUU66" s="46"/>
      <c r="HUV66" s="46"/>
      <c r="HUW66" s="46"/>
      <c r="HUX66" s="46"/>
      <c r="HUY66" s="46"/>
      <c r="HUZ66" s="46"/>
      <c r="HVA66" s="46"/>
      <c r="HVB66" s="46"/>
      <c r="HVC66" s="46"/>
      <c r="HVD66" s="46"/>
      <c r="HVE66" s="46"/>
      <c r="HVF66" s="46"/>
      <c r="HVG66" s="46"/>
      <c r="HVH66" s="46"/>
      <c r="HVI66" s="46"/>
      <c r="HVJ66" s="46"/>
      <c r="HVK66" s="46"/>
      <c r="HVL66" s="46"/>
      <c r="HVM66" s="46"/>
      <c r="HVN66" s="46"/>
      <c r="HVO66" s="46"/>
      <c r="HVP66" s="46"/>
      <c r="HVQ66" s="46"/>
      <c r="HVR66" s="46"/>
      <c r="HVS66" s="46"/>
      <c r="HVT66" s="46"/>
      <c r="HVU66" s="46"/>
      <c r="HVV66" s="46"/>
      <c r="HVW66" s="46"/>
      <c r="HVX66" s="46"/>
      <c r="HVY66" s="46"/>
      <c r="HVZ66" s="46"/>
      <c r="HWA66" s="46"/>
      <c r="HWB66" s="46"/>
      <c r="HWC66" s="46"/>
      <c r="HWD66" s="46"/>
      <c r="HWE66" s="46"/>
      <c r="HWF66" s="46"/>
      <c r="HWG66" s="46"/>
      <c r="HWH66" s="46"/>
      <c r="HWI66" s="46"/>
      <c r="HWJ66" s="46"/>
      <c r="HWK66" s="46"/>
      <c r="HWL66" s="46"/>
      <c r="HWM66" s="46"/>
      <c r="HWN66" s="46"/>
      <c r="HWO66" s="46"/>
      <c r="HWP66" s="46"/>
      <c r="HWQ66" s="46"/>
      <c r="HWR66" s="46"/>
      <c r="HWS66" s="46"/>
      <c r="HWT66" s="46"/>
      <c r="HWU66" s="46"/>
      <c r="HWV66" s="46"/>
      <c r="HWW66" s="46"/>
      <c r="HWX66" s="46"/>
      <c r="HWY66" s="46"/>
      <c r="HWZ66" s="46"/>
      <c r="HXA66" s="46"/>
      <c r="HXB66" s="46"/>
      <c r="HXC66" s="46"/>
      <c r="HXD66" s="46"/>
      <c r="HXE66" s="46"/>
      <c r="HXF66" s="46"/>
      <c r="HXG66" s="46"/>
      <c r="HXH66" s="46"/>
      <c r="HXI66" s="46"/>
      <c r="HXJ66" s="46"/>
      <c r="HXK66" s="46"/>
      <c r="HXL66" s="46"/>
      <c r="HXM66" s="46"/>
      <c r="HXN66" s="46"/>
      <c r="HXO66" s="46"/>
      <c r="HXP66" s="46"/>
      <c r="HXQ66" s="46"/>
      <c r="HXR66" s="46"/>
      <c r="HXS66" s="46"/>
      <c r="HXT66" s="46"/>
      <c r="HXU66" s="46"/>
      <c r="HXV66" s="46"/>
      <c r="HXW66" s="46"/>
      <c r="HXX66" s="46"/>
      <c r="HXY66" s="46"/>
      <c r="HXZ66" s="46"/>
      <c r="HYA66" s="46"/>
      <c r="HYB66" s="46"/>
      <c r="HYC66" s="46"/>
      <c r="HYD66" s="46"/>
      <c r="HYE66" s="46"/>
      <c r="HYF66" s="46"/>
      <c r="HYG66" s="46"/>
      <c r="HYH66" s="46"/>
      <c r="HYI66" s="46"/>
      <c r="HYJ66" s="46"/>
      <c r="HYK66" s="46"/>
      <c r="HYL66" s="46"/>
      <c r="HYM66" s="46"/>
      <c r="HYN66" s="46"/>
      <c r="HYO66" s="46"/>
      <c r="HYP66" s="46"/>
      <c r="HYQ66" s="46"/>
      <c r="HYR66" s="46"/>
      <c r="HYS66" s="46"/>
      <c r="HYT66" s="46"/>
      <c r="HYU66" s="46"/>
      <c r="HYV66" s="46"/>
      <c r="HYW66" s="46"/>
      <c r="HYX66" s="46"/>
      <c r="HYY66" s="46"/>
      <c r="HYZ66" s="46"/>
      <c r="HZA66" s="46"/>
      <c r="HZB66" s="46"/>
      <c r="HZC66" s="46"/>
      <c r="HZD66" s="46"/>
      <c r="HZE66" s="46"/>
      <c r="HZF66" s="46"/>
      <c r="HZG66" s="46"/>
      <c r="HZH66" s="46"/>
      <c r="HZI66" s="46"/>
      <c r="HZJ66" s="46"/>
      <c r="HZK66" s="46"/>
      <c r="HZL66" s="46"/>
      <c r="HZM66" s="46"/>
      <c r="HZN66" s="46"/>
      <c r="HZO66" s="46"/>
      <c r="HZP66" s="46"/>
      <c r="HZQ66" s="46"/>
      <c r="HZR66" s="46"/>
      <c r="HZS66" s="46"/>
      <c r="HZT66" s="46"/>
      <c r="HZU66" s="46"/>
      <c r="HZV66" s="46"/>
      <c r="HZW66" s="46"/>
      <c r="HZX66" s="46"/>
      <c r="HZY66" s="46"/>
      <c r="HZZ66" s="46"/>
      <c r="IAA66" s="46"/>
      <c r="IAB66" s="46"/>
      <c r="IAC66" s="46"/>
      <c r="IAD66" s="46"/>
      <c r="IAE66" s="46"/>
      <c r="IAF66" s="46"/>
      <c r="IAG66" s="46"/>
      <c r="IAH66" s="46"/>
      <c r="IAI66" s="46"/>
      <c r="IAJ66" s="46"/>
      <c r="IAK66" s="46"/>
      <c r="IAL66" s="46"/>
      <c r="IAM66" s="46"/>
      <c r="IAN66" s="46"/>
      <c r="IAO66" s="46"/>
      <c r="IAP66" s="46"/>
      <c r="IAQ66" s="46"/>
      <c r="IAR66" s="46"/>
      <c r="IAS66" s="46"/>
      <c r="IAT66" s="46"/>
      <c r="IAU66" s="46"/>
      <c r="IAV66" s="46"/>
      <c r="IAW66" s="46"/>
      <c r="IAX66" s="46"/>
      <c r="IAY66" s="46"/>
      <c r="IAZ66" s="46"/>
      <c r="IBA66" s="46"/>
      <c r="IBB66" s="46"/>
      <c r="IBC66" s="46"/>
      <c r="IBD66" s="46"/>
      <c r="IBE66" s="46"/>
      <c r="IBF66" s="46"/>
      <c r="IBG66" s="46"/>
      <c r="IBH66" s="46"/>
      <c r="IBI66" s="46"/>
      <c r="IBJ66" s="46"/>
      <c r="IBK66" s="46"/>
      <c r="IBL66" s="46"/>
      <c r="IBM66" s="46"/>
      <c r="IBN66" s="46"/>
      <c r="IBO66" s="46"/>
      <c r="IBP66" s="46"/>
      <c r="IBQ66" s="46"/>
      <c r="IBR66" s="46"/>
      <c r="IBS66" s="46"/>
      <c r="IBT66" s="46"/>
      <c r="IBU66" s="46"/>
      <c r="IBV66" s="46"/>
      <c r="IBW66" s="46"/>
      <c r="IBX66" s="46"/>
      <c r="IBY66" s="46"/>
      <c r="IBZ66" s="46"/>
      <c r="ICA66" s="46"/>
      <c r="ICB66" s="46"/>
      <c r="ICC66" s="46"/>
      <c r="ICD66" s="46"/>
      <c r="ICE66" s="46"/>
      <c r="ICF66" s="46"/>
      <c r="ICG66" s="46"/>
      <c r="ICH66" s="46"/>
      <c r="ICI66" s="46"/>
      <c r="ICJ66" s="46"/>
      <c r="ICK66" s="46"/>
      <c r="ICL66" s="46"/>
      <c r="ICM66" s="46"/>
      <c r="ICN66" s="46"/>
      <c r="ICO66" s="46"/>
      <c r="ICP66" s="46"/>
      <c r="ICQ66" s="46"/>
      <c r="ICR66" s="46"/>
      <c r="ICS66" s="46"/>
      <c r="ICT66" s="46"/>
      <c r="ICU66" s="46"/>
      <c r="ICV66" s="46"/>
      <c r="ICW66" s="46"/>
      <c r="ICX66" s="46"/>
      <c r="ICY66" s="46"/>
      <c r="ICZ66" s="46"/>
      <c r="IDA66" s="46"/>
      <c r="IDB66" s="46"/>
      <c r="IDC66" s="46"/>
      <c r="IDD66" s="46"/>
      <c r="IDE66" s="46"/>
      <c r="IDF66" s="46"/>
      <c r="IDG66" s="46"/>
      <c r="IDH66" s="46"/>
      <c r="IDI66" s="46"/>
      <c r="IDJ66" s="46"/>
      <c r="IDK66" s="46"/>
      <c r="IDL66" s="46"/>
      <c r="IDM66" s="46"/>
      <c r="IDN66" s="46"/>
      <c r="IDO66" s="46"/>
      <c r="IDP66" s="46"/>
      <c r="IDQ66" s="46"/>
      <c r="IDR66" s="46"/>
      <c r="IDS66" s="46"/>
      <c r="IDT66" s="46"/>
      <c r="IDU66" s="46"/>
      <c r="IDV66" s="46"/>
      <c r="IDW66" s="46"/>
      <c r="IDX66" s="46"/>
      <c r="IDY66" s="46"/>
      <c r="IDZ66" s="46"/>
      <c r="IEA66" s="46"/>
      <c r="IEB66" s="46"/>
      <c r="IEC66" s="46"/>
      <c r="IED66" s="46"/>
      <c r="IEE66" s="46"/>
      <c r="IEF66" s="46"/>
      <c r="IEG66" s="46"/>
      <c r="IEH66" s="46"/>
      <c r="IEI66" s="46"/>
      <c r="IEJ66" s="46"/>
      <c r="IEK66" s="46"/>
      <c r="IEL66" s="46"/>
      <c r="IEM66" s="46"/>
      <c r="IEN66" s="46"/>
      <c r="IEO66" s="46"/>
      <c r="IEP66" s="46"/>
      <c r="IEQ66" s="46"/>
      <c r="IER66" s="46"/>
      <c r="IES66" s="46"/>
      <c r="IET66" s="46"/>
      <c r="IEU66" s="46"/>
      <c r="IEV66" s="46"/>
      <c r="IEW66" s="46"/>
      <c r="IEX66" s="46"/>
      <c r="IEY66" s="46"/>
      <c r="IEZ66" s="46"/>
      <c r="IFA66" s="46"/>
      <c r="IFB66" s="46"/>
      <c r="IFC66" s="46"/>
      <c r="IFD66" s="46"/>
      <c r="IFE66" s="46"/>
      <c r="IFF66" s="46"/>
      <c r="IFG66" s="46"/>
      <c r="IFH66" s="46"/>
      <c r="IFI66" s="46"/>
      <c r="IFJ66" s="46"/>
      <c r="IFK66" s="46"/>
      <c r="IFL66" s="46"/>
      <c r="IFM66" s="46"/>
      <c r="IFN66" s="46"/>
      <c r="IFO66" s="46"/>
      <c r="IFP66" s="46"/>
      <c r="IFQ66" s="46"/>
      <c r="IFR66" s="46"/>
      <c r="IFS66" s="46"/>
      <c r="IFT66" s="46"/>
      <c r="IFU66" s="46"/>
      <c r="IFV66" s="46"/>
      <c r="IFW66" s="46"/>
      <c r="IFX66" s="46"/>
      <c r="IFY66" s="46"/>
      <c r="IFZ66" s="46"/>
      <c r="IGA66" s="46"/>
      <c r="IGB66" s="46"/>
      <c r="IGC66" s="46"/>
      <c r="IGD66" s="46"/>
      <c r="IGE66" s="46"/>
      <c r="IGF66" s="46"/>
      <c r="IGG66" s="46"/>
      <c r="IGH66" s="46"/>
      <c r="IGI66" s="46"/>
      <c r="IGJ66" s="46"/>
      <c r="IGK66" s="46"/>
      <c r="IGL66" s="46"/>
      <c r="IGM66" s="46"/>
      <c r="IGN66" s="46"/>
      <c r="IGO66" s="46"/>
      <c r="IGP66" s="46"/>
      <c r="IGQ66" s="46"/>
      <c r="IGR66" s="46"/>
      <c r="IGS66" s="46"/>
      <c r="IGT66" s="46"/>
      <c r="IGU66" s="46"/>
      <c r="IGV66" s="46"/>
      <c r="IGW66" s="46"/>
      <c r="IGX66" s="46"/>
      <c r="IGY66" s="46"/>
      <c r="IGZ66" s="46"/>
      <c r="IHA66" s="46"/>
      <c r="IHB66" s="46"/>
      <c r="IHC66" s="46"/>
      <c r="IHD66" s="46"/>
      <c r="IHE66" s="46"/>
      <c r="IHF66" s="46"/>
      <c r="IHG66" s="46"/>
      <c r="IHH66" s="46"/>
      <c r="IHI66" s="46"/>
      <c r="IHJ66" s="46"/>
      <c r="IHK66" s="46"/>
      <c r="IHL66" s="46"/>
      <c r="IHM66" s="46"/>
      <c r="IHN66" s="46"/>
      <c r="IHO66" s="46"/>
      <c r="IHP66" s="46"/>
      <c r="IHQ66" s="46"/>
      <c r="IHR66" s="46"/>
      <c r="IHS66" s="46"/>
      <c r="IHT66" s="46"/>
      <c r="IHU66" s="46"/>
      <c r="IHV66" s="46"/>
      <c r="IHW66" s="46"/>
      <c r="IHX66" s="46"/>
      <c r="IHY66" s="46"/>
      <c r="IHZ66" s="46"/>
      <c r="IIA66" s="46"/>
      <c r="IIB66" s="46"/>
      <c r="IIC66" s="46"/>
      <c r="IID66" s="46"/>
      <c r="IIE66" s="46"/>
      <c r="IIF66" s="46"/>
      <c r="IIG66" s="46"/>
      <c r="IIH66" s="46"/>
      <c r="III66" s="46"/>
      <c r="IIJ66" s="46"/>
      <c r="IIK66" s="46"/>
      <c r="IIL66" s="46"/>
      <c r="IIM66" s="46"/>
      <c r="IIN66" s="46"/>
      <c r="IIO66" s="46"/>
      <c r="IIP66" s="46"/>
      <c r="IIQ66" s="46"/>
      <c r="IIR66" s="46"/>
      <c r="IIS66" s="46"/>
      <c r="IIT66" s="46"/>
      <c r="IIU66" s="46"/>
      <c r="IIV66" s="46"/>
      <c r="IIW66" s="46"/>
      <c r="IIX66" s="46"/>
      <c r="IIY66" s="46"/>
      <c r="IIZ66" s="46"/>
      <c r="IJA66" s="46"/>
      <c r="IJB66" s="46"/>
      <c r="IJC66" s="46"/>
      <c r="IJD66" s="46"/>
      <c r="IJE66" s="46"/>
      <c r="IJF66" s="46"/>
      <c r="IJG66" s="46"/>
      <c r="IJH66" s="46"/>
      <c r="IJI66" s="46"/>
      <c r="IJJ66" s="46"/>
      <c r="IJK66" s="46"/>
      <c r="IJL66" s="46"/>
      <c r="IJM66" s="46"/>
      <c r="IJN66" s="46"/>
      <c r="IJO66" s="46"/>
      <c r="IJP66" s="46"/>
      <c r="IJQ66" s="46"/>
      <c r="IJR66" s="46"/>
      <c r="IJS66" s="46"/>
      <c r="IJT66" s="46"/>
      <c r="IJU66" s="46"/>
      <c r="IJV66" s="46"/>
      <c r="IJW66" s="46"/>
      <c r="IJX66" s="46"/>
      <c r="IJY66" s="46"/>
      <c r="IJZ66" s="46"/>
      <c r="IKA66" s="46"/>
      <c r="IKB66" s="46"/>
      <c r="IKC66" s="46"/>
      <c r="IKD66" s="46"/>
      <c r="IKE66" s="46"/>
      <c r="IKF66" s="46"/>
      <c r="IKG66" s="46"/>
      <c r="IKH66" s="46"/>
      <c r="IKI66" s="46"/>
      <c r="IKJ66" s="46"/>
      <c r="IKK66" s="46"/>
      <c r="IKL66" s="46"/>
      <c r="IKM66" s="46"/>
      <c r="IKN66" s="46"/>
      <c r="IKO66" s="46"/>
      <c r="IKP66" s="46"/>
      <c r="IKQ66" s="46"/>
      <c r="IKR66" s="46"/>
      <c r="IKS66" s="46"/>
      <c r="IKT66" s="46"/>
      <c r="IKU66" s="46"/>
      <c r="IKV66" s="46"/>
      <c r="IKW66" s="46"/>
      <c r="IKX66" s="46"/>
      <c r="IKY66" s="46"/>
      <c r="IKZ66" s="46"/>
      <c r="ILA66" s="46"/>
      <c r="ILB66" s="46"/>
      <c r="ILC66" s="46"/>
      <c r="ILD66" s="46"/>
      <c r="ILE66" s="46"/>
      <c r="ILF66" s="46"/>
      <c r="ILG66" s="46"/>
      <c r="ILH66" s="46"/>
      <c r="ILI66" s="46"/>
      <c r="ILJ66" s="46"/>
      <c r="ILK66" s="46"/>
      <c r="ILL66" s="46"/>
      <c r="ILM66" s="46"/>
      <c r="ILN66" s="46"/>
      <c r="ILO66" s="46"/>
      <c r="ILP66" s="46"/>
      <c r="ILQ66" s="46"/>
      <c r="ILR66" s="46"/>
      <c r="ILS66" s="46"/>
      <c r="ILT66" s="46"/>
      <c r="ILU66" s="46"/>
      <c r="ILV66" s="46"/>
      <c r="ILW66" s="46"/>
      <c r="ILX66" s="46"/>
      <c r="ILY66" s="46"/>
      <c r="ILZ66" s="46"/>
      <c r="IMA66" s="46"/>
      <c r="IMB66" s="46"/>
      <c r="IMC66" s="46"/>
      <c r="IMD66" s="46"/>
      <c r="IME66" s="46"/>
      <c r="IMF66" s="46"/>
      <c r="IMG66" s="46"/>
      <c r="IMH66" s="46"/>
      <c r="IMI66" s="46"/>
      <c r="IMJ66" s="46"/>
      <c r="IMK66" s="46"/>
      <c r="IML66" s="46"/>
      <c r="IMM66" s="46"/>
      <c r="IMN66" s="46"/>
      <c r="IMO66" s="46"/>
      <c r="IMP66" s="46"/>
      <c r="IMQ66" s="46"/>
      <c r="IMR66" s="46"/>
      <c r="IMS66" s="46"/>
      <c r="IMT66" s="46"/>
      <c r="IMU66" s="46"/>
      <c r="IMV66" s="46"/>
      <c r="IMW66" s="46"/>
      <c r="IMX66" s="46"/>
      <c r="IMY66" s="46"/>
      <c r="IMZ66" s="46"/>
      <c r="INA66" s="46"/>
      <c r="INB66" s="46"/>
      <c r="INC66" s="46"/>
      <c r="IND66" s="46"/>
      <c r="INE66" s="46"/>
      <c r="INF66" s="46"/>
      <c r="ING66" s="46"/>
      <c r="INH66" s="46"/>
      <c r="INI66" s="46"/>
      <c r="INJ66" s="46"/>
      <c r="INK66" s="46"/>
      <c r="INL66" s="46"/>
      <c r="INM66" s="46"/>
      <c r="INN66" s="46"/>
      <c r="INO66" s="46"/>
      <c r="INP66" s="46"/>
      <c r="INQ66" s="46"/>
      <c r="INR66" s="46"/>
      <c r="INS66" s="46"/>
      <c r="INT66" s="46"/>
      <c r="INU66" s="46"/>
      <c r="INV66" s="46"/>
      <c r="INW66" s="46"/>
      <c r="INX66" s="46"/>
      <c r="INY66" s="46"/>
      <c r="INZ66" s="46"/>
      <c r="IOA66" s="46"/>
      <c r="IOB66" s="46"/>
      <c r="IOC66" s="46"/>
      <c r="IOD66" s="46"/>
      <c r="IOE66" s="46"/>
      <c r="IOF66" s="46"/>
      <c r="IOG66" s="46"/>
      <c r="IOH66" s="46"/>
      <c r="IOI66" s="46"/>
      <c r="IOJ66" s="46"/>
      <c r="IOK66" s="46"/>
      <c r="IOL66" s="46"/>
      <c r="IOM66" s="46"/>
      <c r="ION66" s="46"/>
      <c r="IOO66" s="46"/>
      <c r="IOP66" s="46"/>
      <c r="IOQ66" s="46"/>
      <c r="IOR66" s="46"/>
      <c r="IOS66" s="46"/>
      <c r="IOT66" s="46"/>
      <c r="IOU66" s="46"/>
      <c r="IOV66" s="46"/>
      <c r="IOW66" s="46"/>
      <c r="IOX66" s="46"/>
      <c r="IOY66" s="46"/>
      <c r="IOZ66" s="46"/>
      <c r="IPA66" s="46"/>
      <c r="IPB66" s="46"/>
      <c r="IPC66" s="46"/>
      <c r="IPD66" s="46"/>
      <c r="IPE66" s="46"/>
      <c r="IPF66" s="46"/>
      <c r="IPG66" s="46"/>
      <c r="IPH66" s="46"/>
      <c r="IPI66" s="46"/>
      <c r="IPJ66" s="46"/>
      <c r="IPK66" s="46"/>
      <c r="IPL66" s="46"/>
      <c r="IPM66" s="46"/>
      <c r="IPN66" s="46"/>
      <c r="IPO66" s="46"/>
      <c r="IPP66" s="46"/>
      <c r="IPQ66" s="46"/>
      <c r="IPR66" s="46"/>
      <c r="IPS66" s="46"/>
      <c r="IPT66" s="46"/>
      <c r="IPU66" s="46"/>
      <c r="IPV66" s="46"/>
      <c r="IPW66" s="46"/>
      <c r="IPX66" s="46"/>
      <c r="IPY66" s="46"/>
      <c r="IPZ66" s="46"/>
      <c r="IQA66" s="46"/>
      <c r="IQB66" s="46"/>
      <c r="IQC66" s="46"/>
      <c r="IQD66" s="46"/>
      <c r="IQE66" s="46"/>
      <c r="IQF66" s="46"/>
      <c r="IQG66" s="46"/>
      <c r="IQH66" s="46"/>
      <c r="IQI66" s="46"/>
      <c r="IQJ66" s="46"/>
      <c r="IQK66" s="46"/>
      <c r="IQL66" s="46"/>
      <c r="IQM66" s="46"/>
      <c r="IQN66" s="46"/>
      <c r="IQO66" s="46"/>
      <c r="IQP66" s="46"/>
      <c r="IQQ66" s="46"/>
      <c r="IQR66" s="46"/>
      <c r="IQS66" s="46"/>
      <c r="IQT66" s="46"/>
      <c r="IQU66" s="46"/>
      <c r="IQV66" s="46"/>
      <c r="IQW66" s="46"/>
      <c r="IQX66" s="46"/>
      <c r="IQY66" s="46"/>
      <c r="IQZ66" s="46"/>
      <c r="IRA66" s="46"/>
      <c r="IRB66" s="46"/>
      <c r="IRC66" s="46"/>
      <c r="IRD66" s="46"/>
      <c r="IRE66" s="46"/>
      <c r="IRF66" s="46"/>
      <c r="IRG66" s="46"/>
      <c r="IRH66" s="46"/>
      <c r="IRI66" s="46"/>
      <c r="IRJ66" s="46"/>
      <c r="IRK66" s="46"/>
      <c r="IRL66" s="46"/>
      <c r="IRM66" s="46"/>
      <c r="IRN66" s="46"/>
      <c r="IRO66" s="46"/>
      <c r="IRP66" s="46"/>
      <c r="IRQ66" s="46"/>
      <c r="IRR66" s="46"/>
      <c r="IRS66" s="46"/>
      <c r="IRT66" s="46"/>
      <c r="IRU66" s="46"/>
      <c r="IRV66" s="46"/>
      <c r="IRW66" s="46"/>
      <c r="IRX66" s="46"/>
      <c r="IRY66" s="46"/>
      <c r="IRZ66" s="46"/>
      <c r="ISA66" s="46"/>
      <c r="ISB66" s="46"/>
      <c r="ISC66" s="46"/>
      <c r="ISD66" s="46"/>
      <c r="ISE66" s="46"/>
      <c r="ISF66" s="46"/>
      <c r="ISG66" s="46"/>
      <c r="ISH66" s="46"/>
      <c r="ISI66" s="46"/>
      <c r="ISJ66" s="46"/>
      <c r="ISK66" s="46"/>
      <c r="ISL66" s="46"/>
      <c r="ISM66" s="46"/>
      <c r="ISN66" s="46"/>
      <c r="ISO66" s="46"/>
      <c r="ISP66" s="46"/>
      <c r="ISQ66" s="46"/>
      <c r="ISR66" s="46"/>
      <c r="ISS66" s="46"/>
      <c r="IST66" s="46"/>
      <c r="ISU66" s="46"/>
      <c r="ISV66" s="46"/>
      <c r="ISW66" s="46"/>
      <c r="ISX66" s="46"/>
      <c r="ISY66" s="46"/>
      <c r="ISZ66" s="46"/>
      <c r="ITA66" s="46"/>
      <c r="ITB66" s="46"/>
      <c r="ITC66" s="46"/>
      <c r="ITD66" s="46"/>
      <c r="ITE66" s="46"/>
      <c r="ITF66" s="46"/>
      <c r="ITG66" s="46"/>
      <c r="ITH66" s="46"/>
      <c r="ITI66" s="46"/>
      <c r="ITJ66" s="46"/>
      <c r="ITK66" s="46"/>
      <c r="ITL66" s="46"/>
      <c r="ITM66" s="46"/>
      <c r="ITN66" s="46"/>
      <c r="ITO66" s="46"/>
      <c r="ITP66" s="46"/>
      <c r="ITQ66" s="46"/>
      <c r="ITR66" s="46"/>
      <c r="ITS66" s="46"/>
      <c r="ITT66" s="46"/>
      <c r="ITU66" s="46"/>
      <c r="ITV66" s="46"/>
      <c r="ITW66" s="46"/>
      <c r="ITX66" s="46"/>
      <c r="ITY66" s="46"/>
      <c r="ITZ66" s="46"/>
      <c r="IUA66" s="46"/>
      <c r="IUB66" s="46"/>
      <c r="IUC66" s="46"/>
      <c r="IUD66" s="46"/>
      <c r="IUE66" s="46"/>
      <c r="IUF66" s="46"/>
      <c r="IUG66" s="46"/>
      <c r="IUH66" s="46"/>
      <c r="IUI66" s="46"/>
      <c r="IUJ66" s="46"/>
      <c r="IUK66" s="46"/>
      <c r="IUL66" s="46"/>
      <c r="IUM66" s="46"/>
      <c r="IUN66" s="46"/>
      <c r="IUO66" s="46"/>
      <c r="IUP66" s="46"/>
      <c r="IUQ66" s="46"/>
      <c r="IUR66" s="46"/>
      <c r="IUS66" s="46"/>
      <c r="IUT66" s="46"/>
      <c r="IUU66" s="46"/>
      <c r="IUV66" s="46"/>
      <c r="IUW66" s="46"/>
      <c r="IUX66" s="46"/>
      <c r="IUY66" s="46"/>
      <c r="IUZ66" s="46"/>
      <c r="IVA66" s="46"/>
      <c r="IVB66" s="46"/>
      <c r="IVC66" s="46"/>
      <c r="IVD66" s="46"/>
      <c r="IVE66" s="46"/>
      <c r="IVF66" s="46"/>
      <c r="IVG66" s="46"/>
      <c r="IVH66" s="46"/>
      <c r="IVI66" s="46"/>
      <c r="IVJ66" s="46"/>
      <c r="IVK66" s="46"/>
      <c r="IVL66" s="46"/>
      <c r="IVM66" s="46"/>
      <c r="IVN66" s="46"/>
      <c r="IVO66" s="46"/>
      <c r="IVP66" s="46"/>
      <c r="IVQ66" s="46"/>
      <c r="IVR66" s="46"/>
      <c r="IVS66" s="46"/>
      <c r="IVT66" s="46"/>
      <c r="IVU66" s="46"/>
      <c r="IVV66" s="46"/>
      <c r="IVW66" s="46"/>
      <c r="IVX66" s="46"/>
      <c r="IVY66" s="46"/>
      <c r="IVZ66" s="46"/>
      <c r="IWA66" s="46"/>
      <c r="IWB66" s="46"/>
      <c r="IWC66" s="46"/>
      <c r="IWD66" s="46"/>
      <c r="IWE66" s="46"/>
      <c r="IWF66" s="46"/>
      <c r="IWG66" s="46"/>
      <c r="IWH66" s="46"/>
      <c r="IWI66" s="46"/>
      <c r="IWJ66" s="46"/>
      <c r="IWK66" s="46"/>
      <c r="IWL66" s="46"/>
      <c r="IWM66" s="46"/>
      <c r="IWN66" s="46"/>
      <c r="IWO66" s="46"/>
      <c r="IWP66" s="46"/>
      <c r="IWQ66" s="46"/>
      <c r="IWR66" s="46"/>
      <c r="IWS66" s="46"/>
      <c r="IWT66" s="46"/>
      <c r="IWU66" s="46"/>
      <c r="IWV66" s="46"/>
      <c r="IWW66" s="46"/>
      <c r="IWX66" s="46"/>
      <c r="IWY66" s="46"/>
      <c r="IWZ66" s="46"/>
      <c r="IXA66" s="46"/>
      <c r="IXB66" s="46"/>
      <c r="IXC66" s="46"/>
      <c r="IXD66" s="46"/>
      <c r="IXE66" s="46"/>
      <c r="IXF66" s="46"/>
      <c r="IXG66" s="46"/>
      <c r="IXH66" s="46"/>
      <c r="IXI66" s="46"/>
      <c r="IXJ66" s="46"/>
      <c r="IXK66" s="46"/>
      <c r="IXL66" s="46"/>
      <c r="IXM66" s="46"/>
      <c r="IXN66" s="46"/>
      <c r="IXO66" s="46"/>
      <c r="IXP66" s="46"/>
      <c r="IXQ66" s="46"/>
      <c r="IXR66" s="46"/>
      <c r="IXS66" s="46"/>
      <c r="IXT66" s="46"/>
      <c r="IXU66" s="46"/>
      <c r="IXV66" s="46"/>
      <c r="IXW66" s="46"/>
      <c r="IXX66" s="46"/>
      <c r="IXY66" s="46"/>
      <c r="IXZ66" s="46"/>
      <c r="IYA66" s="46"/>
      <c r="IYB66" s="46"/>
      <c r="IYC66" s="46"/>
      <c r="IYD66" s="46"/>
      <c r="IYE66" s="46"/>
      <c r="IYF66" s="46"/>
      <c r="IYG66" s="46"/>
      <c r="IYH66" s="46"/>
      <c r="IYI66" s="46"/>
      <c r="IYJ66" s="46"/>
      <c r="IYK66" s="46"/>
      <c r="IYL66" s="46"/>
      <c r="IYM66" s="46"/>
      <c r="IYN66" s="46"/>
      <c r="IYO66" s="46"/>
      <c r="IYP66" s="46"/>
      <c r="IYQ66" s="46"/>
      <c r="IYR66" s="46"/>
      <c r="IYS66" s="46"/>
      <c r="IYT66" s="46"/>
      <c r="IYU66" s="46"/>
      <c r="IYV66" s="46"/>
      <c r="IYW66" s="46"/>
      <c r="IYX66" s="46"/>
      <c r="IYY66" s="46"/>
      <c r="IYZ66" s="46"/>
      <c r="IZA66" s="46"/>
      <c r="IZB66" s="46"/>
      <c r="IZC66" s="46"/>
      <c r="IZD66" s="46"/>
      <c r="IZE66" s="46"/>
      <c r="IZF66" s="46"/>
      <c r="IZG66" s="46"/>
      <c r="IZH66" s="46"/>
      <c r="IZI66" s="46"/>
      <c r="IZJ66" s="46"/>
      <c r="IZK66" s="46"/>
      <c r="IZL66" s="46"/>
      <c r="IZM66" s="46"/>
      <c r="IZN66" s="46"/>
      <c r="IZO66" s="46"/>
      <c r="IZP66" s="46"/>
      <c r="IZQ66" s="46"/>
      <c r="IZR66" s="46"/>
      <c r="IZS66" s="46"/>
      <c r="IZT66" s="46"/>
      <c r="IZU66" s="46"/>
      <c r="IZV66" s="46"/>
      <c r="IZW66" s="46"/>
      <c r="IZX66" s="46"/>
      <c r="IZY66" s="46"/>
      <c r="IZZ66" s="46"/>
      <c r="JAA66" s="46"/>
      <c r="JAB66" s="46"/>
      <c r="JAC66" s="46"/>
      <c r="JAD66" s="46"/>
      <c r="JAE66" s="46"/>
      <c r="JAF66" s="46"/>
      <c r="JAG66" s="46"/>
      <c r="JAH66" s="46"/>
      <c r="JAI66" s="46"/>
      <c r="JAJ66" s="46"/>
      <c r="JAK66" s="46"/>
      <c r="JAL66" s="46"/>
      <c r="JAM66" s="46"/>
      <c r="JAN66" s="46"/>
      <c r="JAO66" s="46"/>
      <c r="JAP66" s="46"/>
      <c r="JAQ66" s="46"/>
      <c r="JAR66" s="46"/>
      <c r="JAS66" s="46"/>
      <c r="JAT66" s="46"/>
      <c r="JAU66" s="46"/>
      <c r="JAV66" s="46"/>
      <c r="JAW66" s="46"/>
      <c r="JAX66" s="46"/>
      <c r="JAY66" s="46"/>
      <c r="JAZ66" s="46"/>
      <c r="JBA66" s="46"/>
      <c r="JBB66" s="46"/>
      <c r="JBC66" s="46"/>
      <c r="JBD66" s="46"/>
      <c r="JBE66" s="46"/>
      <c r="JBF66" s="46"/>
      <c r="JBG66" s="46"/>
      <c r="JBH66" s="46"/>
      <c r="JBI66" s="46"/>
      <c r="JBJ66" s="46"/>
      <c r="JBK66" s="46"/>
      <c r="JBL66" s="46"/>
      <c r="JBM66" s="46"/>
      <c r="JBN66" s="46"/>
      <c r="JBO66" s="46"/>
      <c r="JBP66" s="46"/>
      <c r="JBQ66" s="46"/>
      <c r="JBR66" s="46"/>
      <c r="JBS66" s="46"/>
      <c r="JBT66" s="46"/>
      <c r="JBU66" s="46"/>
      <c r="JBV66" s="46"/>
      <c r="JBW66" s="46"/>
      <c r="JBX66" s="46"/>
      <c r="JBY66" s="46"/>
      <c r="JBZ66" s="46"/>
      <c r="JCA66" s="46"/>
      <c r="JCB66" s="46"/>
      <c r="JCC66" s="46"/>
      <c r="JCD66" s="46"/>
      <c r="JCE66" s="46"/>
      <c r="JCF66" s="46"/>
      <c r="JCG66" s="46"/>
      <c r="JCH66" s="46"/>
      <c r="JCI66" s="46"/>
      <c r="JCJ66" s="46"/>
      <c r="JCK66" s="46"/>
      <c r="JCL66" s="46"/>
      <c r="JCM66" s="46"/>
      <c r="JCN66" s="46"/>
      <c r="JCO66" s="46"/>
      <c r="JCP66" s="46"/>
      <c r="JCQ66" s="46"/>
      <c r="JCR66" s="46"/>
      <c r="JCS66" s="46"/>
      <c r="JCT66" s="46"/>
      <c r="JCU66" s="46"/>
      <c r="JCV66" s="46"/>
      <c r="JCW66" s="46"/>
      <c r="JCX66" s="46"/>
      <c r="JCY66" s="46"/>
      <c r="JCZ66" s="46"/>
      <c r="JDA66" s="46"/>
      <c r="JDB66" s="46"/>
      <c r="JDC66" s="46"/>
      <c r="JDD66" s="46"/>
      <c r="JDE66" s="46"/>
      <c r="JDF66" s="46"/>
      <c r="JDG66" s="46"/>
      <c r="JDH66" s="46"/>
      <c r="JDI66" s="46"/>
      <c r="JDJ66" s="46"/>
      <c r="JDK66" s="46"/>
      <c r="JDL66" s="46"/>
      <c r="JDM66" s="46"/>
      <c r="JDN66" s="46"/>
      <c r="JDO66" s="46"/>
      <c r="JDP66" s="46"/>
      <c r="JDQ66" s="46"/>
      <c r="JDR66" s="46"/>
      <c r="JDS66" s="46"/>
      <c r="JDT66" s="46"/>
      <c r="JDU66" s="46"/>
      <c r="JDV66" s="46"/>
      <c r="JDW66" s="46"/>
      <c r="JDX66" s="46"/>
      <c r="JDY66" s="46"/>
      <c r="JDZ66" s="46"/>
      <c r="JEA66" s="46"/>
      <c r="JEB66" s="46"/>
      <c r="JEC66" s="46"/>
      <c r="JED66" s="46"/>
      <c r="JEE66" s="46"/>
      <c r="JEF66" s="46"/>
      <c r="JEG66" s="46"/>
      <c r="JEH66" s="46"/>
      <c r="JEI66" s="46"/>
      <c r="JEJ66" s="46"/>
      <c r="JEK66" s="46"/>
      <c r="JEL66" s="46"/>
      <c r="JEM66" s="46"/>
      <c r="JEN66" s="46"/>
      <c r="JEO66" s="46"/>
      <c r="JEP66" s="46"/>
      <c r="JEQ66" s="46"/>
      <c r="JER66" s="46"/>
      <c r="JES66" s="46"/>
      <c r="JET66" s="46"/>
      <c r="JEU66" s="46"/>
      <c r="JEV66" s="46"/>
      <c r="JEW66" s="46"/>
      <c r="JEX66" s="46"/>
      <c r="JEY66" s="46"/>
      <c r="JEZ66" s="46"/>
      <c r="JFA66" s="46"/>
      <c r="JFB66" s="46"/>
      <c r="JFC66" s="46"/>
      <c r="JFD66" s="46"/>
      <c r="JFE66" s="46"/>
      <c r="JFF66" s="46"/>
      <c r="JFG66" s="46"/>
      <c r="JFH66" s="46"/>
      <c r="JFI66" s="46"/>
      <c r="JFJ66" s="46"/>
      <c r="JFK66" s="46"/>
      <c r="JFL66" s="46"/>
      <c r="JFM66" s="46"/>
      <c r="JFN66" s="46"/>
      <c r="JFO66" s="46"/>
      <c r="JFP66" s="46"/>
      <c r="JFQ66" s="46"/>
      <c r="JFR66" s="46"/>
      <c r="JFS66" s="46"/>
      <c r="JFT66" s="46"/>
      <c r="JFU66" s="46"/>
      <c r="JFV66" s="46"/>
      <c r="JFW66" s="46"/>
      <c r="JFX66" s="46"/>
      <c r="JFY66" s="46"/>
      <c r="JFZ66" s="46"/>
      <c r="JGA66" s="46"/>
      <c r="JGB66" s="46"/>
      <c r="JGC66" s="46"/>
      <c r="JGD66" s="46"/>
      <c r="JGE66" s="46"/>
      <c r="JGF66" s="46"/>
      <c r="JGG66" s="46"/>
      <c r="JGH66" s="46"/>
      <c r="JGI66" s="46"/>
      <c r="JGJ66" s="46"/>
      <c r="JGK66" s="46"/>
      <c r="JGL66" s="46"/>
      <c r="JGM66" s="46"/>
      <c r="JGN66" s="46"/>
      <c r="JGO66" s="46"/>
      <c r="JGP66" s="46"/>
      <c r="JGQ66" s="46"/>
      <c r="JGR66" s="46"/>
      <c r="JGS66" s="46"/>
      <c r="JGT66" s="46"/>
      <c r="JGU66" s="46"/>
      <c r="JGV66" s="46"/>
      <c r="JGW66" s="46"/>
      <c r="JGX66" s="46"/>
      <c r="JGY66" s="46"/>
      <c r="JGZ66" s="46"/>
      <c r="JHA66" s="46"/>
      <c r="JHB66" s="46"/>
      <c r="JHC66" s="46"/>
      <c r="JHD66" s="46"/>
      <c r="JHE66" s="46"/>
      <c r="JHF66" s="46"/>
      <c r="JHG66" s="46"/>
      <c r="JHH66" s="46"/>
      <c r="JHI66" s="46"/>
      <c r="JHJ66" s="46"/>
      <c r="JHK66" s="46"/>
      <c r="JHL66" s="46"/>
      <c r="JHM66" s="46"/>
      <c r="JHN66" s="46"/>
      <c r="JHO66" s="46"/>
      <c r="JHP66" s="46"/>
      <c r="JHQ66" s="46"/>
      <c r="JHR66" s="46"/>
      <c r="JHS66" s="46"/>
      <c r="JHT66" s="46"/>
      <c r="JHU66" s="46"/>
      <c r="JHV66" s="46"/>
      <c r="JHW66" s="46"/>
      <c r="JHX66" s="46"/>
      <c r="JHY66" s="46"/>
      <c r="JHZ66" s="46"/>
      <c r="JIA66" s="46"/>
      <c r="JIB66" s="46"/>
      <c r="JIC66" s="46"/>
      <c r="JID66" s="46"/>
      <c r="JIE66" s="46"/>
      <c r="JIF66" s="46"/>
      <c r="JIG66" s="46"/>
      <c r="JIH66" s="46"/>
      <c r="JII66" s="46"/>
      <c r="JIJ66" s="46"/>
      <c r="JIK66" s="46"/>
      <c r="JIL66" s="46"/>
      <c r="JIM66" s="46"/>
      <c r="JIN66" s="46"/>
      <c r="JIO66" s="46"/>
      <c r="JIP66" s="46"/>
      <c r="JIQ66" s="46"/>
      <c r="JIR66" s="46"/>
      <c r="JIS66" s="46"/>
      <c r="JIT66" s="46"/>
      <c r="JIU66" s="46"/>
      <c r="JIV66" s="46"/>
      <c r="JIW66" s="46"/>
      <c r="JIX66" s="46"/>
      <c r="JIY66" s="46"/>
      <c r="JIZ66" s="46"/>
      <c r="JJA66" s="46"/>
      <c r="JJB66" s="46"/>
      <c r="JJC66" s="46"/>
      <c r="JJD66" s="46"/>
      <c r="JJE66" s="46"/>
      <c r="JJF66" s="46"/>
      <c r="JJG66" s="46"/>
      <c r="JJH66" s="46"/>
      <c r="JJI66" s="46"/>
      <c r="JJJ66" s="46"/>
      <c r="JJK66" s="46"/>
      <c r="JJL66" s="46"/>
      <c r="JJM66" s="46"/>
      <c r="JJN66" s="46"/>
      <c r="JJO66" s="46"/>
      <c r="JJP66" s="46"/>
      <c r="JJQ66" s="46"/>
      <c r="JJR66" s="46"/>
      <c r="JJS66" s="46"/>
      <c r="JJT66" s="46"/>
      <c r="JJU66" s="46"/>
      <c r="JJV66" s="46"/>
      <c r="JJW66" s="46"/>
      <c r="JJX66" s="46"/>
      <c r="JJY66" s="46"/>
      <c r="JJZ66" s="46"/>
      <c r="JKA66" s="46"/>
      <c r="JKB66" s="46"/>
      <c r="JKC66" s="46"/>
      <c r="JKD66" s="46"/>
      <c r="JKE66" s="46"/>
      <c r="JKF66" s="46"/>
      <c r="JKG66" s="46"/>
      <c r="JKH66" s="46"/>
      <c r="JKI66" s="46"/>
      <c r="JKJ66" s="46"/>
      <c r="JKK66" s="46"/>
      <c r="JKL66" s="46"/>
      <c r="JKM66" s="46"/>
      <c r="JKN66" s="46"/>
      <c r="JKO66" s="46"/>
      <c r="JKP66" s="46"/>
      <c r="JKQ66" s="46"/>
      <c r="JKR66" s="46"/>
      <c r="JKS66" s="46"/>
      <c r="JKT66" s="46"/>
      <c r="JKU66" s="46"/>
      <c r="JKV66" s="46"/>
      <c r="JKW66" s="46"/>
      <c r="JKX66" s="46"/>
      <c r="JKY66" s="46"/>
      <c r="JKZ66" s="46"/>
      <c r="JLA66" s="46"/>
      <c r="JLB66" s="46"/>
      <c r="JLC66" s="46"/>
      <c r="JLD66" s="46"/>
      <c r="JLE66" s="46"/>
      <c r="JLF66" s="46"/>
      <c r="JLG66" s="46"/>
      <c r="JLH66" s="46"/>
      <c r="JLI66" s="46"/>
      <c r="JLJ66" s="46"/>
      <c r="JLK66" s="46"/>
      <c r="JLL66" s="46"/>
      <c r="JLM66" s="46"/>
      <c r="JLN66" s="46"/>
      <c r="JLO66" s="46"/>
      <c r="JLP66" s="46"/>
      <c r="JLQ66" s="46"/>
      <c r="JLR66" s="46"/>
      <c r="JLS66" s="46"/>
      <c r="JLT66" s="46"/>
      <c r="JLU66" s="46"/>
      <c r="JLV66" s="46"/>
      <c r="JLW66" s="46"/>
      <c r="JLX66" s="46"/>
      <c r="JLY66" s="46"/>
      <c r="JLZ66" s="46"/>
      <c r="JMA66" s="46"/>
      <c r="JMB66" s="46"/>
      <c r="JMC66" s="46"/>
      <c r="JMD66" s="46"/>
      <c r="JME66" s="46"/>
      <c r="JMF66" s="46"/>
      <c r="JMG66" s="46"/>
      <c r="JMH66" s="46"/>
      <c r="JMI66" s="46"/>
      <c r="JMJ66" s="46"/>
      <c r="JMK66" s="46"/>
      <c r="JML66" s="46"/>
      <c r="JMM66" s="46"/>
      <c r="JMN66" s="46"/>
      <c r="JMO66" s="46"/>
      <c r="JMP66" s="46"/>
      <c r="JMQ66" s="46"/>
      <c r="JMR66" s="46"/>
      <c r="JMS66" s="46"/>
      <c r="JMT66" s="46"/>
      <c r="JMU66" s="46"/>
      <c r="JMV66" s="46"/>
      <c r="JMW66" s="46"/>
      <c r="JMX66" s="46"/>
      <c r="JMY66" s="46"/>
      <c r="JMZ66" s="46"/>
      <c r="JNA66" s="46"/>
      <c r="JNB66" s="46"/>
      <c r="JNC66" s="46"/>
      <c r="JND66" s="46"/>
      <c r="JNE66" s="46"/>
      <c r="JNF66" s="46"/>
      <c r="JNG66" s="46"/>
      <c r="JNH66" s="46"/>
      <c r="JNI66" s="46"/>
      <c r="JNJ66" s="46"/>
      <c r="JNK66" s="46"/>
      <c r="JNL66" s="46"/>
      <c r="JNM66" s="46"/>
      <c r="JNN66" s="46"/>
      <c r="JNO66" s="46"/>
      <c r="JNP66" s="46"/>
      <c r="JNQ66" s="46"/>
      <c r="JNR66" s="46"/>
      <c r="JNS66" s="46"/>
      <c r="JNT66" s="46"/>
      <c r="JNU66" s="46"/>
      <c r="JNV66" s="46"/>
      <c r="JNW66" s="46"/>
      <c r="JNX66" s="46"/>
      <c r="JNY66" s="46"/>
      <c r="JNZ66" s="46"/>
      <c r="JOA66" s="46"/>
      <c r="JOB66" s="46"/>
      <c r="JOC66" s="46"/>
      <c r="JOD66" s="46"/>
      <c r="JOE66" s="46"/>
      <c r="JOF66" s="46"/>
      <c r="JOG66" s="46"/>
      <c r="JOH66" s="46"/>
      <c r="JOI66" s="46"/>
      <c r="JOJ66" s="46"/>
      <c r="JOK66" s="46"/>
      <c r="JOL66" s="46"/>
      <c r="JOM66" s="46"/>
      <c r="JON66" s="46"/>
      <c r="JOO66" s="46"/>
      <c r="JOP66" s="46"/>
      <c r="JOQ66" s="46"/>
      <c r="JOR66" s="46"/>
      <c r="JOS66" s="46"/>
      <c r="JOT66" s="46"/>
      <c r="JOU66" s="46"/>
      <c r="JOV66" s="46"/>
      <c r="JOW66" s="46"/>
      <c r="JOX66" s="46"/>
      <c r="JOY66" s="46"/>
      <c r="JOZ66" s="46"/>
      <c r="JPA66" s="46"/>
      <c r="JPB66" s="46"/>
      <c r="JPC66" s="46"/>
      <c r="JPD66" s="46"/>
      <c r="JPE66" s="46"/>
      <c r="JPF66" s="46"/>
      <c r="JPG66" s="46"/>
      <c r="JPH66" s="46"/>
      <c r="JPI66" s="46"/>
      <c r="JPJ66" s="46"/>
      <c r="JPK66" s="46"/>
      <c r="JPL66" s="46"/>
      <c r="JPM66" s="46"/>
      <c r="JPN66" s="46"/>
      <c r="JPO66" s="46"/>
      <c r="JPP66" s="46"/>
      <c r="JPQ66" s="46"/>
      <c r="JPR66" s="46"/>
      <c r="JPS66" s="46"/>
      <c r="JPT66" s="46"/>
      <c r="JPU66" s="46"/>
      <c r="JPV66" s="46"/>
      <c r="JPW66" s="46"/>
      <c r="JPX66" s="46"/>
      <c r="JPY66" s="46"/>
      <c r="JPZ66" s="46"/>
      <c r="JQA66" s="46"/>
      <c r="JQB66" s="46"/>
      <c r="JQC66" s="46"/>
      <c r="JQD66" s="46"/>
      <c r="JQE66" s="46"/>
      <c r="JQF66" s="46"/>
      <c r="JQG66" s="46"/>
      <c r="JQH66" s="46"/>
      <c r="JQI66" s="46"/>
      <c r="JQJ66" s="46"/>
      <c r="JQK66" s="46"/>
      <c r="JQL66" s="46"/>
      <c r="JQM66" s="46"/>
      <c r="JQN66" s="46"/>
      <c r="JQO66" s="46"/>
      <c r="JQP66" s="46"/>
      <c r="JQQ66" s="46"/>
      <c r="JQR66" s="46"/>
      <c r="JQS66" s="46"/>
      <c r="JQT66" s="46"/>
      <c r="JQU66" s="46"/>
      <c r="JQV66" s="46"/>
      <c r="JQW66" s="46"/>
      <c r="JQX66" s="46"/>
      <c r="JQY66" s="46"/>
      <c r="JQZ66" s="46"/>
      <c r="JRA66" s="46"/>
      <c r="JRB66" s="46"/>
      <c r="JRC66" s="46"/>
      <c r="JRD66" s="46"/>
      <c r="JRE66" s="46"/>
      <c r="JRF66" s="46"/>
      <c r="JRG66" s="46"/>
      <c r="JRH66" s="46"/>
      <c r="JRI66" s="46"/>
      <c r="JRJ66" s="46"/>
      <c r="JRK66" s="46"/>
      <c r="JRL66" s="46"/>
      <c r="JRM66" s="46"/>
      <c r="JRN66" s="46"/>
      <c r="JRO66" s="46"/>
      <c r="JRP66" s="46"/>
      <c r="JRQ66" s="46"/>
      <c r="JRR66" s="46"/>
      <c r="JRS66" s="46"/>
      <c r="JRT66" s="46"/>
      <c r="JRU66" s="46"/>
      <c r="JRV66" s="46"/>
      <c r="JRW66" s="46"/>
      <c r="JRX66" s="46"/>
      <c r="JRY66" s="46"/>
      <c r="JRZ66" s="46"/>
      <c r="JSA66" s="46"/>
      <c r="JSB66" s="46"/>
      <c r="JSC66" s="46"/>
      <c r="JSD66" s="46"/>
      <c r="JSE66" s="46"/>
      <c r="JSF66" s="46"/>
      <c r="JSG66" s="46"/>
      <c r="JSH66" s="46"/>
      <c r="JSI66" s="46"/>
      <c r="JSJ66" s="46"/>
      <c r="JSK66" s="46"/>
      <c r="JSL66" s="46"/>
      <c r="JSM66" s="46"/>
      <c r="JSN66" s="46"/>
      <c r="JSO66" s="46"/>
      <c r="JSP66" s="46"/>
      <c r="JSQ66" s="46"/>
      <c r="JSR66" s="46"/>
      <c r="JSS66" s="46"/>
      <c r="JST66" s="46"/>
      <c r="JSU66" s="46"/>
      <c r="JSV66" s="46"/>
      <c r="JSW66" s="46"/>
      <c r="JSX66" s="46"/>
      <c r="JSY66" s="46"/>
      <c r="JSZ66" s="46"/>
      <c r="JTA66" s="46"/>
      <c r="JTB66" s="46"/>
      <c r="JTC66" s="46"/>
      <c r="JTD66" s="46"/>
      <c r="JTE66" s="46"/>
      <c r="JTF66" s="46"/>
      <c r="JTG66" s="46"/>
      <c r="JTH66" s="46"/>
      <c r="JTI66" s="46"/>
      <c r="JTJ66" s="46"/>
      <c r="JTK66" s="46"/>
      <c r="JTL66" s="46"/>
      <c r="JTM66" s="46"/>
      <c r="JTN66" s="46"/>
      <c r="JTO66" s="46"/>
      <c r="JTP66" s="46"/>
      <c r="JTQ66" s="46"/>
      <c r="JTR66" s="46"/>
      <c r="JTS66" s="46"/>
      <c r="JTT66" s="46"/>
      <c r="JTU66" s="46"/>
      <c r="JTV66" s="46"/>
      <c r="JTW66" s="46"/>
      <c r="JTX66" s="46"/>
      <c r="JTY66" s="46"/>
      <c r="JTZ66" s="46"/>
      <c r="JUA66" s="46"/>
      <c r="JUB66" s="46"/>
      <c r="JUC66" s="46"/>
      <c r="JUD66" s="46"/>
      <c r="JUE66" s="46"/>
      <c r="JUF66" s="46"/>
      <c r="JUG66" s="46"/>
      <c r="JUH66" s="46"/>
      <c r="JUI66" s="46"/>
      <c r="JUJ66" s="46"/>
      <c r="JUK66" s="46"/>
      <c r="JUL66" s="46"/>
      <c r="JUM66" s="46"/>
      <c r="JUN66" s="46"/>
      <c r="JUO66" s="46"/>
      <c r="JUP66" s="46"/>
      <c r="JUQ66" s="46"/>
      <c r="JUR66" s="46"/>
      <c r="JUS66" s="46"/>
      <c r="JUT66" s="46"/>
      <c r="JUU66" s="46"/>
      <c r="JUV66" s="46"/>
      <c r="JUW66" s="46"/>
      <c r="JUX66" s="46"/>
      <c r="JUY66" s="46"/>
      <c r="JUZ66" s="46"/>
      <c r="JVA66" s="46"/>
      <c r="JVB66" s="46"/>
      <c r="JVC66" s="46"/>
      <c r="JVD66" s="46"/>
      <c r="JVE66" s="46"/>
      <c r="JVF66" s="46"/>
      <c r="JVG66" s="46"/>
      <c r="JVH66" s="46"/>
      <c r="JVI66" s="46"/>
      <c r="JVJ66" s="46"/>
      <c r="JVK66" s="46"/>
      <c r="JVL66" s="46"/>
      <c r="JVM66" s="46"/>
      <c r="JVN66" s="46"/>
      <c r="JVO66" s="46"/>
      <c r="JVP66" s="46"/>
      <c r="JVQ66" s="46"/>
      <c r="JVR66" s="46"/>
      <c r="JVS66" s="46"/>
      <c r="JVT66" s="46"/>
      <c r="JVU66" s="46"/>
      <c r="JVV66" s="46"/>
      <c r="JVW66" s="46"/>
      <c r="JVX66" s="46"/>
      <c r="JVY66" s="46"/>
      <c r="JVZ66" s="46"/>
      <c r="JWA66" s="46"/>
      <c r="JWB66" s="46"/>
      <c r="JWC66" s="46"/>
      <c r="JWD66" s="46"/>
      <c r="JWE66" s="46"/>
      <c r="JWF66" s="46"/>
      <c r="JWG66" s="46"/>
      <c r="JWH66" s="46"/>
      <c r="JWI66" s="46"/>
      <c r="JWJ66" s="46"/>
      <c r="JWK66" s="46"/>
      <c r="JWL66" s="46"/>
      <c r="JWM66" s="46"/>
      <c r="JWN66" s="46"/>
      <c r="JWO66" s="46"/>
      <c r="JWP66" s="46"/>
      <c r="JWQ66" s="46"/>
      <c r="JWR66" s="46"/>
      <c r="JWS66" s="46"/>
      <c r="JWT66" s="46"/>
      <c r="JWU66" s="46"/>
      <c r="JWV66" s="46"/>
      <c r="JWW66" s="46"/>
      <c r="JWX66" s="46"/>
      <c r="JWY66" s="46"/>
      <c r="JWZ66" s="46"/>
      <c r="JXA66" s="46"/>
      <c r="JXB66" s="46"/>
      <c r="JXC66" s="46"/>
      <c r="JXD66" s="46"/>
      <c r="JXE66" s="46"/>
      <c r="JXF66" s="46"/>
      <c r="JXG66" s="46"/>
      <c r="JXH66" s="46"/>
      <c r="JXI66" s="46"/>
      <c r="JXJ66" s="46"/>
      <c r="JXK66" s="46"/>
      <c r="JXL66" s="46"/>
      <c r="JXM66" s="46"/>
      <c r="JXN66" s="46"/>
      <c r="JXO66" s="46"/>
      <c r="JXP66" s="46"/>
      <c r="JXQ66" s="46"/>
      <c r="JXR66" s="46"/>
      <c r="JXS66" s="46"/>
      <c r="JXT66" s="46"/>
      <c r="JXU66" s="46"/>
      <c r="JXV66" s="46"/>
      <c r="JXW66" s="46"/>
      <c r="JXX66" s="46"/>
      <c r="JXY66" s="46"/>
      <c r="JXZ66" s="46"/>
      <c r="JYA66" s="46"/>
      <c r="JYB66" s="46"/>
      <c r="JYC66" s="46"/>
      <c r="JYD66" s="46"/>
      <c r="JYE66" s="46"/>
      <c r="JYF66" s="46"/>
      <c r="JYG66" s="46"/>
      <c r="JYH66" s="46"/>
      <c r="JYI66" s="46"/>
      <c r="JYJ66" s="46"/>
      <c r="JYK66" s="46"/>
      <c r="JYL66" s="46"/>
      <c r="JYM66" s="46"/>
      <c r="JYN66" s="46"/>
      <c r="JYO66" s="46"/>
      <c r="JYP66" s="46"/>
      <c r="JYQ66" s="46"/>
      <c r="JYR66" s="46"/>
      <c r="JYS66" s="46"/>
      <c r="JYT66" s="46"/>
      <c r="JYU66" s="46"/>
      <c r="JYV66" s="46"/>
      <c r="JYW66" s="46"/>
      <c r="JYX66" s="46"/>
      <c r="JYY66" s="46"/>
      <c r="JYZ66" s="46"/>
      <c r="JZA66" s="46"/>
      <c r="JZB66" s="46"/>
      <c r="JZC66" s="46"/>
      <c r="JZD66" s="46"/>
      <c r="JZE66" s="46"/>
      <c r="JZF66" s="46"/>
      <c r="JZG66" s="46"/>
      <c r="JZH66" s="46"/>
      <c r="JZI66" s="46"/>
      <c r="JZJ66" s="46"/>
      <c r="JZK66" s="46"/>
      <c r="JZL66" s="46"/>
      <c r="JZM66" s="46"/>
      <c r="JZN66" s="46"/>
      <c r="JZO66" s="46"/>
      <c r="JZP66" s="46"/>
      <c r="JZQ66" s="46"/>
      <c r="JZR66" s="46"/>
      <c r="JZS66" s="46"/>
      <c r="JZT66" s="46"/>
      <c r="JZU66" s="46"/>
      <c r="JZV66" s="46"/>
      <c r="JZW66" s="46"/>
      <c r="JZX66" s="46"/>
      <c r="JZY66" s="46"/>
      <c r="JZZ66" s="46"/>
      <c r="KAA66" s="46"/>
      <c r="KAB66" s="46"/>
      <c r="KAC66" s="46"/>
      <c r="KAD66" s="46"/>
      <c r="KAE66" s="46"/>
      <c r="KAF66" s="46"/>
      <c r="KAG66" s="46"/>
      <c r="KAH66" s="46"/>
      <c r="KAI66" s="46"/>
      <c r="KAJ66" s="46"/>
      <c r="KAK66" s="46"/>
      <c r="KAL66" s="46"/>
      <c r="KAM66" s="46"/>
      <c r="KAN66" s="46"/>
      <c r="KAO66" s="46"/>
      <c r="KAP66" s="46"/>
      <c r="KAQ66" s="46"/>
      <c r="KAR66" s="46"/>
      <c r="KAS66" s="46"/>
      <c r="KAT66" s="46"/>
      <c r="KAU66" s="46"/>
      <c r="KAV66" s="46"/>
      <c r="KAW66" s="46"/>
      <c r="KAX66" s="46"/>
      <c r="KAY66" s="46"/>
      <c r="KAZ66" s="46"/>
      <c r="KBA66" s="46"/>
      <c r="KBB66" s="46"/>
      <c r="KBC66" s="46"/>
      <c r="KBD66" s="46"/>
      <c r="KBE66" s="46"/>
      <c r="KBF66" s="46"/>
      <c r="KBG66" s="46"/>
      <c r="KBH66" s="46"/>
      <c r="KBI66" s="46"/>
      <c r="KBJ66" s="46"/>
      <c r="KBK66" s="46"/>
      <c r="KBL66" s="46"/>
      <c r="KBM66" s="46"/>
      <c r="KBN66" s="46"/>
      <c r="KBO66" s="46"/>
      <c r="KBP66" s="46"/>
      <c r="KBQ66" s="46"/>
      <c r="KBR66" s="46"/>
      <c r="KBS66" s="46"/>
      <c r="KBT66" s="46"/>
      <c r="KBU66" s="46"/>
      <c r="KBV66" s="46"/>
      <c r="KBW66" s="46"/>
      <c r="KBX66" s="46"/>
      <c r="KBY66" s="46"/>
      <c r="KBZ66" s="46"/>
      <c r="KCA66" s="46"/>
      <c r="KCB66" s="46"/>
      <c r="KCC66" s="46"/>
      <c r="KCD66" s="46"/>
      <c r="KCE66" s="46"/>
      <c r="KCF66" s="46"/>
      <c r="KCG66" s="46"/>
      <c r="KCH66" s="46"/>
      <c r="KCI66" s="46"/>
      <c r="KCJ66" s="46"/>
      <c r="KCK66" s="46"/>
      <c r="KCL66" s="46"/>
      <c r="KCM66" s="46"/>
      <c r="KCN66" s="46"/>
      <c r="KCO66" s="46"/>
      <c r="KCP66" s="46"/>
      <c r="KCQ66" s="46"/>
      <c r="KCR66" s="46"/>
      <c r="KCS66" s="46"/>
      <c r="KCT66" s="46"/>
      <c r="KCU66" s="46"/>
      <c r="KCV66" s="46"/>
      <c r="KCW66" s="46"/>
      <c r="KCX66" s="46"/>
      <c r="KCY66" s="46"/>
      <c r="KCZ66" s="46"/>
      <c r="KDA66" s="46"/>
      <c r="KDB66" s="46"/>
      <c r="KDC66" s="46"/>
      <c r="KDD66" s="46"/>
      <c r="KDE66" s="46"/>
      <c r="KDF66" s="46"/>
      <c r="KDG66" s="46"/>
      <c r="KDH66" s="46"/>
      <c r="KDI66" s="46"/>
      <c r="KDJ66" s="46"/>
      <c r="KDK66" s="46"/>
      <c r="KDL66" s="46"/>
      <c r="KDM66" s="46"/>
      <c r="KDN66" s="46"/>
      <c r="KDO66" s="46"/>
      <c r="KDP66" s="46"/>
      <c r="KDQ66" s="46"/>
      <c r="KDR66" s="46"/>
      <c r="KDS66" s="46"/>
      <c r="KDT66" s="46"/>
      <c r="KDU66" s="46"/>
      <c r="KDV66" s="46"/>
      <c r="KDW66" s="46"/>
      <c r="KDX66" s="46"/>
      <c r="KDY66" s="46"/>
      <c r="KDZ66" s="46"/>
      <c r="KEA66" s="46"/>
      <c r="KEB66" s="46"/>
      <c r="KEC66" s="46"/>
      <c r="KED66" s="46"/>
      <c r="KEE66" s="46"/>
      <c r="KEF66" s="46"/>
      <c r="KEG66" s="46"/>
      <c r="KEH66" s="46"/>
      <c r="KEI66" s="46"/>
      <c r="KEJ66" s="46"/>
      <c r="KEK66" s="46"/>
      <c r="KEL66" s="46"/>
      <c r="KEM66" s="46"/>
      <c r="KEN66" s="46"/>
      <c r="KEO66" s="46"/>
      <c r="KEP66" s="46"/>
      <c r="KEQ66" s="46"/>
      <c r="KER66" s="46"/>
      <c r="KES66" s="46"/>
      <c r="KET66" s="46"/>
      <c r="KEU66" s="46"/>
      <c r="KEV66" s="46"/>
      <c r="KEW66" s="46"/>
      <c r="KEX66" s="46"/>
      <c r="KEY66" s="46"/>
      <c r="KEZ66" s="46"/>
      <c r="KFA66" s="46"/>
      <c r="KFB66" s="46"/>
      <c r="KFC66" s="46"/>
      <c r="KFD66" s="46"/>
      <c r="KFE66" s="46"/>
      <c r="KFF66" s="46"/>
      <c r="KFG66" s="46"/>
      <c r="KFH66" s="46"/>
      <c r="KFI66" s="46"/>
      <c r="KFJ66" s="46"/>
      <c r="KFK66" s="46"/>
      <c r="KFL66" s="46"/>
      <c r="KFM66" s="46"/>
      <c r="KFN66" s="46"/>
      <c r="KFO66" s="46"/>
      <c r="KFP66" s="46"/>
      <c r="KFQ66" s="46"/>
      <c r="KFR66" s="46"/>
      <c r="KFS66" s="46"/>
      <c r="KFT66" s="46"/>
      <c r="KFU66" s="46"/>
      <c r="KFV66" s="46"/>
      <c r="KFW66" s="46"/>
      <c r="KFX66" s="46"/>
      <c r="KFY66" s="46"/>
      <c r="KFZ66" s="46"/>
      <c r="KGA66" s="46"/>
      <c r="KGB66" s="46"/>
      <c r="KGC66" s="46"/>
      <c r="KGD66" s="46"/>
      <c r="KGE66" s="46"/>
      <c r="KGF66" s="46"/>
      <c r="KGG66" s="46"/>
      <c r="KGH66" s="46"/>
      <c r="KGI66" s="46"/>
      <c r="KGJ66" s="46"/>
      <c r="KGK66" s="46"/>
      <c r="KGL66" s="46"/>
      <c r="KGM66" s="46"/>
      <c r="KGN66" s="46"/>
      <c r="KGO66" s="46"/>
      <c r="KGP66" s="46"/>
      <c r="KGQ66" s="46"/>
      <c r="KGR66" s="46"/>
      <c r="KGS66" s="46"/>
      <c r="KGT66" s="46"/>
      <c r="KGU66" s="46"/>
      <c r="KGV66" s="46"/>
      <c r="KGW66" s="46"/>
      <c r="KGX66" s="46"/>
      <c r="KGY66" s="46"/>
      <c r="KGZ66" s="46"/>
      <c r="KHA66" s="46"/>
      <c r="KHB66" s="46"/>
      <c r="KHC66" s="46"/>
      <c r="KHD66" s="46"/>
      <c r="KHE66" s="46"/>
      <c r="KHF66" s="46"/>
      <c r="KHG66" s="46"/>
      <c r="KHH66" s="46"/>
      <c r="KHI66" s="46"/>
      <c r="KHJ66" s="46"/>
      <c r="KHK66" s="46"/>
      <c r="KHL66" s="46"/>
      <c r="KHM66" s="46"/>
      <c r="KHN66" s="46"/>
      <c r="KHO66" s="46"/>
      <c r="KHP66" s="46"/>
      <c r="KHQ66" s="46"/>
      <c r="KHR66" s="46"/>
      <c r="KHS66" s="46"/>
      <c r="KHT66" s="46"/>
      <c r="KHU66" s="46"/>
      <c r="KHV66" s="46"/>
      <c r="KHW66" s="46"/>
      <c r="KHX66" s="46"/>
      <c r="KHY66" s="46"/>
      <c r="KHZ66" s="46"/>
      <c r="KIA66" s="46"/>
      <c r="KIB66" s="46"/>
      <c r="KIC66" s="46"/>
      <c r="KID66" s="46"/>
      <c r="KIE66" s="46"/>
      <c r="KIF66" s="46"/>
      <c r="KIG66" s="46"/>
      <c r="KIH66" s="46"/>
      <c r="KII66" s="46"/>
      <c r="KIJ66" s="46"/>
      <c r="KIK66" s="46"/>
      <c r="KIL66" s="46"/>
      <c r="KIM66" s="46"/>
      <c r="KIN66" s="46"/>
      <c r="KIO66" s="46"/>
      <c r="KIP66" s="46"/>
      <c r="KIQ66" s="46"/>
      <c r="KIR66" s="46"/>
      <c r="KIS66" s="46"/>
      <c r="KIT66" s="46"/>
      <c r="KIU66" s="46"/>
      <c r="KIV66" s="46"/>
      <c r="KIW66" s="46"/>
      <c r="KIX66" s="46"/>
      <c r="KIY66" s="46"/>
      <c r="KIZ66" s="46"/>
      <c r="KJA66" s="46"/>
      <c r="KJB66" s="46"/>
      <c r="KJC66" s="46"/>
      <c r="KJD66" s="46"/>
      <c r="KJE66" s="46"/>
      <c r="KJF66" s="46"/>
      <c r="KJG66" s="46"/>
      <c r="KJH66" s="46"/>
      <c r="KJI66" s="46"/>
      <c r="KJJ66" s="46"/>
      <c r="KJK66" s="46"/>
      <c r="KJL66" s="46"/>
      <c r="KJM66" s="46"/>
      <c r="KJN66" s="46"/>
      <c r="KJO66" s="46"/>
      <c r="KJP66" s="46"/>
      <c r="KJQ66" s="46"/>
      <c r="KJR66" s="46"/>
      <c r="KJS66" s="46"/>
      <c r="KJT66" s="46"/>
      <c r="KJU66" s="46"/>
      <c r="KJV66" s="46"/>
      <c r="KJW66" s="46"/>
      <c r="KJX66" s="46"/>
      <c r="KJY66" s="46"/>
      <c r="KJZ66" s="46"/>
      <c r="KKA66" s="46"/>
      <c r="KKB66" s="46"/>
      <c r="KKC66" s="46"/>
      <c r="KKD66" s="46"/>
      <c r="KKE66" s="46"/>
      <c r="KKF66" s="46"/>
      <c r="KKG66" s="46"/>
      <c r="KKH66" s="46"/>
      <c r="KKI66" s="46"/>
      <c r="KKJ66" s="46"/>
      <c r="KKK66" s="46"/>
      <c r="KKL66" s="46"/>
      <c r="KKM66" s="46"/>
      <c r="KKN66" s="46"/>
      <c r="KKO66" s="46"/>
      <c r="KKP66" s="46"/>
      <c r="KKQ66" s="46"/>
      <c r="KKR66" s="46"/>
      <c r="KKS66" s="46"/>
      <c r="KKT66" s="46"/>
      <c r="KKU66" s="46"/>
      <c r="KKV66" s="46"/>
      <c r="KKW66" s="46"/>
      <c r="KKX66" s="46"/>
      <c r="KKY66" s="46"/>
      <c r="KKZ66" s="46"/>
      <c r="KLA66" s="46"/>
      <c r="KLB66" s="46"/>
      <c r="KLC66" s="46"/>
      <c r="KLD66" s="46"/>
      <c r="KLE66" s="46"/>
      <c r="KLF66" s="46"/>
      <c r="KLG66" s="46"/>
      <c r="KLH66" s="46"/>
      <c r="KLI66" s="46"/>
      <c r="KLJ66" s="46"/>
      <c r="KLK66" s="46"/>
      <c r="KLL66" s="46"/>
      <c r="KLM66" s="46"/>
      <c r="KLN66" s="46"/>
      <c r="KLO66" s="46"/>
      <c r="KLP66" s="46"/>
      <c r="KLQ66" s="46"/>
      <c r="KLR66" s="46"/>
      <c r="KLS66" s="46"/>
      <c r="KLT66" s="46"/>
      <c r="KLU66" s="46"/>
      <c r="KLV66" s="46"/>
      <c r="KLW66" s="46"/>
      <c r="KLX66" s="46"/>
      <c r="KLY66" s="46"/>
      <c r="KLZ66" s="46"/>
      <c r="KMA66" s="46"/>
      <c r="KMB66" s="46"/>
      <c r="KMC66" s="46"/>
      <c r="KMD66" s="46"/>
      <c r="KME66" s="46"/>
      <c r="KMF66" s="46"/>
      <c r="KMG66" s="46"/>
      <c r="KMH66" s="46"/>
      <c r="KMI66" s="46"/>
      <c r="KMJ66" s="46"/>
      <c r="KMK66" s="46"/>
      <c r="KML66" s="46"/>
      <c r="KMM66" s="46"/>
      <c r="KMN66" s="46"/>
      <c r="KMO66" s="46"/>
      <c r="KMP66" s="46"/>
      <c r="KMQ66" s="46"/>
      <c r="KMR66" s="46"/>
      <c r="KMS66" s="46"/>
      <c r="KMT66" s="46"/>
      <c r="KMU66" s="46"/>
      <c r="KMV66" s="46"/>
      <c r="KMW66" s="46"/>
      <c r="KMX66" s="46"/>
      <c r="KMY66" s="46"/>
      <c r="KMZ66" s="46"/>
      <c r="KNA66" s="46"/>
      <c r="KNB66" s="46"/>
      <c r="KNC66" s="46"/>
      <c r="KND66" s="46"/>
      <c r="KNE66" s="46"/>
      <c r="KNF66" s="46"/>
      <c r="KNG66" s="46"/>
      <c r="KNH66" s="46"/>
      <c r="KNI66" s="46"/>
      <c r="KNJ66" s="46"/>
      <c r="KNK66" s="46"/>
      <c r="KNL66" s="46"/>
      <c r="KNM66" s="46"/>
      <c r="KNN66" s="46"/>
      <c r="KNO66" s="46"/>
      <c r="KNP66" s="46"/>
      <c r="KNQ66" s="46"/>
      <c r="KNR66" s="46"/>
      <c r="KNS66" s="46"/>
      <c r="KNT66" s="46"/>
      <c r="KNU66" s="46"/>
      <c r="KNV66" s="46"/>
      <c r="KNW66" s="46"/>
      <c r="KNX66" s="46"/>
      <c r="KNY66" s="46"/>
      <c r="KNZ66" s="46"/>
      <c r="KOA66" s="46"/>
      <c r="KOB66" s="46"/>
      <c r="KOC66" s="46"/>
      <c r="KOD66" s="46"/>
      <c r="KOE66" s="46"/>
      <c r="KOF66" s="46"/>
      <c r="KOG66" s="46"/>
      <c r="KOH66" s="46"/>
      <c r="KOI66" s="46"/>
      <c r="KOJ66" s="46"/>
      <c r="KOK66" s="46"/>
      <c r="KOL66" s="46"/>
      <c r="KOM66" s="46"/>
      <c r="KON66" s="46"/>
      <c r="KOO66" s="46"/>
      <c r="KOP66" s="46"/>
      <c r="KOQ66" s="46"/>
      <c r="KOR66" s="46"/>
      <c r="KOS66" s="46"/>
      <c r="KOT66" s="46"/>
      <c r="KOU66" s="46"/>
      <c r="KOV66" s="46"/>
      <c r="KOW66" s="46"/>
      <c r="KOX66" s="46"/>
      <c r="KOY66" s="46"/>
      <c r="KOZ66" s="46"/>
      <c r="KPA66" s="46"/>
      <c r="KPB66" s="46"/>
      <c r="KPC66" s="46"/>
      <c r="KPD66" s="46"/>
      <c r="KPE66" s="46"/>
      <c r="KPF66" s="46"/>
      <c r="KPG66" s="46"/>
      <c r="KPH66" s="46"/>
      <c r="KPI66" s="46"/>
      <c r="KPJ66" s="46"/>
      <c r="KPK66" s="46"/>
      <c r="KPL66" s="46"/>
      <c r="KPM66" s="46"/>
      <c r="KPN66" s="46"/>
      <c r="KPO66" s="46"/>
      <c r="KPP66" s="46"/>
      <c r="KPQ66" s="46"/>
      <c r="KPR66" s="46"/>
      <c r="KPS66" s="46"/>
      <c r="KPT66" s="46"/>
      <c r="KPU66" s="46"/>
      <c r="KPV66" s="46"/>
      <c r="KPW66" s="46"/>
      <c r="KPX66" s="46"/>
      <c r="KPY66" s="46"/>
      <c r="KPZ66" s="46"/>
      <c r="KQA66" s="46"/>
      <c r="KQB66" s="46"/>
      <c r="KQC66" s="46"/>
      <c r="KQD66" s="46"/>
      <c r="KQE66" s="46"/>
      <c r="KQF66" s="46"/>
      <c r="KQG66" s="46"/>
      <c r="KQH66" s="46"/>
      <c r="KQI66" s="46"/>
      <c r="KQJ66" s="46"/>
      <c r="KQK66" s="46"/>
      <c r="KQL66" s="46"/>
      <c r="KQM66" s="46"/>
      <c r="KQN66" s="46"/>
      <c r="KQO66" s="46"/>
      <c r="KQP66" s="46"/>
      <c r="KQQ66" s="46"/>
      <c r="KQR66" s="46"/>
      <c r="KQS66" s="46"/>
      <c r="KQT66" s="46"/>
      <c r="KQU66" s="46"/>
      <c r="KQV66" s="46"/>
      <c r="KQW66" s="46"/>
      <c r="KQX66" s="46"/>
      <c r="KQY66" s="46"/>
      <c r="KQZ66" s="46"/>
      <c r="KRA66" s="46"/>
      <c r="KRB66" s="46"/>
      <c r="KRC66" s="46"/>
      <c r="KRD66" s="46"/>
      <c r="KRE66" s="46"/>
      <c r="KRF66" s="46"/>
      <c r="KRG66" s="46"/>
      <c r="KRH66" s="46"/>
      <c r="KRI66" s="46"/>
      <c r="KRJ66" s="46"/>
      <c r="KRK66" s="46"/>
      <c r="KRL66" s="46"/>
      <c r="KRM66" s="46"/>
      <c r="KRN66" s="46"/>
      <c r="KRO66" s="46"/>
      <c r="KRP66" s="46"/>
      <c r="KRQ66" s="46"/>
      <c r="KRR66" s="46"/>
      <c r="KRS66" s="46"/>
      <c r="KRT66" s="46"/>
      <c r="KRU66" s="46"/>
      <c r="KRV66" s="46"/>
      <c r="KRW66" s="46"/>
      <c r="KRX66" s="46"/>
      <c r="KRY66" s="46"/>
      <c r="KRZ66" s="46"/>
      <c r="KSA66" s="46"/>
      <c r="KSB66" s="46"/>
      <c r="KSC66" s="46"/>
      <c r="KSD66" s="46"/>
      <c r="KSE66" s="46"/>
      <c r="KSF66" s="46"/>
      <c r="KSG66" s="46"/>
      <c r="KSH66" s="46"/>
      <c r="KSI66" s="46"/>
      <c r="KSJ66" s="46"/>
      <c r="KSK66" s="46"/>
      <c r="KSL66" s="46"/>
      <c r="KSM66" s="46"/>
      <c r="KSN66" s="46"/>
      <c r="KSO66" s="46"/>
      <c r="KSP66" s="46"/>
      <c r="KSQ66" s="46"/>
      <c r="KSR66" s="46"/>
      <c r="KSS66" s="46"/>
      <c r="KST66" s="46"/>
      <c r="KSU66" s="46"/>
      <c r="KSV66" s="46"/>
      <c r="KSW66" s="46"/>
      <c r="KSX66" s="46"/>
      <c r="KSY66" s="46"/>
      <c r="KSZ66" s="46"/>
      <c r="KTA66" s="46"/>
      <c r="KTB66" s="46"/>
      <c r="KTC66" s="46"/>
      <c r="KTD66" s="46"/>
      <c r="KTE66" s="46"/>
      <c r="KTF66" s="46"/>
      <c r="KTG66" s="46"/>
      <c r="KTH66" s="46"/>
      <c r="KTI66" s="46"/>
      <c r="KTJ66" s="46"/>
      <c r="KTK66" s="46"/>
      <c r="KTL66" s="46"/>
      <c r="KTM66" s="46"/>
      <c r="KTN66" s="46"/>
      <c r="KTO66" s="46"/>
      <c r="KTP66" s="46"/>
      <c r="KTQ66" s="46"/>
      <c r="KTR66" s="46"/>
      <c r="KTS66" s="46"/>
      <c r="KTT66" s="46"/>
      <c r="KTU66" s="46"/>
      <c r="KTV66" s="46"/>
      <c r="KTW66" s="46"/>
      <c r="KTX66" s="46"/>
      <c r="KTY66" s="46"/>
      <c r="KTZ66" s="46"/>
      <c r="KUA66" s="46"/>
      <c r="KUB66" s="46"/>
      <c r="KUC66" s="46"/>
      <c r="KUD66" s="46"/>
      <c r="KUE66" s="46"/>
      <c r="KUF66" s="46"/>
      <c r="KUG66" s="46"/>
      <c r="KUH66" s="46"/>
      <c r="KUI66" s="46"/>
      <c r="KUJ66" s="46"/>
      <c r="KUK66" s="46"/>
      <c r="KUL66" s="46"/>
      <c r="KUM66" s="46"/>
      <c r="KUN66" s="46"/>
      <c r="KUO66" s="46"/>
      <c r="KUP66" s="46"/>
      <c r="KUQ66" s="46"/>
      <c r="KUR66" s="46"/>
      <c r="KUS66" s="46"/>
      <c r="KUT66" s="46"/>
      <c r="KUU66" s="46"/>
      <c r="KUV66" s="46"/>
      <c r="KUW66" s="46"/>
      <c r="KUX66" s="46"/>
      <c r="KUY66" s="46"/>
      <c r="KUZ66" s="46"/>
      <c r="KVA66" s="46"/>
      <c r="KVB66" s="46"/>
      <c r="KVC66" s="46"/>
      <c r="KVD66" s="46"/>
      <c r="KVE66" s="46"/>
      <c r="KVF66" s="46"/>
      <c r="KVG66" s="46"/>
      <c r="KVH66" s="46"/>
      <c r="KVI66" s="46"/>
      <c r="KVJ66" s="46"/>
      <c r="KVK66" s="46"/>
      <c r="KVL66" s="46"/>
      <c r="KVM66" s="46"/>
      <c r="KVN66" s="46"/>
      <c r="KVO66" s="46"/>
      <c r="KVP66" s="46"/>
      <c r="KVQ66" s="46"/>
      <c r="KVR66" s="46"/>
      <c r="KVS66" s="46"/>
      <c r="KVT66" s="46"/>
      <c r="KVU66" s="46"/>
      <c r="KVV66" s="46"/>
      <c r="KVW66" s="46"/>
      <c r="KVX66" s="46"/>
      <c r="KVY66" s="46"/>
      <c r="KVZ66" s="46"/>
      <c r="KWA66" s="46"/>
      <c r="KWB66" s="46"/>
      <c r="KWC66" s="46"/>
      <c r="KWD66" s="46"/>
      <c r="KWE66" s="46"/>
      <c r="KWF66" s="46"/>
      <c r="KWG66" s="46"/>
      <c r="KWH66" s="46"/>
      <c r="KWI66" s="46"/>
      <c r="KWJ66" s="46"/>
      <c r="KWK66" s="46"/>
      <c r="KWL66" s="46"/>
      <c r="KWM66" s="46"/>
      <c r="KWN66" s="46"/>
      <c r="KWO66" s="46"/>
      <c r="KWP66" s="46"/>
      <c r="KWQ66" s="46"/>
      <c r="KWR66" s="46"/>
      <c r="KWS66" s="46"/>
      <c r="KWT66" s="46"/>
      <c r="KWU66" s="46"/>
      <c r="KWV66" s="46"/>
      <c r="KWW66" s="46"/>
      <c r="KWX66" s="46"/>
      <c r="KWY66" s="46"/>
      <c r="KWZ66" s="46"/>
      <c r="KXA66" s="46"/>
      <c r="KXB66" s="46"/>
      <c r="KXC66" s="46"/>
      <c r="KXD66" s="46"/>
      <c r="KXE66" s="46"/>
      <c r="KXF66" s="46"/>
      <c r="KXG66" s="46"/>
      <c r="KXH66" s="46"/>
      <c r="KXI66" s="46"/>
      <c r="KXJ66" s="46"/>
      <c r="KXK66" s="46"/>
      <c r="KXL66" s="46"/>
      <c r="KXM66" s="46"/>
      <c r="KXN66" s="46"/>
      <c r="KXO66" s="46"/>
      <c r="KXP66" s="46"/>
      <c r="KXQ66" s="46"/>
      <c r="KXR66" s="46"/>
      <c r="KXS66" s="46"/>
      <c r="KXT66" s="46"/>
      <c r="KXU66" s="46"/>
      <c r="KXV66" s="46"/>
      <c r="KXW66" s="46"/>
      <c r="KXX66" s="46"/>
      <c r="KXY66" s="46"/>
      <c r="KXZ66" s="46"/>
      <c r="KYA66" s="46"/>
      <c r="KYB66" s="46"/>
      <c r="KYC66" s="46"/>
      <c r="KYD66" s="46"/>
      <c r="KYE66" s="46"/>
      <c r="KYF66" s="46"/>
      <c r="KYG66" s="46"/>
      <c r="KYH66" s="46"/>
      <c r="KYI66" s="46"/>
      <c r="KYJ66" s="46"/>
      <c r="KYK66" s="46"/>
      <c r="KYL66" s="46"/>
      <c r="KYM66" s="46"/>
      <c r="KYN66" s="46"/>
      <c r="KYO66" s="46"/>
      <c r="KYP66" s="46"/>
      <c r="KYQ66" s="46"/>
      <c r="KYR66" s="46"/>
      <c r="KYS66" s="46"/>
      <c r="KYT66" s="46"/>
      <c r="KYU66" s="46"/>
      <c r="KYV66" s="46"/>
      <c r="KYW66" s="46"/>
      <c r="KYX66" s="46"/>
      <c r="KYY66" s="46"/>
      <c r="KYZ66" s="46"/>
      <c r="KZA66" s="46"/>
      <c r="KZB66" s="46"/>
      <c r="KZC66" s="46"/>
      <c r="KZD66" s="46"/>
      <c r="KZE66" s="46"/>
      <c r="KZF66" s="46"/>
      <c r="KZG66" s="46"/>
      <c r="KZH66" s="46"/>
      <c r="KZI66" s="46"/>
      <c r="KZJ66" s="46"/>
      <c r="KZK66" s="46"/>
      <c r="KZL66" s="46"/>
      <c r="KZM66" s="46"/>
      <c r="KZN66" s="46"/>
      <c r="KZO66" s="46"/>
      <c r="KZP66" s="46"/>
      <c r="KZQ66" s="46"/>
      <c r="KZR66" s="46"/>
      <c r="KZS66" s="46"/>
      <c r="KZT66" s="46"/>
      <c r="KZU66" s="46"/>
      <c r="KZV66" s="46"/>
      <c r="KZW66" s="46"/>
      <c r="KZX66" s="46"/>
      <c r="KZY66" s="46"/>
      <c r="KZZ66" s="46"/>
      <c r="LAA66" s="46"/>
      <c r="LAB66" s="46"/>
      <c r="LAC66" s="46"/>
      <c r="LAD66" s="46"/>
      <c r="LAE66" s="46"/>
      <c r="LAF66" s="46"/>
      <c r="LAG66" s="46"/>
      <c r="LAH66" s="46"/>
      <c r="LAI66" s="46"/>
      <c r="LAJ66" s="46"/>
      <c r="LAK66" s="46"/>
      <c r="LAL66" s="46"/>
      <c r="LAM66" s="46"/>
      <c r="LAN66" s="46"/>
      <c r="LAO66" s="46"/>
      <c r="LAP66" s="46"/>
      <c r="LAQ66" s="46"/>
      <c r="LAR66" s="46"/>
      <c r="LAS66" s="46"/>
      <c r="LAT66" s="46"/>
      <c r="LAU66" s="46"/>
      <c r="LAV66" s="46"/>
      <c r="LAW66" s="46"/>
      <c r="LAX66" s="46"/>
      <c r="LAY66" s="46"/>
      <c r="LAZ66" s="46"/>
      <c r="LBA66" s="46"/>
      <c r="LBB66" s="46"/>
      <c r="LBC66" s="46"/>
      <c r="LBD66" s="46"/>
      <c r="LBE66" s="46"/>
      <c r="LBF66" s="46"/>
      <c r="LBG66" s="46"/>
      <c r="LBH66" s="46"/>
      <c r="LBI66" s="46"/>
      <c r="LBJ66" s="46"/>
      <c r="LBK66" s="46"/>
      <c r="LBL66" s="46"/>
      <c r="LBM66" s="46"/>
      <c r="LBN66" s="46"/>
      <c r="LBO66" s="46"/>
      <c r="LBP66" s="46"/>
      <c r="LBQ66" s="46"/>
      <c r="LBR66" s="46"/>
      <c r="LBS66" s="46"/>
      <c r="LBT66" s="46"/>
      <c r="LBU66" s="46"/>
      <c r="LBV66" s="46"/>
      <c r="LBW66" s="46"/>
      <c r="LBX66" s="46"/>
      <c r="LBY66" s="46"/>
      <c r="LBZ66" s="46"/>
      <c r="LCA66" s="46"/>
      <c r="LCB66" s="46"/>
      <c r="LCC66" s="46"/>
      <c r="LCD66" s="46"/>
      <c r="LCE66" s="46"/>
      <c r="LCF66" s="46"/>
      <c r="LCG66" s="46"/>
      <c r="LCH66" s="46"/>
      <c r="LCI66" s="46"/>
      <c r="LCJ66" s="46"/>
      <c r="LCK66" s="46"/>
      <c r="LCL66" s="46"/>
      <c r="LCM66" s="46"/>
      <c r="LCN66" s="46"/>
      <c r="LCO66" s="46"/>
      <c r="LCP66" s="46"/>
      <c r="LCQ66" s="46"/>
      <c r="LCR66" s="46"/>
      <c r="LCS66" s="46"/>
      <c r="LCT66" s="46"/>
      <c r="LCU66" s="46"/>
      <c r="LCV66" s="46"/>
      <c r="LCW66" s="46"/>
      <c r="LCX66" s="46"/>
      <c r="LCY66" s="46"/>
      <c r="LCZ66" s="46"/>
      <c r="LDA66" s="46"/>
      <c r="LDB66" s="46"/>
      <c r="LDC66" s="46"/>
      <c r="LDD66" s="46"/>
      <c r="LDE66" s="46"/>
      <c r="LDF66" s="46"/>
      <c r="LDG66" s="46"/>
      <c r="LDH66" s="46"/>
      <c r="LDI66" s="46"/>
      <c r="LDJ66" s="46"/>
      <c r="LDK66" s="46"/>
      <c r="LDL66" s="46"/>
      <c r="LDM66" s="46"/>
      <c r="LDN66" s="46"/>
      <c r="LDO66" s="46"/>
      <c r="LDP66" s="46"/>
      <c r="LDQ66" s="46"/>
      <c r="LDR66" s="46"/>
      <c r="LDS66" s="46"/>
      <c r="LDT66" s="46"/>
      <c r="LDU66" s="46"/>
      <c r="LDV66" s="46"/>
      <c r="LDW66" s="46"/>
      <c r="LDX66" s="46"/>
      <c r="LDY66" s="46"/>
      <c r="LDZ66" s="46"/>
      <c r="LEA66" s="46"/>
      <c r="LEB66" s="46"/>
      <c r="LEC66" s="46"/>
      <c r="LED66" s="46"/>
      <c r="LEE66" s="46"/>
      <c r="LEF66" s="46"/>
      <c r="LEG66" s="46"/>
      <c r="LEH66" s="46"/>
      <c r="LEI66" s="46"/>
      <c r="LEJ66" s="46"/>
      <c r="LEK66" s="46"/>
      <c r="LEL66" s="46"/>
      <c r="LEM66" s="46"/>
      <c r="LEN66" s="46"/>
      <c r="LEO66" s="46"/>
      <c r="LEP66" s="46"/>
      <c r="LEQ66" s="46"/>
      <c r="LER66" s="46"/>
      <c r="LES66" s="46"/>
      <c r="LET66" s="46"/>
      <c r="LEU66" s="46"/>
      <c r="LEV66" s="46"/>
      <c r="LEW66" s="46"/>
      <c r="LEX66" s="46"/>
      <c r="LEY66" s="46"/>
      <c r="LEZ66" s="46"/>
      <c r="LFA66" s="46"/>
      <c r="LFB66" s="46"/>
      <c r="LFC66" s="46"/>
      <c r="LFD66" s="46"/>
      <c r="LFE66" s="46"/>
      <c r="LFF66" s="46"/>
      <c r="LFG66" s="46"/>
      <c r="LFH66" s="46"/>
      <c r="LFI66" s="46"/>
      <c r="LFJ66" s="46"/>
      <c r="LFK66" s="46"/>
      <c r="LFL66" s="46"/>
      <c r="LFM66" s="46"/>
      <c r="LFN66" s="46"/>
      <c r="LFO66" s="46"/>
      <c r="LFP66" s="46"/>
      <c r="LFQ66" s="46"/>
      <c r="LFR66" s="46"/>
      <c r="LFS66" s="46"/>
      <c r="LFT66" s="46"/>
      <c r="LFU66" s="46"/>
      <c r="LFV66" s="46"/>
      <c r="LFW66" s="46"/>
      <c r="LFX66" s="46"/>
      <c r="LFY66" s="46"/>
      <c r="LFZ66" s="46"/>
      <c r="LGA66" s="46"/>
      <c r="LGB66" s="46"/>
      <c r="LGC66" s="46"/>
      <c r="LGD66" s="46"/>
      <c r="LGE66" s="46"/>
      <c r="LGF66" s="46"/>
      <c r="LGG66" s="46"/>
      <c r="LGH66" s="46"/>
      <c r="LGI66" s="46"/>
      <c r="LGJ66" s="46"/>
      <c r="LGK66" s="46"/>
      <c r="LGL66" s="46"/>
      <c r="LGM66" s="46"/>
      <c r="LGN66" s="46"/>
      <c r="LGO66" s="46"/>
      <c r="LGP66" s="46"/>
      <c r="LGQ66" s="46"/>
      <c r="LGR66" s="46"/>
      <c r="LGS66" s="46"/>
      <c r="LGT66" s="46"/>
      <c r="LGU66" s="46"/>
      <c r="LGV66" s="46"/>
      <c r="LGW66" s="46"/>
      <c r="LGX66" s="46"/>
      <c r="LGY66" s="46"/>
      <c r="LGZ66" s="46"/>
      <c r="LHA66" s="46"/>
      <c r="LHB66" s="46"/>
      <c r="LHC66" s="46"/>
      <c r="LHD66" s="46"/>
      <c r="LHE66" s="46"/>
      <c r="LHF66" s="46"/>
      <c r="LHG66" s="46"/>
      <c r="LHH66" s="46"/>
      <c r="LHI66" s="46"/>
      <c r="LHJ66" s="46"/>
      <c r="LHK66" s="46"/>
      <c r="LHL66" s="46"/>
      <c r="LHM66" s="46"/>
      <c r="LHN66" s="46"/>
      <c r="LHO66" s="46"/>
      <c r="LHP66" s="46"/>
      <c r="LHQ66" s="46"/>
      <c r="LHR66" s="46"/>
      <c r="LHS66" s="46"/>
      <c r="LHT66" s="46"/>
      <c r="LHU66" s="46"/>
      <c r="LHV66" s="46"/>
      <c r="LHW66" s="46"/>
      <c r="LHX66" s="46"/>
      <c r="LHY66" s="46"/>
      <c r="LHZ66" s="46"/>
      <c r="LIA66" s="46"/>
      <c r="LIB66" s="46"/>
      <c r="LIC66" s="46"/>
      <c r="LID66" s="46"/>
      <c r="LIE66" s="46"/>
      <c r="LIF66" s="46"/>
      <c r="LIG66" s="46"/>
      <c r="LIH66" s="46"/>
      <c r="LII66" s="46"/>
      <c r="LIJ66" s="46"/>
      <c r="LIK66" s="46"/>
      <c r="LIL66" s="46"/>
      <c r="LIM66" s="46"/>
      <c r="LIN66" s="46"/>
      <c r="LIO66" s="46"/>
      <c r="LIP66" s="46"/>
      <c r="LIQ66" s="46"/>
      <c r="LIR66" s="46"/>
      <c r="LIS66" s="46"/>
      <c r="LIT66" s="46"/>
      <c r="LIU66" s="46"/>
      <c r="LIV66" s="46"/>
      <c r="LIW66" s="46"/>
      <c r="LIX66" s="46"/>
      <c r="LIY66" s="46"/>
      <c r="LIZ66" s="46"/>
      <c r="LJA66" s="46"/>
      <c r="LJB66" s="46"/>
      <c r="LJC66" s="46"/>
      <c r="LJD66" s="46"/>
      <c r="LJE66" s="46"/>
      <c r="LJF66" s="46"/>
      <c r="LJG66" s="46"/>
      <c r="LJH66" s="46"/>
      <c r="LJI66" s="46"/>
      <c r="LJJ66" s="46"/>
      <c r="LJK66" s="46"/>
      <c r="LJL66" s="46"/>
      <c r="LJM66" s="46"/>
      <c r="LJN66" s="46"/>
      <c r="LJO66" s="46"/>
      <c r="LJP66" s="46"/>
      <c r="LJQ66" s="46"/>
      <c r="LJR66" s="46"/>
      <c r="LJS66" s="46"/>
      <c r="LJT66" s="46"/>
      <c r="LJU66" s="46"/>
      <c r="LJV66" s="46"/>
      <c r="LJW66" s="46"/>
      <c r="LJX66" s="46"/>
      <c r="LJY66" s="46"/>
      <c r="LJZ66" s="46"/>
      <c r="LKA66" s="46"/>
      <c r="LKB66" s="46"/>
      <c r="LKC66" s="46"/>
      <c r="LKD66" s="46"/>
      <c r="LKE66" s="46"/>
      <c r="LKF66" s="46"/>
      <c r="LKG66" s="46"/>
      <c r="LKH66" s="46"/>
      <c r="LKI66" s="46"/>
      <c r="LKJ66" s="46"/>
      <c r="LKK66" s="46"/>
      <c r="LKL66" s="46"/>
      <c r="LKM66" s="46"/>
      <c r="LKN66" s="46"/>
      <c r="LKO66" s="46"/>
      <c r="LKP66" s="46"/>
      <c r="LKQ66" s="46"/>
      <c r="LKR66" s="46"/>
      <c r="LKS66" s="46"/>
      <c r="LKT66" s="46"/>
      <c r="LKU66" s="46"/>
      <c r="LKV66" s="46"/>
      <c r="LKW66" s="46"/>
      <c r="LKX66" s="46"/>
      <c r="LKY66" s="46"/>
      <c r="LKZ66" s="46"/>
      <c r="LLA66" s="46"/>
      <c r="LLB66" s="46"/>
      <c r="LLC66" s="46"/>
      <c r="LLD66" s="46"/>
      <c r="LLE66" s="46"/>
      <c r="LLF66" s="46"/>
      <c r="LLG66" s="46"/>
      <c r="LLH66" s="46"/>
      <c r="LLI66" s="46"/>
      <c r="LLJ66" s="46"/>
      <c r="LLK66" s="46"/>
      <c r="LLL66" s="46"/>
      <c r="LLM66" s="46"/>
      <c r="LLN66" s="46"/>
      <c r="LLO66" s="46"/>
      <c r="LLP66" s="46"/>
      <c r="LLQ66" s="46"/>
      <c r="LLR66" s="46"/>
      <c r="LLS66" s="46"/>
      <c r="LLT66" s="46"/>
      <c r="LLU66" s="46"/>
      <c r="LLV66" s="46"/>
      <c r="LLW66" s="46"/>
      <c r="LLX66" s="46"/>
      <c r="LLY66" s="46"/>
      <c r="LLZ66" s="46"/>
      <c r="LMA66" s="46"/>
      <c r="LMB66" s="46"/>
      <c r="LMC66" s="46"/>
      <c r="LMD66" s="46"/>
      <c r="LME66" s="46"/>
      <c r="LMF66" s="46"/>
      <c r="LMG66" s="46"/>
      <c r="LMH66" s="46"/>
      <c r="LMI66" s="46"/>
      <c r="LMJ66" s="46"/>
      <c r="LMK66" s="46"/>
      <c r="LML66" s="46"/>
      <c r="LMM66" s="46"/>
      <c r="LMN66" s="46"/>
      <c r="LMO66" s="46"/>
      <c r="LMP66" s="46"/>
      <c r="LMQ66" s="46"/>
      <c r="LMR66" s="46"/>
      <c r="LMS66" s="46"/>
      <c r="LMT66" s="46"/>
      <c r="LMU66" s="46"/>
      <c r="LMV66" s="46"/>
      <c r="LMW66" s="46"/>
      <c r="LMX66" s="46"/>
      <c r="LMY66" s="46"/>
      <c r="LMZ66" s="46"/>
      <c r="LNA66" s="46"/>
      <c r="LNB66" s="46"/>
      <c r="LNC66" s="46"/>
      <c r="LND66" s="46"/>
      <c r="LNE66" s="46"/>
      <c r="LNF66" s="46"/>
      <c r="LNG66" s="46"/>
      <c r="LNH66" s="46"/>
      <c r="LNI66" s="46"/>
      <c r="LNJ66" s="46"/>
      <c r="LNK66" s="46"/>
      <c r="LNL66" s="46"/>
      <c r="LNM66" s="46"/>
      <c r="LNN66" s="46"/>
      <c r="LNO66" s="46"/>
      <c r="LNP66" s="46"/>
      <c r="LNQ66" s="46"/>
      <c r="LNR66" s="46"/>
      <c r="LNS66" s="46"/>
      <c r="LNT66" s="46"/>
      <c r="LNU66" s="46"/>
      <c r="LNV66" s="46"/>
      <c r="LNW66" s="46"/>
      <c r="LNX66" s="46"/>
      <c r="LNY66" s="46"/>
      <c r="LNZ66" s="46"/>
      <c r="LOA66" s="46"/>
      <c r="LOB66" s="46"/>
      <c r="LOC66" s="46"/>
      <c r="LOD66" s="46"/>
      <c r="LOE66" s="46"/>
      <c r="LOF66" s="46"/>
      <c r="LOG66" s="46"/>
      <c r="LOH66" s="46"/>
      <c r="LOI66" s="46"/>
      <c r="LOJ66" s="46"/>
      <c r="LOK66" s="46"/>
      <c r="LOL66" s="46"/>
      <c r="LOM66" s="46"/>
      <c r="LON66" s="46"/>
      <c r="LOO66" s="46"/>
      <c r="LOP66" s="46"/>
      <c r="LOQ66" s="46"/>
      <c r="LOR66" s="46"/>
      <c r="LOS66" s="46"/>
      <c r="LOT66" s="46"/>
      <c r="LOU66" s="46"/>
      <c r="LOV66" s="46"/>
      <c r="LOW66" s="46"/>
      <c r="LOX66" s="46"/>
      <c r="LOY66" s="46"/>
      <c r="LOZ66" s="46"/>
      <c r="LPA66" s="46"/>
      <c r="LPB66" s="46"/>
      <c r="LPC66" s="46"/>
      <c r="LPD66" s="46"/>
      <c r="LPE66" s="46"/>
      <c r="LPF66" s="46"/>
      <c r="LPG66" s="46"/>
      <c r="LPH66" s="46"/>
      <c r="LPI66" s="46"/>
      <c r="LPJ66" s="46"/>
      <c r="LPK66" s="46"/>
      <c r="LPL66" s="46"/>
      <c r="LPM66" s="46"/>
      <c r="LPN66" s="46"/>
      <c r="LPO66" s="46"/>
      <c r="LPP66" s="46"/>
      <c r="LPQ66" s="46"/>
      <c r="LPR66" s="46"/>
      <c r="LPS66" s="46"/>
      <c r="LPT66" s="46"/>
      <c r="LPU66" s="46"/>
      <c r="LPV66" s="46"/>
      <c r="LPW66" s="46"/>
      <c r="LPX66" s="46"/>
      <c r="LPY66" s="46"/>
      <c r="LPZ66" s="46"/>
      <c r="LQA66" s="46"/>
      <c r="LQB66" s="46"/>
      <c r="LQC66" s="46"/>
      <c r="LQD66" s="46"/>
      <c r="LQE66" s="46"/>
      <c r="LQF66" s="46"/>
      <c r="LQG66" s="46"/>
      <c r="LQH66" s="46"/>
      <c r="LQI66" s="46"/>
      <c r="LQJ66" s="46"/>
      <c r="LQK66" s="46"/>
      <c r="LQL66" s="46"/>
      <c r="LQM66" s="46"/>
      <c r="LQN66" s="46"/>
      <c r="LQO66" s="46"/>
      <c r="LQP66" s="46"/>
      <c r="LQQ66" s="46"/>
      <c r="LQR66" s="46"/>
      <c r="LQS66" s="46"/>
      <c r="LQT66" s="46"/>
      <c r="LQU66" s="46"/>
      <c r="LQV66" s="46"/>
      <c r="LQW66" s="46"/>
      <c r="LQX66" s="46"/>
      <c r="LQY66" s="46"/>
      <c r="LQZ66" s="46"/>
      <c r="LRA66" s="46"/>
      <c r="LRB66" s="46"/>
      <c r="LRC66" s="46"/>
      <c r="LRD66" s="46"/>
      <c r="LRE66" s="46"/>
      <c r="LRF66" s="46"/>
      <c r="LRG66" s="46"/>
      <c r="LRH66" s="46"/>
      <c r="LRI66" s="46"/>
      <c r="LRJ66" s="46"/>
      <c r="LRK66" s="46"/>
      <c r="LRL66" s="46"/>
      <c r="LRM66" s="46"/>
      <c r="LRN66" s="46"/>
      <c r="LRO66" s="46"/>
      <c r="LRP66" s="46"/>
      <c r="LRQ66" s="46"/>
      <c r="LRR66" s="46"/>
      <c r="LRS66" s="46"/>
      <c r="LRT66" s="46"/>
      <c r="LRU66" s="46"/>
      <c r="LRV66" s="46"/>
      <c r="LRW66" s="46"/>
      <c r="LRX66" s="46"/>
      <c r="LRY66" s="46"/>
      <c r="LRZ66" s="46"/>
      <c r="LSA66" s="46"/>
      <c r="LSB66" s="46"/>
      <c r="LSC66" s="46"/>
      <c r="LSD66" s="46"/>
      <c r="LSE66" s="46"/>
      <c r="LSF66" s="46"/>
      <c r="LSG66" s="46"/>
      <c r="LSH66" s="46"/>
      <c r="LSI66" s="46"/>
      <c r="LSJ66" s="46"/>
      <c r="LSK66" s="46"/>
      <c r="LSL66" s="46"/>
      <c r="LSM66" s="46"/>
      <c r="LSN66" s="46"/>
      <c r="LSO66" s="46"/>
      <c r="LSP66" s="46"/>
      <c r="LSQ66" s="46"/>
      <c r="LSR66" s="46"/>
      <c r="LSS66" s="46"/>
      <c r="LST66" s="46"/>
      <c r="LSU66" s="46"/>
      <c r="LSV66" s="46"/>
      <c r="LSW66" s="46"/>
      <c r="LSX66" s="46"/>
      <c r="LSY66" s="46"/>
      <c r="LSZ66" s="46"/>
      <c r="LTA66" s="46"/>
      <c r="LTB66" s="46"/>
      <c r="LTC66" s="46"/>
      <c r="LTD66" s="46"/>
      <c r="LTE66" s="46"/>
      <c r="LTF66" s="46"/>
      <c r="LTG66" s="46"/>
      <c r="LTH66" s="46"/>
      <c r="LTI66" s="46"/>
      <c r="LTJ66" s="46"/>
      <c r="LTK66" s="46"/>
      <c r="LTL66" s="46"/>
      <c r="LTM66" s="46"/>
      <c r="LTN66" s="46"/>
      <c r="LTO66" s="46"/>
      <c r="LTP66" s="46"/>
      <c r="LTQ66" s="46"/>
      <c r="LTR66" s="46"/>
      <c r="LTS66" s="46"/>
      <c r="LTT66" s="46"/>
      <c r="LTU66" s="46"/>
      <c r="LTV66" s="46"/>
      <c r="LTW66" s="46"/>
      <c r="LTX66" s="46"/>
      <c r="LTY66" s="46"/>
      <c r="LTZ66" s="46"/>
      <c r="LUA66" s="46"/>
      <c r="LUB66" s="46"/>
      <c r="LUC66" s="46"/>
      <c r="LUD66" s="46"/>
      <c r="LUE66" s="46"/>
      <c r="LUF66" s="46"/>
      <c r="LUG66" s="46"/>
      <c r="LUH66" s="46"/>
      <c r="LUI66" s="46"/>
      <c r="LUJ66" s="46"/>
      <c r="LUK66" s="46"/>
      <c r="LUL66" s="46"/>
      <c r="LUM66" s="46"/>
      <c r="LUN66" s="46"/>
      <c r="LUO66" s="46"/>
      <c r="LUP66" s="46"/>
      <c r="LUQ66" s="46"/>
      <c r="LUR66" s="46"/>
      <c r="LUS66" s="46"/>
      <c r="LUT66" s="46"/>
      <c r="LUU66" s="46"/>
      <c r="LUV66" s="46"/>
      <c r="LUW66" s="46"/>
      <c r="LUX66" s="46"/>
      <c r="LUY66" s="46"/>
      <c r="LUZ66" s="46"/>
      <c r="LVA66" s="46"/>
      <c r="LVB66" s="46"/>
      <c r="LVC66" s="46"/>
      <c r="LVD66" s="46"/>
      <c r="LVE66" s="46"/>
      <c r="LVF66" s="46"/>
      <c r="LVG66" s="46"/>
      <c r="LVH66" s="46"/>
      <c r="LVI66" s="46"/>
      <c r="LVJ66" s="46"/>
      <c r="LVK66" s="46"/>
      <c r="LVL66" s="46"/>
      <c r="LVM66" s="46"/>
      <c r="LVN66" s="46"/>
      <c r="LVO66" s="46"/>
      <c r="LVP66" s="46"/>
      <c r="LVQ66" s="46"/>
      <c r="LVR66" s="46"/>
      <c r="LVS66" s="46"/>
      <c r="LVT66" s="46"/>
      <c r="LVU66" s="46"/>
      <c r="LVV66" s="46"/>
      <c r="LVW66" s="46"/>
      <c r="LVX66" s="46"/>
      <c r="LVY66" s="46"/>
      <c r="LVZ66" s="46"/>
      <c r="LWA66" s="46"/>
      <c r="LWB66" s="46"/>
      <c r="LWC66" s="46"/>
      <c r="LWD66" s="46"/>
      <c r="LWE66" s="46"/>
      <c r="LWF66" s="46"/>
      <c r="LWG66" s="46"/>
      <c r="LWH66" s="46"/>
      <c r="LWI66" s="46"/>
      <c r="LWJ66" s="46"/>
      <c r="LWK66" s="46"/>
      <c r="LWL66" s="46"/>
      <c r="LWM66" s="46"/>
      <c r="LWN66" s="46"/>
      <c r="LWO66" s="46"/>
      <c r="LWP66" s="46"/>
      <c r="LWQ66" s="46"/>
      <c r="LWR66" s="46"/>
      <c r="LWS66" s="46"/>
      <c r="LWT66" s="46"/>
      <c r="LWU66" s="46"/>
      <c r="LWV66" s="46"/>
      <c r="LWW66" s="46"/>
      <c r="LWX66" s="46"/>
      <c r="LWY66" s="46"/>
      <c r="LWZ66" s="46"/>
      <c r="LXA66" s="46"/>
      <c r="LXB66" s="46"/>
      <c r="LXC66" s="46"/>
      <c r="LXD66" s="46"/>
      <c r="LXE66" s="46"/>
      <c r="LXF66" s="46"/>
      <c r="LXG66" s="46"/>
      <c r="LXH66" s="46"/>
      <c r="LXI66" s="46"/>
      <c r="LXJ66" s="46"/>
      <c r="LXK66" s="46"/>
      <c r="LXL66" s="46"/>
      <c r="LXM66" s="46"/>
      <c r="LXN66" s="46"/>
      <c r="LXO66" s="46"/>
      <c r="LXP66" s="46"/>
      <c r="LXQ66" s="46"/>
      <c r="LXR66" s="46"/>
      <c r="LXS66" s="46"/>
      <c r="LXT66" s="46"/>
      <c r="LXU66" s="46"/>
      <c r="LXV66" s="46"/>
      <c r="LXW66" s="46"/>
      <c r="LXX66" s="46"/>
      <c r="LXY66" s="46"/>
      <c r="LXZ66" s="46"/>
      <c r="LYA66" s="46"/>
      <c r="LYB66" s="46"/>
      <c r="LYC66" s="46"/>
      <c r="LYD66" s="46"/>
      <c r="LYE66" s="46"/>
      <c r="LYF66" s="46"/>
      <c r="LYG66" s="46"/>
      <c r="LYH66" s="46"/>
      <c r="LYI66" s="46"/>
      <c r="LYJ66" s="46"/>
      <c r="LYK66" s="46"/>
      <c r="LYL66" s="46"/>
      <c r="LYM66" s="46"/>
      <c r="LYN66" s="46"/>
      <c r="LYO66" s="46"/>
      <c r="LYP66" s="46"/>
      <c r="LYQ66" s="46"/>
      <c r="LYR66" s="46"/>
      <c r="LYS66" s="46"/>
      <c r="LYT66" s="46"/>
      <c r="LYU66" s="46"/>
      <c r="LYV66" s="46"/>
      <c r="LYW66" s="46"/>
      <c r="LYX66" s="46"/>
      <c r="LYY66" s="46"/>
      <c r="LYZ66" s="46"/>
      <c r="LZA66" s="46"/>
      <c r="LZB66" s="46"/>
      <c r="LZC66" s="46"/>
      <c r="LZD66" s="46"/>
      <c r="LZE66" s="46"/>
      <c r="LZF66" s="46"/>
      <c r="LZG66" s="46"/>
      <c r="LZH66" s="46"/>
      <c r="LZI66" s="46"/>
      <c r="LZJ66" s="46"/>
      <c r="LZK66" s="46"/>
      <c r="LZL66" s="46"/>
      <c r="LZM66" s="46"/>
      <c r="LZN66" s="46"/>
      <c r="LZO66" s="46"/>
      <c r="LZP66" s="46"/>
      <c r="LZQ66" s="46"/>
      <c r="LZR66" s="46"/>
      <c r="LZS66" s="46"/>
      <c r="LZT66" s="46"/>
      <c r="LZU66" s="46"/>
      <c r="LZV66" s="46"/>
      <c r="LZW66" s="46"/>
      <c r="LZX66" s="46"/>
      <c r="LZY66" s="46"/>
      <c r="LZZ66" s="46"/>
      <c r="MAA66" s="46"/>
      <c r="MAB66" s="46"/>
      <c r="MAC66" s="46"/>
      <c r="MAD66" s="46"/>
      <c r="MAE66" s="46"/>
      <c r="MAF66" s="46"/>
      <c r="MAG66" s="46"/>
      <c r="MAH66" s="46"/>
      <c r="MAI66" s="46"/>
      <c r="MAJ66" s="46"/>
      <c r="MAK66" s="46"/>
      <c r="MAL66" s="46"/>
      <c r="MAM66" s="46"/>
      <c r="MAN66" s="46"/>
      <c r="MAO66" s="46"/>
      <c r="MAP66" s="46"/>
      <c r="MAQ66" s="46"/>
      <c r="MAR66" s="46"/>
      <c r="MAS66" s="46"/>
      <c r="MAT66" s="46"/>
      <c r="MAU66" s="46"/>
      <c r="MAV66" s="46"/>
      <c r="MAW66" s="46"/>
      <c r="MAX66" s="46"/>
      <c r="MAY66" s="46"/>
      <c r="MAZ66" s="46"/>
      <c r="MBA66" s="46"/>
      <c r="MBB66" s="46"/>
      <c r="MBC66" s="46"/>
      <c r="MBD66" s="46"/>
      <c r="MBE66" s="46"/>
      <c r="MBF66" s="46"/>
      <c r="MBG66" s="46"/>
      <c r="MBH66" s="46"/>
      <c r="MBI66" s="46"/>
      <c r="MBJ66" s="46"/>
      <c r="MBK66" s="46"/>
      <c r="MBL66" s="46"/>
      <c r="MBM66" s="46"/>
      <c r="MBN66" s="46"/>
      <c r="MBO66" s="46"/>
      <c r="MBP66" s="46"/>
      <c r="MBQ66" s="46"/>
      <c r="MBR66" s="46"/>
      <c r="MBS66" s="46"/>
      <c r="MBT66" s="46"/>
      <c r="MBU66" s="46"/>
      <c r="MBV66" s="46"/>
      <c r="MBW66" s="46"/>
      <c r="MBX66" s="46"/>
      <c r="MBY66" s="46"/>
      <c r="MBZ66" s="46"/>
      <c r="MCA66" s="46"/>
      <c r="MCB66" s="46"/>
      <c r="MCC66" s="46"/>
      <c r="MCD66" s="46"/>
      <c r="MCE66" s="46"/>
      <c r="MCF66" s="46"/>
      <c r="MCG66" s="46"/>
      <c r="MCH66" s="46"/>
      <c r="MCI66" s="46"/>
      <c r="MCJ66" s="46"/>
      <c r="MCK66" s="46"/>
      <c r="MCL66" s="46"/>
      <c r="MCM66" s="46"/>
      <c r="MCN66" s="46"/>
      <c r="MCO66" s="46"/>
      <c r="MCP66" s="46"/>
      <c r="MCQ66" s="46"/>
      <c r="MCR66" s="46"/>
      <c r="MCS66" s="46"/>
      <c r="MCT66" s="46"/>
      <c r="MCU66" s="46"/>
      <c r="MCV66" s="46"/>
      <c r="MCW66" s="46"/>
      <c r="MCX66" s="46"/>
      <c r="MCY66" s="46"/>
      <c r="MCZ66" s="46"/>
      <c r="MDA66" s="46"/>
      <c r="MDB66" s="46"/>
      <c r="MDC66" s="46"/>
      <c r="MDD66" s="46"/>
      <c r="MDE66" s="46"/>
      <c r="MDF66" s="46"/>
      <c r="MDG66" s="46"/>
      <c r="MDH66" s="46"/>
      <c r="MDI66" s="46"/>
      <c r="MDJ66" s="46"/>
      <c r="MDK66" s="46"/>
      <c r="MDL66" s="46"/>
      <c r="MDM66" s="46"/>
      <c r="MDN66" s="46"/>
      <c r="MDO66" s="46"/>
      <c r="MDP66" s="46"/>
      <c r="MDQ66" s="46"/>
      <c r="MDR66" s="46"/>
      <c r="MDS66" s="46"/>
      <c r="MDT66" s="46"/>
      <c r="MDU66" s="46"/>
      <c r="MDV66" s="46"/>
      <c r="MDW66" s="46"/>
      <c r="MDX66" s="46"/>
      <c r="MDY66" s="46"/>
      <c r="MDZ66" s="46"/>
      <c r="MEA66" s="46"/>
      <c r="MEB66" s="46"/>
      <c r="MEC66" s="46"/>
      <c r="MED66" s="46"/>
      <c r="MEE66" s="46"/>
      <c r="MEF66" s="46"/>
      <c r="MEG66" s="46"/>
      <c r="MEH66" s="46"/>
      <c r="MEI66" s="46"/>
      <c r="MEJ66" s="46"/>
      <c r="MEK66" s="46"/>
      <c r="MEL66" s="46"/>
      <c r="MEM66" s="46"/>
      <c r="MEN66" s="46"/>
      <c r="MEO66" s="46"/>
      <c r="MEP66" s="46"/>
      <c r="MEQ66" s="46"/>
      <c r="MER66" s="46"/>
      <c r="MES66" s="46"/>
      <c r="MET66" s="46"/>
      <c r="MEU66" s="46"/>
      <c r="MEV66" s="46"/>
      <c r="MEW66" s="46"/>
      <c r="MEX66" s="46"/>
      <c r="MEY66" s="46"/>
      <c r="MEZ66" s="46"/>
      <c r="MFA66" s="46"/>
      <c r="MFB66" s="46"/>
      <c r="MFC66" s="46"/>
      <c r="MFD66" s="46"/>
      <c r="MFE66" s="46"/>
      <c r="MFF66" s="46"/>
      <c r="MFG66" s="46"/>
      <c r="MFH66" s="46"/>
      <c r="MFI66" s="46"/>
      <c r="MFJ66" s="46"/>
      <c r="MFK66" s="46"/>
      <c r="MFL66" s="46"/>
      <c r="MFM66" s="46"/>
      <c r="MFN66" s="46"/>
      <c r="MFO66" s="46"/>
      <c r="MFP66" s="46"/>
      <c r="MFQ66" s="46"/>
      <c r="MFR66" s="46"/>
      <c r="MFS66" s="46"/>
      <c r="MFT66" s="46"/>
      <c r="MFU66" s="46"/>
      <c r="MFV66" s="46"/>
      <c r="MFW66" s="46"/>
      <c r="MFX66" s="46"/>
      <c r="MFY66" s="46"/>
      <c r="MFZ66" s="46"/>
      <c r="MGA66" s="46"/>
      <c r="MGB66" s="46"/>
      <c r="MGC66" s="46"/>
      <c r="MGD66" s="46"/>
      <c r="MGE66" s="46"/>
      <c r="MGF66" s="46"/>
      <c r="MGG66" s="46"/>
      <c r="MGH66" s="46"/>
      <c r="MGI66" s="46"/>
      <c r="MGJ66" s="46"/>
      <c r="MGK66" s="46"/>
      <c r="MGL66" s="46"/>
      <c r="MGM66" s="46"/>
      <c r="MGN66" s="46"/>
      <c r="MGO66" s="46"/>
      <c r="MGP66" s="46"/>
      <c r="MGQ66" s="46"/>
      <c r="MGR66" s="46"/>
      <c r="MGS66" s="46"/>
      <c r="MGT66" s="46"/>
      <c r="MGU66" s="46"/>
      <c r="MGV66" s="46"/>
      <c r="MGW66" s="46"/>
      <c r="MGX66" s="46"/>
      <c r="MGY66" s="46"/>
      <c r="MGZ66" s="46"/>
      <c r="MHA66" s="46"/>
      <c r="MHB66" s="46"/>
      <c r="MHC66" s="46"/>
      <c r="MHD66" s="46"/>
      <c r="MHE66" s="46"/>
      <c r="MHF66" s="46"/>
      <c r="MHG66" s="46"/>
      <c r="MHH66" s="46"/>
      <c r="MHI66" s="46"/>
      <c r="MHJ66" s="46"/>
      <c r="MHK66" s="46"/>
      <c r="MHL66" s="46"/>
      <c r="MHM66" s="46"/>
      <c r="MHN66" s="46"/>
      <c r="MHO66" s="46"/>
      <c r="MHP66" s="46"/>
      <c r="MHQ66" s="46"/>
      <c r="MHR66" s="46"/>
      <c r="MHS66" s="46"/>
      <c r="MHT66" s="46"/>
      <c r="MHU66" s="46"/>
      <c r="MHV66" s="46"/>
      <c r="MHW66" s="46"/>
      <c r="MHX66" s="46"/>
      <c r="MHY66" s="46"/>
      <c r="MHZ66" s="46"/>
      <c r="MIA66" s="46"/>
      <c r="MIB66" s="46"/>
      <c r="MIC66" s="46"/>
      <c r="MID66" s="46"/>
      <c r="MIE66" s="46"/>
      <c r="MIF66" s="46"/>
      <c r="MIG66" s="46"/>
      <c r="MIH66" s="46"/>
      <c r="MII66" s="46"/>
      <c r="MIJ66" s="46"/>
      <c r="MIK66" s="46"/>
      <c r="MIL66" s="46"/>
      <c r="MIM66" s="46"/>
      <c r="MIN66" s="46"/>
      <c r="MIO66" s="46"/>
      <c r="MIP66" s="46"/>
      <c r="MIQ66" s="46"/>
      <c r="MIR66" s="46"/>
      <c r="MIS66" s="46"/>
      <c r="MIT66" s="46"/>
      <c r="MIU66" s="46"/>
      <c r="MIV66" s="46"/>
      <c r="MIW66" s="46"/>
      <c r="MIX66" s="46"/>
      <c r="MIY66" s="46"/>
      <c r="MIZ66" s="46"/>
      <c r="MJA66" s="46"/>
      <c r="MJB66" s="46"/>
      <c r="MJC66" s="46"/>
      <c r="MJD66" s="46"/>
      <c r="MJE66" s="46"/>
      <c r="MJF66" s="46"/>
      <c r="MJG66" s="46"/>
      <c r="MJH66" s="46"/>
      <c r="MJI66" s="46"/>
      <c r="MJJ66" s="46"/>
      <c r="MJK66" s="46"/>
      <c r="MJL66" s="46"/>
      <c r="MJM66" s="46"/>
      <c r="MJN66" s="46"/>
      <c r="MJO66" s="46"/>
      <c r="MJP66" s="46"/>
      <c r="MJQ66" s="46"/>
      <c r="MJR66" s="46"/>
      <c r="MJS66" s="46"/>
      <c r="MJT66" s="46"/>
      <c r="MJU66" s="46"/>
      <c r="MJV66" s="46"/>
      <c r="MJW66" s="46"/>
      <c r="MJX66" s="46"/>
      <c r="MJY66" s="46"/>
      <c r="MJZ66" s="46"/>
      <c r="MKA66" s="46"/>
      <c r="MKB66" s="46"/>
      <c r="MKC66" s="46"/>
      <c r="MKD66" s="46"/>
      <c r="MKE66" s="46"/>
      <c r="MKF66" s="46"/>
      <c r="MKG66" s="46"/>
      <c r="MKH66" s="46"/>
      <c r="MKI66" s="46"/>
      <c r="MKJ66" s="46"/>
      <c r="MKK66" s="46"/>
      <c r="MKL66" s="46"/>
      <c r="MKM66" s="46"/>
      <c r="MKN66" s="46"/>
      <c r="MKO66" s="46"/>
      <c r="MKP66" s="46"/>
      <c r="MKQ66" s="46"/>
      <c r="MKR66" s="46"/>
      <c r="MKS66" s="46"/>
      <c r="MKT66" s="46"/>
      <c r="MKU66" s="46"/>
      <c r="MKV66" s="46"/>
      <c r="MKW66" s="46"/>
      <c r="MKX66" s="46"/>
      <c r="MKY66" s="46"/>
      <c r="MKZ66" s="46"/>
      <c r="MLA66" s="46"/>
      <c r="MLB66" s="46"/>
      <c r="MLC66" s="46"/>
      <c r="MLD66" s="46"/>
      <c r="MLE66" s="46"/>
      <c r="MLF66" s="46"/>
      <c r="MLG66" s="46"/>
      <c r="MLH66" s="46"/>
      <c r="MLI66" s="46"/>
      <c r="MLJ66" s="46"/>
      <c r="MLK66" s="46"/>
      <c r="MLL66" s="46"/>
      <c r="MLM66" s="46"/>
      <c r="MLN66" s="46"/>
      <c r="MLO66" s="46"/>
      <c r="MLP66" s="46"/>
      <c r="MLQ66" s="46"/>
      <c r="MLR66" s="46"/>
      <c r="MLS66" s="46"/>
      <c r="MLT66" s="46"/>
      <c r="MLU66" s="46"/>
      <c r="MLV66" s="46"/>
      <c r="MLW66" s="46"/>
      <c r="MLX66" s="46"/>
      <c r="MLY66" s="46"/>
      <c r="MLZ66" s="46"/>
      <c r="MMA66" s="46"/>
      <c r="MMB66" s="46"/>
      <c r="MMC66" s="46"/>
      <c r="MMD66" s="46"/>
      <c r="MME66" s="46"/>
      <c r="MMF66" s="46"/>
      <c r="MMG66" s="46"/>
      <c r="MMH66" s="46"/>
      <c r="MMI66" s="46"/>
      <c r="MMJ66" s="46"/>
      <c r="MMK66" s="46"/>
      <c r="MML66" s="46"/>
      <c r="MMM66" s="46"/>
      <c r="MMN66" s="46"/>
      <c r="MMO66" s="46"/>
      <c r="MMP66" s="46"/>
      <c r="MMQ66" s="46"/>
      <c r="MMR66" s="46"/>
      <c r="MMS66" s="46"/>
      <c r="MMT66" s="46"/>
      <c r="MMU66" s="46"/>
      <c r="MMV66" s="46"/>
      <c r="MMW66" s="46"/>
      <c r="MMX66" s="46"/>
      <c r="MMY66" s="46"/>
      <c r="MMZ66" s="46"/>
      <c r="MNA66" s="46"/>
      <c r="MNB66" s="46"/>
      <c r="MNC66" s="46"/>
      <c r="MND66" s="46"/>
      <c r="MNE66" s="46"/>
      <c r="MNF66" s="46"/>
      <c r="MNG66" s="46"/>
      <c r="MNH66" s="46"/>
      <c r="MNI66" s="46"/>
      <c r="MNJ66" s="46"/>
      <c r="MNK66" s="46"/>
      <c r="MNL66" s="46"/>
      <c r="MNM66" s="46"/>
      <c r="MNN66" s="46"/>
      <c r="MNO66" s="46"/>
      <c r="MNP66" s="46"/>
      <c r="MNQ66" s="46"/>
      <c r="MNR66" s="46"/>
      <c r="MNS66" s="46"/>
      <c r="MNT66" s="46"/>
      <c r="MNU66" s="46"/>
      <c r="MNV66" s="46"/>
      <c r="MNW66" s="46"/>
      <c r="MNX66" s="46"/>
      <c r="MNY66" s="46"/>
      <c r="MNZ66" s="46"/>
      <c r="MOA66" s="46"/>
      <c r="MOB66" s="46"/>
      <c r="MOC66" s="46"/>
      <c r="MOD66" s="46"/>
      <c r="MOE66" s="46"/>
      <c r="MOF66" s="46"/>
      <c r="MOG66" s="46"/>
      <c r="MOH66" s="46"/>
      <c r="MOI66" s="46"/>
      <c r="MOJ66" s="46"/>
      <c r="MOK66" s="46"/>
      <c r="MOL66" s="46"/>
      <c r="MOM66" s="46"/>
      <c r="MON66" s="46"/>
      <c r="MOO66" s="46"/>
      <c r="MOP66" s="46"/>
      <c r="MOQ66" s="46"/>
      <c r="MOR66" s="46"/>
      <c r="MOS66" s="46"/>
      <c r="MOT66" s="46"/>
      <c r="MOU66" s="46"/>
      <c r="MOV66" s="46"/>
      <c r="MOW66" s="46"/>
      <c r="MOX66" s="46"/>
      <c r="MOY66" s="46"/>
      <c r="MOZ66" s="46"/>
      <c r="MPA66" s="46"/>
      <c r="MPB66" s="46"/>
      <c r="MPC66" s="46"/>
      <c r="MPD66" s="46"/>
      <c r="MPE66" s="46"/>
      <c r="MPF66" s="46"/>
      <c r="MPG66" s="46"/>
      <c r="MPH66" s="46"/>
      <c r="MPI66" s="46"/>
      <c r="MPJ66" s="46"/>
      <c r="MPK66" s="46"/>
      <c r="MPL66" s="46"/>
      <c r="MPM66" s="46"/>
      <c r="MPN66" s="46"/>
      <c r="MPO66" s="46"/>
      <c r="MPP66" s="46"/>
      <c r="MPQ66" s="46"/>
      <c r="MPR66" s="46"/>
      <c r="MPS66" s="46"/>
      <c r="MPT66" s="46"/>
      <c r="MPU66" s="46"/>
      <c r="MPV66" s="46"/>
      <c r="MPW66" s="46"/>
      <c r="MPX66" s="46"/>
      <c r="MPY66" s="46"/>
      <c r="MPZ66" s="46"/>
      <c r="MQA66" s="46"/>
      <c r="MQB66" s="46"/>
      <c r="MQC66" s="46"/>
      <c r="MQD66" s="46"/>
      <c r="MQE66" s="46"/>
      <c r="MQF66" s="46"/>
      <c r="MQG66" s="46"/>
      <c r="MQH66" s="46"/>
      <c r="MQI66" s="46"/>
      <c r="MQJ66" s="46"/>
      <c r="MQK66" s="46"/>
      <c r="MQL66" s="46"/>
      <c r="MQM66" s="46"/>
      <c r="MQN66" s="46"/>
      <c r="MQO66" s="46"/>
      <c r="MQP66" s="46"/>
      <c r="MQQ66" s="46"/>
      <c r="MQR66" s="46"/>
      <c r="MQS66" s="46"/>
      <c r="MQT66" s="46"/>
      <c r="MQU66" s="46"/>
      <c r="MQV66" s="46"/>
      <c r="MQW66" s="46"/>
      <c r="MQX66" s="46"/>
      <c r="MQY66" s="46"/>
      <c r="MQZ66" s="46"/>
      <c r="MRA66" s="46"/>
      <c r="MRB66" s="46"/>
      <c r="MRC66" s="46"/>
      <c r="MRD66" s="46"/>
      <c r="MRE66" s="46"/>
      <c r="MRF66" s="46"/>
      <c r="MRG66" s="46"/>
      <c r="MRH66" s="46"/>
      <c r="MRI66" s="46"/>
      <c r="MRJ66" s="46"/>
      <c r="MRK66" s="46"/>
      <c r="MRL66" s="46"/>
      <c r="MRM66" s="46"/>
      <c r="MRN66" s="46"/>
      <c r="MRO66" s="46"/>
      <c r="MRP66" s="46"/>
      <c r="MRQ66" s="46"/>
      <c r="MRR66" s="46"/>
      <c r="MRS66" s="46"/>
      <c r="MRT66" s="46"/>
      <c r="MRU66" s="46"/>
      <c r="MRV66" s="46"/>
      <c r="MRW66" s="46"/>
      <c r="MRX66" s="46"/>
      <c r="MRY66" s="46"/>
      <c r="MRZ66" s="46"/>
      <c r="MSA66" s="46"/>
      <c r="MSB66" s="46"/>
      <c r="MSC66" s="46"/>
      <c r="MSD66" s="46"/>
      <c r="MSE66" s="46"/>
      <c r="MSF66" s="46"/>
      <c r="MSG66" s="46"/>
      <c r="MSH66" s="46"/>
      <c r="MSI66" s="46"/>
      <c r="MSJ66" s="46"/>
      <c r="MSK66" s="46"/>
      <c r="MSL66" s="46"/>
      <c r="MSM66" s="46"/>
      <c r="MSN66" s="46"/>
      <c r="MSO66" s="46"/>
      <c r="MSP66" s="46"/>
      <c r="MSQ66" s="46"/>
      <c r="MSR66" s="46"/>
      <c r="MSS66" s="46"/>
      <c r="MST66" s="46"/>
      <c r="MSU66" s="46"/>
      <c r="MSV66" s="46"/>
      <c r="MSW66" s="46"/>
      <c r="MSX66" s="46"/>
      <c r="MSY66" s="46"/>
      <c r="MSZ66" s="46"/>
      <c r="MTA66" s="46"/>
      <c r="MTB66" s="46"/>
      <c r="MTC66" s="46"/>
      <c r="MTD66" s="46"/>
      <c r="MTE66" s="46"/>
      <c r="MTF66" s="46"/>
      <c r="MTG66" s="46"/>
      <c r="MTH66" s="46"/>
      <c r="MTI66" s="46"/>
      <c r="MTJ66" s="46"/>
      <c r="MTK66" s="46"/>
      <c r="MTL66" s="46"/>
      <c r="MTM66" s="46"/>
      <c r="MTN66" s="46"/>
      <c r="MTO66" s="46"/>
      <c r="MTP66" s="46"/>
      <c r="MTQ66" s="46"/>
      <c r="MTR66" s="46"/>
      <c r="MTS66" s="46"/>
      <c r="MTT66" s="46"/>
      <c r="MTU66" s="46"/>
      <c r="MTV66" s="46"/>
      <c r="MTW66" s="46"/>
      <c r="MTX66" s="46"/>
      <c r="MTY66" s="46"/>
      <c r="MTZ66" s="46"/>
      <c r="MUA66" s="46"/>
      <c r="MUB66" s="46"/>
      <c r="MUC66" s="46"/>
      <c r="MUD66" s="46"/>
      <c r="MUE66" s="46"/>
      <c r="MUF66" s="46"/>
      <c r="MUG66" s="46"/>
      <c r="MUH66" s="46"/>
      <c r="MUI66" s="46"/>
      <c r="MUJ66" s="46"/>
      <c r="MUK66" s="46"/>
      <c r="MUL66" s="46"/>
      <c r="MUM66" s="46"/>
      <c r="MUN66" s="46"/>
      <c r="MUO66" s="46"/>
      <c r="MUP66" s="46"/>
      <c r="MUQ66" s="46"/>
      <c r="MUR66" s="46"/>
      <c r="MUS66" s="46"/>
      <c r="MUT66" s="46"/>
      <c r="MUU66" s="46"/>
      <c r="MUV66" s="46"/>
      <c r="MUW66" s="46"/>
      <c r="MUX66" s="46"/>
      <c r="MUY66" s="46"/>
      <c r="MUZ66" s="46"/>
      <c r="MVA66" s="46"/>
      <c r="MVB66" s="46"/>
      <c r="MVC66" s="46"/>
      <c r="MVD66" s="46"/>
      <c r="MVE66" s="46"/>
      <c r="MVF66" s="46"/>
      <c r="MVG66" s="46"/>
      <c r="MVH66" s="46"/>
      <c r="MVI66" s="46"/>
      <c r="MVJ66" s="46"/>
      <c r="MVK66" s="46"/>
      <c r="MVL66" s="46"/>
      <c r="MVM66" s="46"/>
      <c r="MVN66" s="46"/>
      <c r="MVO66" s="46"/>
      <c r="MVP66" s="46"/>
      <c r="MVQ66" s="46"/>
      <c r="MVR66" s="46"/>
      <c r="MVS66" s="46"/>
      <c r="MVT66" s="46"/>
      <c r="MVU66" s="46"/>
      <c r="MVV66" s="46"/>
      <c r="MVW66" s="46"/>
      <c r="MVX66" s="46"/>
      <c r="MVY66" s="46"/>
      <c r="MVZ66" s="46"/>
      <c r="MWA66" s="46"/>
      <c r="MWB66" s="46"/>
      <c r="MWC66" s="46"/>
      <c r="MWD66" s="46"/>
      <c r="MWE66" s="46"/>
      <c r="MWF66" s="46"/>
      <c r="MWG66" s="46"/>
      <c r="MWH66" s="46"/>
      <c r="MWI66" s="46"/>
      <c r="MWJ66" s="46"/>
      <c r="MWK66" s="46"/>
      <c r="MWL66" s="46"/>
      <c r="MWM66" s="46"/>
      <c r="MWN66" s="46"/>
      <c r="MWO66" s="46"/>
      <c r="MWP66" s="46"/>
      <c r="MWQ66" s="46"/>
      <c r="MWR66" s="46"/>
      <c r="MWS66" s="46"/>
      <c r="MWT66" s="46"/>
      <c r="MWU66" s="46"/>
      <c r="MWV66" s="46"/>
      <c r="MWW66" s="46"/>
      <c r="MWX66" s="46"/>
      <c r="MWY66" s="46"/>
      <c r="MWZ66" s="46"/>
      <c r="MXA66" s="46"/>
      <c r="MXB66" s="46"/>
      <c r="MXC66" s="46"/>
      <c r="MXD66" s="46"/>
      <c r="MXE66" s="46"/>
      <c r="MXF66" s="46"/>
      <c r="MXG66" s="46"/>
      <c r="MXH66" s="46"/>
      <c r="MXI66" s="46"/>
      <c r="MXJ66" s="46"/>
      <c r="MXK66" s="46"/>
      <c r="MXL66" s="46"/>
      <c r="MXM66" s="46"/>
      <c r="MXN66" s="46"/>
      <c r="MXO66" s="46"/>
      <c r="MXP66" s="46"/>
      <c r="MXQ66" s="46"/>
      <c r="MXR66" s="46"/>
      <c r="MXS66" s="46"/>
      <c r="MXT66" s="46"/>
      <c r="MXU66" s="46"/>
      <c r="MXV66" s="46"/>
      <c r="MXW66" s="46"/>
      <c r="MXX66" s="46"/>
      <c r="MXY66" s="46"/>
      <c r="MXZ66" s="46"/>
      <c r="MYA66" s="46"/>
      <c r="MYB66" s="46"/>
      <c r="MYC66" s="46"/>
      <c r="MYD66" s="46"/>
      <c r="MYE66" s="46"/>
      <c r="MYF66" s="46"/>
      <c r="MYG66" s="46"/>
      <c r="MYH66" s="46"/>
      <c r="MYI66" s="46"/>
      <c r="MYJ66" s="46"/>
      <c r="MYK66" s="46"/>
      <c r="MYL66" s="46"/>
      <c r="MYM66" s="46"/>
      <c r="MYN66" s="46"/>
      <c r="MYO66" s="46"/>
      <c r="MYP66" s="46"/>
      <c r="MYQ66" s="46"/>
      <c r="MYR66" s="46"/>
      <c r="MYS66" s="46"/>
      <c r="MYT66" s="46"/>
      <c r="MYU66" s="46"/>
      <c r="MYV66" s="46"/>
      <c r="MYW66" s="46"/>
      <c r="MYX66" s="46"/>
      <c r="MYY66" s="46"/>
      <c r="MYZ66" s="46"/>
      <c r="MZA66" s="46"/>
      <c r="MZB66" s="46"/>
      <c r="MZC66" s="46"/>
      <c r="MZD66" s="46"/>
      <c r="MZE66" s="46"/>
      <c r="MZF66" s="46"/>
      <c r="MZG66" s="46"/>
      <c r="MZH66" s="46"/>
      <c r="MZI66" s="46"/>
      <c r="MZJ66" s="46"/>
      <c r="MZK66" s="46"/>
      <c r="MZL66" s="46"/>
      <c r="MZM66" s="46"/>
      <c r="MZN66" s="46"/>
      <c r="MZO66" s="46"/>
      <c r="MZP66" s="46"/>
      <c r="MZQ66" s="46"/>
      <c r="MZR66" s="46"/>
      <c r="MZS66" s="46"/>
      <c r="MZT66" s="46"/>
      <c r="MZU66" s="46"/>
      <c r="MZV66" s="46"/>
      <c r="MZW66" s="46"/>
      <c r="MZX66" s="46"/>
      <c r="MZY66" s="46"/>
      <c r="MZZ66" s="46"/>
      <c r="NAA66" s="46"/>
      <c r="NAB66" s="46"/>
      <c r="NAC66" s="46"/>
      <c r="NAD66" s="46"/>
      <c r="NAE66" s="46"/>
      <c r="NAF66" s="46"/>
      <c r="NAG66" s="46"/>
      <c r="NAH66" s="46"/>
      <c r="NAI66" s="46"/>
      <c r="NAJ66" s="46"/>
      <c r="NAK66" s="46"/>
      <c r="NAL66" s="46"/>
      <c r="NAM66" s="46"/>
      <c r="NAN66" s="46"/>
      <c r="NAO66" s="46"/>
      <c r="NAP66" s="46"/>
      <c r="NAQ66" s="46"/>
      <c r="NAR66" s="46"/>
      <c r="NAS66" s="46"/>
      <c r="NAT66" s="46"/>
      <c r="NAU66" s="46"/>
      <c r="NAV66" s="46"/>
      <c r="NAW66" s="46"/>
      <c r="NAX66" s="46"/>
      <c r="NAY66" s="46"/>
      <c r="NAZ66" s="46"/>
      <c r="NBA66" s="46"/>
      <c r="NBB66" s="46"/>
      <c r="NBC66" s="46"/>
      <c r="NBD66" s="46"/>
      <c r="NBE66" s="46"/>
      <c r="NBF66" s="46"/>
      <c r="NBG66" s="46"/>
      <c r="NBH66" s="46"/>
      <c r="NBI66" s="46"/>
      <c r="NBJ66" s="46"/>
      <c r="NBK66" s="46"/>
      <c r="NBL66" s="46"/>
      <c r="NBM66" s="46"/>
      <c r="NBN66" s="46"/>
      <c r="NBO66" s="46"/>
      <c r="NBP66" s="46"/>
      <c r="NBQ66" s="46"/>
      <c r="NBR66" s="46"/>
      <c r="NBS66" s="46"/>
      <c r="NBT66" s="46"/>
      <c r="NBU66" s="46"/>
      <c r="NBV66" s="46"/>
      <c r="NBW66" s="46"/>
      <c r="NBX66" s="46"/>
      <c r="NBY66" s="46"/>
      <c r="NBZ66" s="46"/>
      <c r="NCA66" s="46"/>
      <c r="NCB66" s="46"/>
      <c r="NCC66" s="46"/>
      <c r="NCD66" s="46"/>
      <c r="NCE66" s="46"/>
      <c r="NCF66" s="46"/>
      <c r="NCG66" s="46"/>
      <c r="NCH66" s="46"/>
      <c r="NCI66" s="46"/>
      <c r="NCJ66" s="46"/>
      <c r="NCK66" s="46"/>
      <c r="NCL66" s="46"/>
      <c r="NCM66" s="46"/>
      <c r="NCN66" s="46"/>
      <c r="NCO66" s="46"/>
      <c r="NCP66" s="46"/>
      <c r="NCQ66" s="46"/>
      <c r="NCR66" s="46"/>
      <c r="NCS66" s="46"/>
      <c r="NCT66" s="46"/>
      <c r="NCU66" s="46"/>
      <c r="NCV66" s="46"/>
      <c r="NCW66" s="46"/>
      <c r="NCX66" s="46"/>
      <c r="NCY66" s="46"/>
      <c r="NCZ66" s="46"/>
      <c r="NDA66" s="46"/>
      <c r="NDB66" s="46"/>
      <c r="NDC66" s="46"/>
      <c r="NDD66" s="46"/>
      <c r="NDE66" s="46"/>
      <c r="NDF66" s="46"/>
      <c r="NDG66" s="46"/>
      <c r="NDH66" s="46"/>
      <c r="NDI66" s="46"/>
      <c r="NDJ66" s="46"/>
      <c r="NDK66" s="46"/>
      <c r="NDL66" s="46"/>
      <c r="NDM66" s="46"/>
      <c r="NDN66" s="46"/>
      <c r="NDO66" s="46"/>
      <c r="NDP66" s="46"/>
      <c r="NDQ66" s="46"/>
      <c r="NDR66" s="46"/>
      <c r="NDS66" s="46"/>
      <c r="NDT66" s="46"/>
      <c r="NDU66" s="46"/>
      <c r="NDV66" s="46"/>
      <c r="NDW66" s="46"/>
      <c r="NDX66" s="46"/>
      <c r="NDY66" s="46"/>
      <c r="NDZ66" s="46"/>
      <c r="NEA66" s="46"/>
      <c r="NEB66" s="46"/>
      <c r="NEC66" s="46"/>
      <c r="NED66" s="46"/>
      <c r="NEE66" s="46"/>
      <c r="NEF66" s="46"/>
      <c r="NEG66" s="46"/>
      <c r="NEH66" s="46"/>
      <c r="NEI66" s="46"/>
      <c r="NEJ66" s="46"/>
      <c r="NEK66" s="46"/>
      <c r="NEL66" s="46"/>
      <c r="NEM66" s="46"/>
      <c r="NEN66" s="46"/>
      <c r="NEO66" s="46"/>
      <c r="NEP66" s="46"/>
      <c r="NEQ66" s="46"/>
      <c r="NER66" s="46"/>
      <c r="NES66" s="46"/>
      <c r="NET66" s="46"/>
      <c r="NEU66" s="46"/>
      <c r="NEV66" s="46"/>
      <c r="NEW66" s="46"/>
      <c r="NEX66" s="46"/>
      <c r="NEY66" s="46"/>
      <c r="NEZ66" s="46"/>
      <c r="NFA66" s="46"/>
      <c r="NFB66" s="46"/>
      <c r="NFC66" s="46"/>
      <c r="NFD66" s="46"/>
      <c r="NFE66" s="46"/>
      <c r="NFF66" s="46"/>
      <c r="NFG66" s="46"/>
      <c r="NFH66" s="46"/>
      <c r="NFI66" s="46"/>
      <c r="NFJ66" s="46"/>
      <c r="NFK66" s="46"/>
      <c r="NFL66" s="46"/>
      <c r="NFM66" s="46"/>
      <c r="NFN66" s="46"/>
      <c r="NFO66" s="46"/>
      <c r="NFP66" s="46"/>
      <c r="NFQ66" s="46"/>
      <c r="NFR66" s="46"/>
      <c r="NFS66" s="46"/>
      <c r="NFT66" s="46"/>
      <c r="NFU66" s="46"/>
      <c r="NFV66" s="46"/>
      <c r="NFW66" s="46"/>
      <c r="NFX66" s="46"/>
      <c r="NFY66" s="46"/>
      <c r="NFZ66" s="46"/>
      <c r="NGA66" s="46"/>
      <c r="NGB66" s="46"/>
      <c r="NGC66" s="46"/>
      <c r="NGD66" s="46"/>
      <c r="NGE66" s="46"/>
      <c r="NGF66" s="46"/>
      <c r="NGG66" s="46"/>
      <c r="NGH66" s="46"/>
      <c r="NGI66" s="46"/>
      <c r="NGJ66" s="46"/>
      <c r="NGK66" s="46"/>
      <c r="NGL66" s="46"/>
      <c r="NGM66" s="46"/>
      <c r="NGN66" s="46"/>
      <c r="NGO66" s="46"/>
      <c r="NGP66" s="46"/>
      <c r="NGQ66" s="46"/>
      <c r="NGR66" s="46"/>
      <c r="NGS66" s="46"/>
      <c r="NGT66" s="46"/>
      <c r="NGU66" s="46"/>
      <c r="NGV66" s="46"/>
      <c r="NGW66" s="46"/>
      <c r="NGX66" s="46"/>
      <c r="NGY66" s="46"/>
      <c r="NGZ66" s="46"/>
      <c r="NHA66" s="46"/>
      <c r="NHB66" s="46"/>
      <c r="NHC66" s="46"/>
      <c r="NHD66" s="46"/>
      <c r="NHE66" s="46"/>
      <c r="NHF66" s="46"/>
      <c r="NHG66" s="46"/>
      <c r="NHH66" s="46"/>
      <c r="NHI66" s="46"/>
      <c r="NHJ66" s="46"/>
      <c r="NHK66" s="46"/>
      <c r="NHL66" s="46"/>
      <c r="NHM66" s="46"/>
      <c r="NHN66" s="46"/>
      <c r="NHO66" s="46"/>
      <c r="NHP66" s="46"/>
      <c r="NHQ66" s="46"/>
      <c r="NHR66" s="46"/>
      <c r="NHS66" s="46"/>
      <c r="NHT66" s="46"/>
      <c r="NHU66" s="46"/>
      <c r="NHV66" s="46"/>
      <c r="NHW66" s="46"/>
      <c r="NHX66" s="46"/>
      <c r="NHY66" s="46"/>
      <c r="NHZ66" s="46"/>
      <c r="NIA66" s="46"/>
      <c r="NIB66" s="46"/>
      <c r="NIC66" s="46"/>
      <c r="NID66" s="46"/>
      <c r="NIE66" s="46"/>
      <c r="NIF66" s="46"/>
      <c r="NIG66" s="46"/>
      <c r="NIH66" s="46"/>
      <c r="NII66" s="46"/>
      <c r="NIJ66" s="46"/>
      <c r="NIK66" s="46"/>
      <c r="NIL66" s="46"/>
      <c r="NIM66" s="46"/>
      <c r="NIN66" s="46"/>
      <c r="NIO66" s="46"/>
      <c r="NIP66" s="46"/>
      <c r="NIQ66" s="46"/>
      <c r="NIR66" s="46"/>
      <c r="NIS66" s="46"/>
      <c r="NIT66" s="46"/>
      <c r="NIU66" s="46"/>
      <c r="NIV66" s="46"/>
      <c r="NIW66" s="46"/>
      <c r="NIX66" s="46"/>
      <c r="NIY66" s="46"/>
      <c r="NIZ66" s="46"/>
      <c r="NJA66" s="46"/>
      <c r="NJB66" s="46"/>
      <c r="NJC66" s="46"/>
      <c r="NJD66" s="46"/>
      <c r="NJE66" s="46"/>
      <c r="NJF66" s="46"/>
      <c r="NJG66" s="46"/>
      <c r="NJH66" s="46"/>
      <c r="NJI66" s="46"/>
      <c r="NJJ66" s="46"/>
      <c r="NJK66" s="46"/>
      <c r="NJL66" s="46"/>
      <c r="NJM66" s="46"/>
      <c r="NJN66" s="46"/>
      <c r="NJO66" s="46"/>
      <c r="NJP66" s="46"/>
      <c r="NJQ66" s="46"/>
      <c r="NJR66" s="46"/>
      <c r="NJS66" s="46"/>
      <c r="NJT66" s="46"/>
      <c r="NJU66" s="46"/>
      <c r="NJV66" s="46"/>
      <c r="NJW66" s="46"/>
      <c r="NJX66" s="46"/>
      <c r="NJY66" s="46"/>
      <c r="NJZ66" s="46"/>
      <c r="NKA66" s="46"/>
      <c r="NKB66" s="46"/>
      <c r="NKC66" s="46"/>
      <c r="NKD66" s="46"/>
      <c r="NKE66" s="46"/>
      <c r="NKF66" s="46"/>
      <c r="NKG66" s="46"/>
      <c r="NKH66" s="46"/>
      <c r="NKI66" s="46"/>
      <c r="NKJ66" s="46"/>
      <c r="NKK66" s="46"/>
      <c r="NKL66" s="46"/>
      <c r="NKM66" s="46"/>
      <c r="NKN66" s="46"/>
      <c r="NKO66" s="46"/>
      <c r="NKP66" s="46"/>
      <c r="NKQ66" s="46"/>
      <c r="NKR66" s="46"/>
      <c r="NKS66" s="46"/>
      <c r="NKT66" s="46"/>
      <c r="NKU66" s="46"/>
      <c r="NKV66" s="46"/>
      <c r="NKW66" s="46"/>
      <c r="NKX66" s="46"/>
      <c r="NKY66" s="46"/>
      <c r="NKZ66" s="46"/>
      <c r="NLA66" s="46"/>
      <c r="NLB66" s="46"/>
      <c r="NLC66" s="46"/>
      <c r="NLD66" s="46"/>
      <c r="NLE66" s="46"/>
      <c r="NLF66" s="46"/>
      <c r="NLG66" s="46"/>
      <c r="NLH66" s="46"/>
      <c r="NLI66" s="46"/>
      <c r="NLJ66" s="46"/>
      <c r="NLK66" s="46"/>
      <c r="NLL66" s="46"/>
      <c r="NLM66" s="46"/>
      <c r="NLN66" s="46"/>
      <c r="NLO66" s="46"/>
      <c r="NLP66" s="46"/>
      <c r="NLQ66" s="46"/>
      <c r="NLR66" s="46"/>
      <c r="NLS66" s="46"/>
      <c r="NLT66" s="46"/>
      <c r="NLU66" s="46"/>
      <c r="NLV66" s="46"/>
      <c r="NLW66" s="46"/>
      <c r="NLX66" s="46"/>
      <c r="NLY66" s="46"/>
      <c r="NLZ66" s="46"/>
      <c r="NMA66" s="46"/>
      <c r="NMB66" s="46"/>
      <c r="NMC66" s="46"/>
      <c r="NMD66" s="46"/>
      <c r="NME66" s="46"/>
      <c r="NMF66" s="46"/>
      <c r="NMG66" s="46"/>
      <c r="NMH66" s="46"/>
      <c r="NMI66" s="46"/>
      <c r="NMJ66" s="46"/>
      <c r="NMK66" s="46"/>
      <c r="NML66" s="46"/>
      <c r="NMM66" s="46"/>
      <c r="NMN66" s="46"/>
      <c r="NMO66" s="46"/>
      <c r="NMP66" s="46"/>
      <c r="NMQ66" s="46"/>
      <c r="NMR66" s="46"/>
      <c r="NMS66" s="46"/>
      <c r="NMT66" s="46"/>
      <c r="NMU66" s="46"/>
      <c r="NMV66" s="46"/>
      <c r="NMW66" s="46"/>
      <c r="NMX66" s="46"/>
      <c r="NMY66" s="46"/>
      <c r="NMZ66" s="46"/>
      <c r="NNA66" s="46"/>
      <c r="NNB66" s="46"/>
      <c r="NNC66" s="46"/>
      <c r="NND66" s="46"/>
      <c r="NNE66" s="46"/>
      <c r="NNF66" s="46"/>
      <c r="NNG66" s="46"/>
      <c r="NNH66" s="46"/>
      <c r="NNI66" s="46"/>
      <c r="NNJ66" s="46"/>
      <c r="NNK66" s="46"/>
      <c r="NNL66" s="46"/>
      <c r="NNM66" s="46"/>
      <c r="NNN66" s="46"/>
      <c r="NNO66" s="46"/>
      <c r="NNP66" s="46"/>
      <c r="NNQ66" s="46"/>
      <c r="NNR66" s="46"/>
      <c r="NNS66" s="46"/>
      <c r="NNT66" s="46"/>
      <c r="NNU66" s="46"/>
      <c r="NNV66" s="46"/>
      <c r="NNW66" s="46"/>
      <c r="NNX66" s="46"/>
      <c r="NNY66" s="46"/>
      <c r="NNZ66" s="46"/>
      <c r="NOA66" s="46"/>
      <c r="NOB66" s="46"/>
      <c r="NOC66" s="46"/>
      <c r="NOD66" s="46"/>
      <c r="NOE66" s="46"/>
      <c r="NOF66" s="46"/>
      <c r="NOG66" s="46"/>
      <c r="NOH66" s="46"/>
      <c r="NOI66" s="46"/>
      <c r="NOJ66" s="46"/>
      <c r="NOK66" s="46"/>
      <c r="NOL66" s="46"/>
      <c r="NOM66" s="46"/>
      <c r="NON66" s="46"/>
      <c r="NOO66" s="46"/>
      <c r="NOP66" s="46"/>
      <c r="NOQ66" s="46"/>
      <c r="NOR66" s="46"/>
      <c r="NOS66" s="46"/>
      <c r="NOT66" s="46"/>
      <c r="NOU66" s="46"/>
      <c r="NOV66" s="46"/>
      <c r="NOW66" s="46"/>
      <c r="NOX66" s="46"/>
      <c r="NOY66" s="46"/>
      <c r="NOZ66" s="46"/>
      <c r="NPA66" s="46"/>
      <c r="NPB66" s="46"/>
      <c r="NPC66" s="46"/>
      <c r="NPD66" s="46"/>
      <c r="NPE66" s="46"/>
      <c r="NPF66" s="46"/>
      <c r="NPG66" s="46"/>
      <c r="NPH66" s="46"/>
      <c r="NPI66" s="46"/>
      <c r="NPJ66" s="46"/>
      <c r="NPK66" s="46"/>
      <c r="NPL66" s="46"/>
      <c r="NPM66" s="46"/>
      <c r="NPN66" s="46"/>
      <c r="NPO66" s="46"/>
      <c r="NPP66" s="46"/>
      <c r="NPQ66" s="46"/>
      <c r="NPR66" s="46"/>
      <c r="NPS66" s="46"/>
      <c r="NPT66" s="46"/>
      <c r="NPU66" s="46"/>
      <c r="NPV66" s="46"/>
      <c r="NPW66" s="46"/>
      <c r="NPX66" s="46"/>
      <c r="NPY66" s="46"/>
      <c r="NPZ66" s="46"/>
      <c r="NQA66" s="46"/>
      <c r="NQB66" s="46"/>
      <c r="NQC66" s="46"/>
      <c r="NQD66" s="46"/>
      <c r="NQE66" s="46"/>
      <c r="NQF66" s="46"/>
      <c r="NQG66" s="46"/>
      <c r="NQH66" s="46"/>
      <c r="NQI66" s="46"/>
      <c r="NQJ66" s="46"/>
      <c r="NQK66" s="46"/>
      <c r="NQL66" s="46"/>
      <c r="NQM66" s="46"/>
      <c r="NQN66" s="46"/>
      <c r="NQO66" s="46"/>
      <c r="NQP66" s="46"/>
      <c r="NQQ66" s="46"/>
      <c r="NQR66" s="46"/>
      <c r="NQS66" s="46"/>
      <c r="NQT66" s="46"/>
      <c r="NQU66" s="46"/>
      <c r="NQV66" s="46"/>
      <c r="NQW66" s="46"/>
      <c r="NQX66" s="46"/>
      <c r="NQY66" s="46"/>
      <c r="NQZ66" s="46"/>
      <c r="NRA66" s="46"/>
      <c r="NRB66" s="46"/>
      <c r="NRC66" s="46"/>
      <c r="NRD66" s="46"/>
      <c r="NRE66" s="46"/>
      <c r="NRF66" s="46"/>
      <c r="NRG66" s="46"/>
      <c r="NRH66" s="46"/>
      <c r="NRI66" s="46"/>
      <c r="NRJ66" s="46"/>
      <c r="NRK66" s="46"/>
      <c r="NRL66" s="46"/>
      <c r="NRM66" s="46"/>
      <c r="NRN66" s="46"/>
      <c r="NRO66" s="46"/>
      <c r="NRP66" s="46"/>
      <c r="NRQ66" s="46"/>
      <c r="NRR66" s="46"/>
      <c r="NRS66" s="46"/>
      <c r="NRT66" s="46"/>
      <c r="NRU66" s="46"/>
      <c r="NRV66" s="46"/>
      <c r="NRW66" s="46"/>
      <c r="NRX66" s="46"/>
      <c r="NRY66" s="46"/>
      <c r="NRZ66" s="46"/>
      <c r="NSA66" s="46"/>
      <c r="NSB66" s="46"/>
      <c r="NSC66" s="46"/>
      <c r="NSD66" s="46"/>
      <c r="NSE66" s="46"/>
      <c r="NSF66" s="46"/>
      <c r="NSG66" s="46"/>
      <c r="NSH66" s="46"/>
      <c r="NSI66" s="46"/>
      <c r="NSJ66" s="46"/>
      <c r="NSK66" s="46"/>
      <c r="NSL66" s="46"/>
      <c r="NSM66" s="46"/>
      <c r="NSN66" s="46"/>
      <c r="NSO66" s="46"/>
      <c r="NSP66" s="46"/>
      <c r="NSQ66" s="46"/>
      <c r="NSR66" s="46"/>
      <c r="NSS66" s="46"/>
      <c r="NST66" s="46"/>
      <c r="NSU66" s="46"/>
      <c r="NSV66" s="46"/>
      <c r="NSW66" s="46"/>
      <c r="NSX66" s="46"/>
      <c r="NSY66" s="46"/>
      <c r="NSZ66" s="46"/>
      <c r="NTA66" s="46"/>
      <c r="NTB66" s="46"/>
      <c r="NTC66" s="46"/>
      <c r="NTD66" s="46"/>
      <c r="NTE66" s="46"/>
      <c r="NTF66" s="46"/>
      <c r="NTG66" s="46"/>
      <c r="NTH66" s="46"/>
      <c r="NTI66" s="46"/>
      <c r="NTJ66" s="46"/>
      <c r="NTK66" s="46"/>
      <c r="NTL66" s="46"/>
      <c r="NTM66" s="46"/>
      <c r="NTN66" s="46"/>
      <c r="NTO66" s="46"/>
      <c r="NTP66" s="46"/>
      <c r="NTQ66" s="46"/>
      <c r="NTR66" s="46"/>
      <c r="NTS66" s="46"/>
      <c r="NTT66" s="46"/>
      <c r="NTU66" s="46"/>
      <c r="NTV66" s="46"/>
      <c r="NTW66" s="46"/>
      <c r="NTX66" s="46"/>
      <c r="NTY66" s="46"/>
      <c r="NTZ66" s="46"/>
      <c r="NUA66" s="46"/>
      <c r="NUB66" s="46"/>
      <c r="NUC66" s="46"/>
      <c r="NUD66" s="46"/>
      <c r="NUE66" s="46"/>
      <c r="NUF66" s="46"/>
      <c r="NUG66" s="46"/>
      <c r="NUH66" s="46"/>
      <c r="NUI66" s="46"/>
      <c r="NUJ66" s="46"/>
      <c r="NUK66" s="46"/>
      <c r="NUL66" s="46"/>
      <c r="NUM66" s="46"/>
      <c r="NUN66" s="46"/>
      <c r="NUO66" s="46"/>
      <c r="NUP66" s="46"/>
      <c r="NUQ66" s="46"/>
      <c r="NUR66" s="46"/>
      <c r="NUS66" s="46"/>
      <c r="NUT66" s="46"/>
      <c r="NUU66" s="46"/>
      <c r="NUV66" s="46"/>
      <c r="NUW66" s="46"/>
      <c r="NUX66" s="46"/>
      <c r="NUY66" s="46"/>
      <c r="NUZ66" s="46"/>
      <c r="NVA66" s="46"/>
      <c r="NVB66" s="46"/>
      <c r="NVC66" s="46"/>
      <c r="NVD66" s="46"/>
      <c r="NVE66" s="46"/>
      <c r="NVF66" s="46"/>
      <c r="NVG66" s="46"/>
      <c r="NVH66" s="46"/>
      <c r="NVI66" s="46"/>
      <c r="NVJ66" s="46"/>
      <c r="NVK66" s="46"/>
      <c r="NVL66" s="46"/>
      <c r="NVM66" s="46"/>
      <c r="NVN66" s="46"/>
      <c r="NVO66" s="46"/>
      <c r="NVP66" s="46"/>
      <c r="NVQ66" s="46"/>
      <c r="NVR66" s="46"/>
      <c r="NVS66" s="46"/>
      <c r="NVT66" s="46"/>
      <c r="NVU66" s="46"/>
      <c r="NVV66" s="46"/>
      <c r="NVW66" s="46"/>
      <c r="NVX66" s="46"/>
      <c r="NVY66" s="46"/>
      <c r="NVZ66" s="46"/>
      <c r="NWA66" s="46"/>
      <c r="NWB66" s="46"/>
      <c r="NWC66" s="46"/>
      <c r="NWD66" s="46"/>
      <c r="NWE66" s="46"/>
      <c r="NWF66" s="46"/>
      <c r="NWG66" s="46"/>
      <c r="NWH66" s="46"/>
      <c r="NWI66" s="46"/>
      <c r="NWJ66" s="46"/>
      <c r="NWK66" s="46"/>
      <c r="NWL66" s="46"/>
      <c r="NWM66" s="46"/>
      <c r="NWN66" s="46"/>
      <c r="NWO66" s="46"/>
      <c r="NWP66" s="46"/>
      <c r="NWQ66" s="46"/>
      <c r="NWR66" s="46"/>
      <c r="NWS66" s="46"/>
      <c r="NWT66" s="46"/>
      <c r="NWU66" s="46"/>
      <c r="NWV66" s="46"/>
      <c r="NWW66" s="46"/>
      <c r="NWX66" s="46"/>
      <c r="NWY66" s="46"/>
      <c r="NWZ66" s="46"/>
      <c r="NXA66" s="46"/>
      <c r="NXB66" s="46"/>
      <c r="NXC66" s="46"/>
      <c r="NXD66" s="46"/>
      <c r="NXE66" s="46"/>
      <c r="NXF66" s="46"/>
      <c r="NXG66" s="46"/>
      <c r="NXH66" s="46"/>
      <c r="NXI66" s="46"/>
      <c r="NXJ66" s="46"/>
      <c r="NXK66" s="46"/>
      <c r="NXL66" s="46"/>
      <c r="NXM66" s="46"/>
      <c r="NXN66" s="46"/>
      <c r="NXO66" s="46"/>
      <c r="NXP66" s="46"/>
      <c r="NXQ66" s="46"/>
      <c r="NXR66" s="46"/>
      <c r="NXS66" s="46"/>
      <c r="NXT66" s="46"/>
      <c r="NXU66" s="46"/>
      <c r="NXV66" s="46"/>
      <c r="NXW66" s="46"/>
      <c r="NXX66" s="46"/>
      <c r="NXY66" s="46"/>
      <c r="NXZ66" s="46"/>
      <c r="NYA66" s="46"/>
      <c r="NYB66" s="46"/>
      <c r="NYC66" s="46"/>
      <c r="NYD66" s="46"/>
      <c r="NYE66" s="46"/>
      <c r="NYF66" s="46"/>
      <c r="NYG66" s="46"/>
      <c r="NYH66" s="46"/>
      <c r="NYI66" s="46"/>
      <c r="NYJ66" s="46"/>
      <c r="NYK66" s="46"/>
      <c r="NYL66" s="46"/>
      <c r="NYM66" s="46"/>
      <c r="NYN66" s="46"/>
      <c r="NYO66" s="46"/>
      <c r="NYP66" s="46"/>
      <c r="NYQ66" s="46"/>
      <c r="NYR66" s="46"/>
      <c r="NYS66" s="46"/>
      <c r="NYT66" s="46"/>
      <c r="NYU66" s="46"/>
      <c r="NYV66" s="46"/>
      <c r="NYW66" s="46"/>
      <c r="NYX66" s="46"/>
      <c r="NYY66" s="46"/>
      <c r="NYZ66" s="46"/>
      <c r="NZA66" s="46"/>
      <c r="NZB66" s="46"/>
      <c r="NZC66" s="46"/>
      <c r="NZD66" s="46"/>
      <c r="NZE66" s="46"/>
      <c r="NZF66" s="46"/>
      <c r="NZG66" s="46"/>
      <c r="NZH66" s="46"/>
      <c r="NZI66" s="46"/>
      <c r="NZJ66" s="46"/>
      <c r="NZK66" s="46"/>
      <c r="NZL66" s="46"/>
      <c r="NZM66" s="46"/>
      <c r="NZN66" s="46"/>
      <c r="NZO66" s="46"/>
      <c r="NZP66" s="46"/>
      <c r="NZQ66" s="46"/>
      <c r="NZR66" s="46"/>
      <c r="NZS66" s="46"/>
      <c r="NZT66" s="46"/>
      <c r="NZU66" s="46"/>
      <c r="NZV66" s="46"/>
      <c r="NZW66" s="46"/>
      <c r="NZX66" s="46"/>
      <c r="NZY66" s="46"/>
      <c r="NZZ66" s="46"/>
      <c r="OAA66" s="46"/>
      <c r="OAB66" s="46"/>
      <c r="OAC66" s="46"/>
      <c r="OAD66" s="46"/>
      <c r="OAE66" s="46"/>
      <c r="OAF66" s="46"/>
      <c r="OAG66" s="46"/>
      <c r="OAH66" s="46"/>
      <c r="OAI66" s="46"/>
      <c r="OAJ66" s="46"/>
      <c r="OAK66" s="46"/>
      <c r="OAL66" s="46"/>
      <c r="OAM66" s="46"/>
      <c r="OAN66" s="46"/>
      <c r="OAO66" s="46"/>
      <c r="OAP66" s="46"/>
      <c r="OAQ66" s="46"/>
      <c r="OAR66" s="46"/>
      <c r="OAS66" s="46"/>
      <c r="OAT66" s="46"/>
      <c r="OAU66" s="46"/>
      <c r="OAV66" s="46"/>
      <c r="OAW66" s="46"/>
      <c r="OAX66" s="46"/>
      <c r="OAY66" s="46"/>
      <c r="OAZ66" s="46"/>
      <c r="OBA66" s="46"/>
      <c r="OBB66" s="46"/>
      <c r="OBC66" s="46"/>
      <c r="OBD66" s="46"/>
      <c r="OBE66" s="46"/>
      <c r="OBF66" s="46"/>
      <c r="OBG66" s="46"/>
      <c r="OBH66" s="46"/>
      <c r="OBI66" s="46"/>
      <c r="OBJ66" s="46"/>
      <c r="OBK66" s="46"/>
      <c r="OBL66" s="46"/>
      <c r="OBM66" s="46"/>
      <c r="OBN66" s="46"/>
      <c r="OBO66" s="46"/>
      <c r="OBP66" s="46"/>
      <c r="OBQ66" s="46"/>
      <c r="OBR66" s="46"/>
      <c r="OBS66" s="46"/>
      <c r="OBT66" s="46"/>
      <c r="OBU66" s="46"/>
      <c r="OBV66" s="46"/>
      <c r="OBW66" s="46"/>
      <c r="OBX66" s="46"/>
      <c r="OBY66" s="46"/>
      <c r="OBZ66" s="46"/>
      <c r="OCA66" s="46"/>
      <c r="OCB66" s="46"/>
      <c r="OCC66" s="46"/>
      <c r="OCD66" s="46"/>
      <c r="OCE66" s="46"/>
      <c r="OCF66" s="46"/>
      <c r="OCG66" s="46"/>
      <c r="OCH66" s="46"/>
      <c r="OCI66" s="46"/>
      <c r="OCJ66" s="46"/>
      <c r="OCK66" s="46"/>
      <c r="OCL66" s="46"/>
      <c r="OCM66" s="46"/>
      <c r="OCN66" s="46"/>
      <c r="OCO66" s="46"/>
      <c r="OCP66" s="46"/>
      <c r="OCQ66" s="46"/>
      <c r="OCR66" s="46"/>
      <c r="OCS66" s="46"/>
      <c r="OCT66" s="46"/>
      <c r="OCU66" s="46"/>
      <c r="OCV66" s="46"/>
      <c r="OCW66" s="46"/>
      <c r="OCX66" s="46"/>
      <c r="OCY66" s="46"/>
      <c r="OCZ66" s="46"/>
      <c r="ODA66" s="46"/>
      <c r="ODB66" s="46"/>
      <c r="ODC66" s="46"/>
      <c r="ODD66" s="46"/>
      <c r="ODE66" s="46"/>
      <c r="ODF66" s="46"/>
      <c r="ODG66" s="46"/>
      <c r="ODH66" s="46"/>
      <c r="ODI66" s="46"/>
      <c r="ODJ66" s="46"/>
      <c r="ODK66" s="46"/>
      <c r="ODL66" s="46"/>
      <c r="ODM66" s="46"/>
      <c r="ODN66" s="46"/>
      <c r="ODO66" s="46"/>
      <c r="ODP66" s="46"/>
      <c r="ODQ66" s="46"/>
      <c r="ODR66" s="46"/>
      <c r="ODS66" s="46"/>
      <c r="ODT66" s="46"/>
      <c r="ODU66" s="46"/>
      <c r="ODV66" s="46"/>
      <c r="ODW66" s="46"/>
      <c r="ODX66" s="46"/>
      <c r="ODY66" s="46"/>
      <c r="ODZ66" s="46"/>
      <c r="OEA66" s="46"/>
      <c r="OEB66" s="46"/>
      <c r="OEC66" s="46"/>
      <c r="OED66" s="46"/>
      <c r="OEE66" s="46"/>
      <c r="OEF66" s="46"/>
      <c r="OEG66" s="46"/>
      <c r="OEH66" s="46"/>
      <c r="OEI66" s="46"/>
      <c r="OEJ66" s="46"/>
      <c r="OEK66" s="46"/>
      <c r="OEL66" s="46"/>
      <c r="OEM66" s="46"/>
      <c r="OEN66" s="46"/>
      <c r="OEO66" s="46"/>
      <c r="OEP66" s="46"/>
      <c r="OEQ66" s="46"/>
      <c r="OER66" s="46"/>
      <c r="OES66" s="46"/>
      <c r="OET66" s="46"/>
      <c r="OEU66" s="46"/>
      <c r="OEV66" s="46"/>
      <c r="OEW66" s="46"/>
      <c r="OEX66" s="46"/>
      <c r="OEY66" s="46"/>
      <c r="OEZ66" s="46"/>
      <c r="OFA66" s="46"/>
      <c r="OFB66" s="46"/>
      <c r="OFC66" s="46"/>
      <c r="OFD66" s="46"/>
      <c r="OFE66" s="46"/>
      <c r="OFF66" s="46"/>
      <c r="OFG66" s="46"/>
      <c r="OFH66" s="46"/>
      <c r="OFI66" s="46"/>
      <c r="OFJ66" s="46"/>
      <c r="OFK66" s="46"/>
      <c r="OFL66" s="46"/>
      <c r="OFM66" s="46"/>
      <c r="OFN66" s="46"/>
      <c r="OFO66" s="46"/>
      <c r="OFP66" s="46"/>
      <c r="OFQ66" s="46"/>
      <c r="OFR66" s="46"/>
      <c r="OFS66" s="46"/>
      <c r="OFT66" s="46"/>
      <c r="OFU66" s="46"/>
      <c r="OFV66" s="46"/>
      <c r="OFW66" s="46"/>
      <c r="OFX66" s="46"/>
      <c r="OFY66" s="46"/>
      <c r="OFZ66" s="46"/>
      <c r="OGA66" s="46"/>
      <c r="OGB66" s="46"/>
      <c r="OGC66" s="46"/>
      <c r="OGD66" s="46"/>
      <c r="OGE66" s="46"/>
      <c r="OGF66" s="46"/>
      <c r="OGG66" s="46"/>
      <c r="OGH66" s="46"/>
      <c r="OGI66" s="46"/>
      <c r="OGJ66" s="46"/>
      <c r="OGK66" s="46"/>
      <c r="OGL66" s="46"/>
      <c r="OGM66" s="46"/>
      <c r="OGN66" s="46"/>
      <c r="OGO66" s="46"/>
      <c r="OGP66" s="46"/>
      <c r="OGQ66" s="46"/>
      <c r="OGR66" s="46"/>
      <c r="OGS66" s="46"/>
      <c r="OGT66" s="46"/>
      <c r="OGU66" s="46"/>
      <c r="OGV66" s="46"/>
      <c r="OGW66" s="46"/>
      <c r="OGX66" s="46"/>
      <c r="OGY66" s="46"/>
      <c r="OGZ66" s="46"/>
      <c r="OHA66" s="46"/>
      <c r="OHB66" s="46"/>
      <c r="OHC66" s="46"/>
      <c r="OHD66" s="46"/>
      <c r="OHE66" s="46"/>
      <c r="OHF66" s="46"/>
      <c r="OHG66" s="46"/>
      <c r="OHH66" s="46"/>
      <c r="OHI66" s="46"/>
      <c r="OHJ66" s="46"/>
      <c r="OHK66" s="46"/>
      <c r="OHL66" s="46"/>
      <c r="OHM66" s="46"/>
      <c r="OHN66" s="46"/>
      <c r="OHO66" s="46"/>
      <c r="OHP66" s="46"/>
      <c r="OHQ66" s="46"/>
      <c r="OHR66" s="46"/>
      <c r="OHS66" s="46"/>
      <c r="OHT66" s="46"/>
      <c r="OHU66" s="46"/>
      <c r="OHV66" s="46"/>
      <c r="OHW66" s="46"/>
      <c r="OHX66" s="46"/>
      <c r="OHY66" s="46"/>
      <c r="OHZ66" s="46"/>
      <c r="OIA66" s="46"/>
      <c r="OIB66" s="46"/>
      <c r="OIC66" s="46"/>
      <c r="OID66" s="46"/>
      <c r="OIE66" s="46"/>
      <c r="OIF66" s="46"/>
      <c r="OIG66" s="46"/>
      <c r="OIH66" s="46"/>
      <c r="OII66" s="46"/>
      <c r="OIJ66" s="46"/>
      <c r="OIK66" s="46"/>
      <c r="OIL66" s="46"/>
      <c r="OIM66" s="46"/>
      <c r="OIN66" s="46"/>
      <c r="OIO66" s="46"/>
      <c r="OIP66" s="46"/>
      <c r="OIQ66" s="46"/>
      <c r="OIR66" s="46"/>
      <c r="OIS66" s="46"/>
      <c r="OIT66" s="46"/>
      <c r="OIU66" s="46"/>
      <c r="OIV66" s="46"/>
      <c r="OIW66" s="46"/>
      <c r="OIX66" s="46"/>
      <c r="OIY66" s="46"/>
      <c r="OIZ66" s="46"/>
      <c r="OJA66" s="46"/>
      <c r="OJB66" s="46"/>
      <c r="OJC66" s="46"/>
      <c r="OJD66" s="46"/>
      <c r="OJE66" s="46"/>
      <c r="OJF66" s="46"/>
      <c r="OJG66" s="46"/>
      <c r="OJH66" s="46"/>
      <c r="OJI66" s="46"/>
      <c r="OJJ66" s="46"/>
      <c r="OJK66" s="46"/>
      <c r="OJL66" s="46"/>
      <c r="OJM66" s="46"/>
      <c r="OJN66" s="46"/>
      <c r="OJO66" s="46"/>
      <c r="OJP66" s="46"/>
      <c r="OJQ66" s="46"/>
      <c r="OJR66" s="46"/>
      <c r="OJS66" s="46"/>
      <c r="OJT66" s="46"/>
      <c r="OJU66" s="46"/>
      <c r="OJV66" s="46"/>
      <c r="OJW66" s="46"/>
      <c r="OJX66" s="46"/>
      <c r="OJY66" s="46"/>
      <c r="OJZ66" s="46"/>
      <c r="OKA66" s="46"/>
      <c r="OKB66" s="46"/>
      <c r="OKC66" s="46"/>
      <c r="OKD66" s="46"/>
      <c r="OKE66" s="46"/>
      <c r="OKF66" s="46"/>
      <c r="OKG66" s="46"/>
      <c r="OKH66" s="46"/>
      <c r="OKI66" s="46"/>
      <c r="OKJ66" s="46"/>
      <c r="OKK66" s="46"/>
      <c r="OKL66" s="46"/>
      <c r="OKM66" s="46"/>
      <c r="OKN66" s="46"/>
      <c r="OKO66" s="46"/>
      <c r="OKP66" s="46"/>
      <c r="OKQ66" s="46"/>
      <c r="OKR66" s="46"/>
      <c r="OKS66" s="46"/>
      <c r="OKT66" s="46"/>
      <c r="OKU66" s="46"/>
      <c r="OKV66" s="46"/>
      <c r="OKW66" s="46"/>
      <c r="OKX66" s="46"/>
      <c r="OKY66" s="46"/>
      <c r="OKZ66" s="46"/>
      <c r="OLA66" s="46"/>
      <c r="OLB66" s="46"/>
      <c r="OLC66" s="46"/>
      <c r="OLD66" s="46"/>
      <c r="OLE66" s="46"/>
      <c r="OLF66" s="46"/>
      <c r="OLG66" s="46"/>
      <c r="OLH66" s="46"/>
      <c r="OLI66" s="46"/>
      <c r="OLJ66" s="46"/>
      <c r="OLK66" s="46"/>
      <c r="OLL66" s="46"/>
      <c r="OLM66" s="46"/>
      <c r="OLN66" s="46"/>
      <c r="OLO66" s="46"/>
      <c r="OLP66" s="46"/>
      <c r="OLQ66" s="46"/>
      <c r="OLR66" s="46"/>
      <c r="OLS66" s="46"/>
      <c r="OLT66" s="46"/>
      <c r="OLU66" s="46"/>
      <c r="OLV66" s="46"/>
      <c r="OLW66" s="46"/>
      <c r="OLX66" s="46"/>
      <c r="OLY66" s="46"/>
      <c r="OLZ66" s="46"/>
      <c r="OMA66" s="46"/>
      <c r="OMB66" s="46"/>
      <c r="OMC66" s="46"/>
      <c r="OMD66" s="46"/>
      <c r="OME66" s="46"/>
      <c r="OMF66" s="46"/>
      <c r="OMG66" s="46"/>
      <c r="OMH66" s="46"/>
      <c r="OMI66" s="46"/>
      <c r="OMJ66" s="46"/>
      <c r="OMK66" s="46"/>
      <c r="OML66" s="46"/>
      <c r="OMM66" s="46"/>
      <c r="OMN66" s="46"/>
      <c r="OMO66" s="46"/>
      <c r="OMP66" s="46"/>
      <c r="OMQ66" s="46"/>
      <c r="OMR66" s="46"/>
      <c r="OMS66" s="46"/>
      <c r="OMT66" s="46"/>
      <c r="OMU66" s="46"/>
      <c r="OMV66" s="46"/>
      <c r="OMW66" s="46"/>
      <c r="OMX66" s="46"/>
      <c r="OMY66" s="46"/>
      <c r="OMZ66" s="46"/>
      <c r="ONA66" s="46"/>
      <c r="ONB66" s="46"/>
      <c r="ONC66" s="46"/>
      <c r="OND66" s="46"/>
      <c r="ONE66" s="46"/>
      <c r="ONF66" s="46"/>
      <c r="ONG66" s="46"/>
      <c r="ONH66" s="46"/>
      <c r="ONI66" s="46"/>
      <c r="ONJ66" s="46"/>
      <c r="ONK66" s="46"/>
      <c r="ONL66" s="46"/>
      <c r="ONM66" s="46"/>
      <c r="ONN66" s="46"/>
      <c r="ONO66" s="46"/>
      <c r="ONP66" s="46"/>
      <c r="ONQ66" s="46"/>
      <c r="ONR66" s="46"/>
      <c r="ONS66" s="46"/>
      <c r="ONT66" s="46"/>
      <c r="ONU66" s="46"/>
      <c r="ONV66" s="46"/>
      <c r="ONW66" s="46"/>
      <c r="ONX66" s="46"/>
      <c r="ONY66" s="46"/>
      <c r="ONZ66" s="46"/>
      <c r="OOA66" s="46"/>
      <c r="OOB66" s="46"/>
      <c r="OOC66" s="46"/>
      <c r="OOD66" s="46"/>
      <c r="OOE66" s="46"/>
      <c r="OOF66" s="46"/>
      <c r="OOG66" s="46"/>
      <c r="OOH66" s="46"/>
      <c r="OOI66" s="46"/>
      <c r="OOJ66" s="46"/>
      <c r="OOK66" s="46"/>
      <c r="OOL66" s="46"/>
      <c r="OOM66" s="46"/>
      <c r="OON66" s="46"/>
      <c r="OOO66" s="46"/>
      <c r="OOP66" s="46"/>
      <c r="OOQ66" s="46"/>
      <c r="OOR66" s="46"/>
      <c r="OOS66" s="46"/>
      <c r="OOT66" s="46"/>
      <c r="OOU66" s="46"/>
      <c r="OOV66" s="46"/>
      <c r="OOW66" s="46"/>
      <c r="OOX66" s="46"/>
      <c r="OOY66" s="46"/>
      <c r="OOZ66" s="46"/>
      <c r="OPA66" s="46"/>
      <c r="OPB66" s="46"/>
      <c r="OPC66" s="46"/>
      <c r="OPD66" s="46"/>
      <c r="OPE66" s="46"/>
      <c r="OPF66" s="46"/>
      <c r="OPG66" s="46"/>
      <c r="OPH66" s="46"/>
      <c r="OPI66" s="46"/>
      <c r="OPJ66" s="46"/>
      <c r="OPK66" s="46"/>
      <c r="OPL66" s="46"/>
      <c r="OPM66" s="46"/>
      <c r="OPN66" s="46"/>
      <c r="OPO66" s="46"/>
      <c r="OPP66" s="46"/>
      <c r="OPQ66" s="46"/>
      <c r="OPR66" s="46"/>
      <c r="OPS66" s="46"/>
      <c r="OPT66" s="46"/>
      <c r="OPU66" s="46"/>
      <c r="OPV66" s="46"/>
      <c r="OPW66" s="46"/>
      <c r="OPX66" s="46"/>
      <c r="OPY66" s="46"/>
      <c r="OPZ66" s="46"/>
      <c r="OQA66" s="46"/>
      <c r="OQB66" s="46"/>
      <c r="OQC66" s="46"/>
      <c r="OQD66" s="46"/>
      <c r="OQE66" s="46"/>
      <c r="OQF66" s="46"/>
      <c r="OQG66" s="46"/>
      <c r="OQH66" s="46"/>
      <c r="OQI66" s="46"/>
      <c r="OQJ66" s="46"/>
      <c r="OQK66" s="46"/>
      <c r="OQL66" s="46"/>
      <c r="OQM66" s="46"/>
      <c r="OQN66" s="46"/>
      <c r="OQO66" s="46"/>
      <c r="OQP66" s="46"/>
      <c r="OQQ66" s="46"/>
      <c r="OQR66" s="46"/>
      <c r="OQS66" s="46"/>
      <c r="OQT66" s="46"/>
      <c r="OQU66" s="46"/>
      <c r="OQV66" s="46"/>
      <c r="OQW66" s="46"/>
      <c r="OQX66" s="46"/>
      <c r="OQY66" s="46"/>
      <c r="OQZ66" s="46"/>
      <c r="ORA66" s="46"/>
      <c r="ORB66" s="46"/>
      <c r="ORC66" s="46"/>
      <c r="ORD66" s="46"/>
      <c r="ORE66" s="46"/>
      <c r="ORF66" s="46"/>
      <c r="ORG66" s="46"/>
      <c r="ORH66" s="46"/>
      <c r="ORI66" s="46"/>
      <c r="ORJ66" s="46"/>
      <c r="ORK66" s="46"/>
      <c r="ORL66" s="46"/>
      <c r="ORM66" s="46"/>
      <c r="ORN66" s="46"/>
      <c r="ORO66" s="46"/>
      <c r="ORP66" s="46"/>
      <c r="ORQ66" s="46"/>
      <c r="ORR66" s="46"/>
      <c r="ORS66" s="46"/>
      <c r="ORT66" s="46"/>
      <c r="ORU66" s="46"/>
      <c r="ORV66" s="46"/>
      <c r="ORW66" s="46"/>
      <c r="ORX66" s="46"/>
      <c r="ORY66" s="46"/>
      <c r="ORZ66" s="46"/>
      <c r="OSA66" s="46"/>
      <c r="OSB66" s="46"/>
      <c r="OSC66" s="46"/>
      <c r="OSD66" s="46"/>
      <c r="OSE66" s="46"/>
      <c r="OSF66" s="46"/>
      <c r="OSG66" s="46"/>
      <c r="OSH66" s="46"/>
      <c r="OSI66" s="46"/>
      <c r="OSJ66" s="46"/>
      <c r="OSK66" s="46"/>
      <c r="OSL66" s="46"/>
      <c r="OSM66" s="46"/>
      <c r="OSN66" s="46"/>
      <c r="OSO66" s="46"/>
      <c r="OSP66" s="46"/>
      <c r="OSQ66" s="46"/>
      <c r="OSR66" s="46"/>
      <c r="OSS66" s="46"/>
      <c r="OST66" s="46"/>
      <c r="OSU66" s="46"/>
      <c r="OSV66" s="46"/>
      <c r="OSW66" s="46"/>
      <c r="OSX66" s="46"/>
      <c r="OSY66" s="46"/>
      <c r="OSZ66" s="46"/>
      <c r="OTA66" s="46"/>
      <c r="OTB66" s="46"/>
      <c r="OTC66" s="46"/>
      <c r="OTD66" s="46"/>
      <c r="OTE66" s="46"/>
      <c r="OTF66" s="46"/>
      <c r="OTG66" s="46"/>
      <c r="OTH66" s="46"/>
      <c r="OTI66" s="46"/>
      <c r="OTJ66" s="46"/>
      <c r="OTK66" s="46"/>
      <c r="OTL66" s="46"/>
      <c r="OTM66" s="46"/>
      <c r="OTN66" s="46"/>
      <c r="OTO66" s="46"/>
      <c r="OTP66" s="46"/>
      <c r="OTQ66" s="46"/>
      <c r="OTR66" s="46"/>
      <c r="OTS66" s="46"/>
      <c r="OTT66" s="46"/>
      <c r="OTU66" s="46"/>
      <c r="OTV66" s="46"/>
      <c r="OTW66" s="46"/>
      <c r="OTX66" s="46"/>
      <c r="OTY66" s="46"/>
      <c r="OTZ66" s="46"/>
      <c r="OUA66" s="46"/>
      <c r="OUB66" s="46"/>
      <c r="OUC66" s="46"/>
      <c r="OUD66" s="46"/>
      <c r="OUE66" s="46"/>
      <c r="OUF66" s="46"/>
      <c r="OUG66" s="46"/>
      <c r="OUH66" s="46"/>
      <c r="OUI66" s="46"/>
      <c r="OUJ66" s="46"/>
      <c r="OUK66" s="46"/>
      <c r="OUL66" s="46"/>
      <c r="OUM66" s="46"/>
      <c r="OUN66" s="46"/>
      <c r="OUO66" s="46"/>
      <c r="OUP66" s="46"/>
      <c r="OUQ66" s="46"/>
      <c r="OUR66" s="46"/>
      <c r="OUS66" s="46"/>
      <c r="OUT66" s="46"/>
      <c r="OUU66" s="46"/>
      <c r="OUV66" s="46"/>
      <c r="OUW66" s="46"/>
      <c r="OUX66" s="46"/>
      <c r="OUY66" s="46"/>
      <c r="OUZ66" s="46"/>
      <c r="OVA66" s="46"/>
      <c r="OVB66" s="46"/>
      <c r="OVC66" s="46"/>
      <c r="OVD66" s="46"/>
      <c r="OVE66" s="46"/>
      <c r="OVF66" s="46"/>
      <c r="OVG66" s="46"/>
      <c r="OVH66" s="46"/>
      <c r="OVI66" s="46"/>
      <c r="OVJ66" s="46"/>
      <c r="OVK66" s="46"/>
      <c r="OVL66" s="46"/>
      <c r="OVM66" s="46"/>
      <c r="OVN66" s="46"/>
      <c r="OVO66" s="46"/>
      <c r="OVP66" s="46"/>
      <c r="OVQ66" s="46"/>
      <c r="OVR66" s="46"/>
      <c r="OVS66" s="46"/>
      <c r="OVT66" s="46"/>
      <c r="OVU66" s="46"/>
      <c r="OVV66" s="46"/>
      <c r="OVW66" s="46"/>
      <c r="OVX66" s="46"/>
      <c r="OVY66" s="46"/>
      <c r="OVZ66" s="46"/>
      <c r="OWA66" s="46"/>
      <c r="OWB66" s="46"/>
      <c r="OWC66" s="46"/>
      <c r="OWD66" s="46"/>
      <c r="OWE66" s="46"/>
      <c r="OWF66" s="46"/>
      <c r="OWG66" s="46"/>
      <c r="OWH66" s="46"/>
      <c r="OWI66" s="46"/>
      <c r="OWJ66" s="46"/>
      <c r="OWK66" s="46"/>
      <c r="OWL66" s="46"/>
      <c r="OWM66" s="46"/>
      <c r="OWN66" s="46"/>
      <c r="OWO66" s="46"/>
      <c r="OWP66" s="46"/>
      <c r="OWQ66" s="46"/>
      <c r="OWR66" s="46"/>
      <c r="OWS66" s="46"/>
      <c r="OWT66" s="46"/>
      <c r="OWU66" s="46"/>
      <c r="OWV66" s="46"/>
      <c r="OWW66" s="46"/>
      <c r="OWX66" s="46"/>
      <c r="OWY66" s="46"/>
      <c r="OWZ66" s="46"/>
      <c r="OXA66" s="46"/>
      <c r="OXB66" s="46"/>
      <c r="OXC66" s="46"/>
      <c r="OXD66" s="46"/>
      <c r="OXE66" s="46"/>
      <c r="OXF66" s="46"/>
      <c r="OXG66" s="46"/>
      <c r="OXH66" s="46"/>
      <c r="OXI66" s="46"/>
      <c r="OXJ66" s="46"/>
      <c r="OXK66" s="46"/>
      <c r="OXL66" s="46"/>
      <c r="OXM66" s="46"/>
      <c r="OXN66" s="46"/>
      <c r="OXO66" s="46"/>
      <c r="OXP66" s="46"/>
      <c r="OXQ66" s="46"/>
      <c r="OXR66" s="46"/>
      <c r="OXS66" s="46"/>
      <c r="OXT66" s="46"/>
      <c r="OXU66" s="46"/>
      <c r="OXV66" s="46"/>
      <c r="OXW66" s="46"/>
      <c r="OXX66" s="46"/>
      <c r="OXY66" s="46"/>
      <c r="OXZ66" s="46"/>
      <c r="OYA66" s="46"/>
      <c r="OYB66" s="46"/>
      <c r="OYC66" s="46"/>
      <c r="OYD66" s="46"/>
      <c r="OYE66" s="46"/>
      <c r="OYF66" s="46"/>
      <c r="OYG66" s="46"/>
      <c r="OYH66" s="46"/>
      <c r="OYI66" s="46"/>
      <c r="OYJ66" s="46"/>
      <c r="OYK66" s="46"/>
      <c r="OYL66" s="46"/>
      <c r="OYM66" s="46"/>
      <c r="OYN66" s="46"/>
      <c r="OYO66" s="46"/>
      <c r="OYP66" s="46"/>
      <c r="OYQ66" s="46"/>
      <c r="OYR66" s="46"/>
      <c r="OYS66" s="46"/>
      <c r="OYT66" s="46"/>
      <c r="OYU66" s="46"/>
      <c r="OYV66" s="46"/>
      <c r="OYW66" s="46"/>
      <c r="OYX66" s="46"/>
      <c r="OYY66" s="46"/>
      <c r="OYZ66" s="46"/>
      <c r="OZA66" s="46"/>
      <c r="OZB66" s="46"/>
      <c r="OZC66" s="46"/>
      <c r="OZD66" s="46"/>
      <c r="OZE66" s="46"/>
      <c r="OZF66" s="46"/>
      <c r="OZG66" s="46"/>
      <c r="OZH66" s="46"/>
      <c r="OZI66" s="46"/>
      <c r="OZJ66" s="46"/>
      <c r="OZK66" s="46"/>
      <c r="OZL66" s="46"/>
      <c r="OZM66" s="46"/>
      <c r="OZN66" s="46"/>
      <c r="OZO66" s="46"/>
      <c r="OZP66" s="46"/>
      <c r="OZQ66" s="46"/>
      <c r="OZR66" s="46"/>
      <c r="OZS66" s="46"/>
      <c r="OZT66" s="46"/>
      <c r="OZU66" s="46"/>
      <c r="OZV66" s="46"/>
      <c r="OZW66" s="46"/>
      <c r="OZX66" s="46"/>
      <c r="OZY66" s="46"/>
      <c r="OZZ66" s="46"/>
      <c r="PAA66" s="46"/>
      <c r="PAB66" s="46"/>
      <c r="PAC66" s="46"/>
      <c r="PAD66" s="46"/>
      <c r="PAE66" s="46"/>
      <c r="PAF66" s="46"/>
      <c r="PAG66" s="46"/>
      <c r="PAH66" s="46"/>
      <c r="PAI66" s="46"/>
      <c r="PAJ66" s="46"/>
      <c r="PAK66" s="46"/>
      <c r="PAL66" s="46"/>
      <c r="PAM66" s="46"/>
      <c r="PAN66" s="46"/>
      <c r="PAO66" s="46"/>
      <c r="PAP66" s="46"/>
      <c r="PAQ66" s="46"/>
      <c r="PAR66" s="46"/>
      <c r="PAS66" s="46"/>
      <c r="PAT66" s="46"/>
      <c r="PAU66" s="46"/>
      <c r="PAV66" s="46"/>
      <c r="PAW66" s="46"/>
      <c r="PAX66" s="46"/>
      <c r="PAY66" s="46"/>
      <c r="PAZ66" s="46"/>
      <c r="PBA66" s="46"/>
      <c r="PBB66" s="46"/>
      <c r="PBC66" s="46"/>
      <c r="PBD66" s="46"/>
      <c r="PBE66" s="46"/>
      <c r="PBF66" s="46"/>
      <c r="PBG66" s="46"/>
      <c r="PBH66" s="46"/>
      <c r="PBI66" s="46"/>
      <c r="PBJ66" s="46"/>
      <c r="PBK66" s="46"/>
      <c r="PBL66" s="46"/>
      <c r="PBM66" s="46"/>
      <c r="PBN66" s="46"/>
      <c r="PBO66" s="46"/>
      <c r="PBP66" s="46"/>
      <c r="PBQ66" s="46"/>
      <c r="PBR66" s="46"/>
      <c r="PBS66" s="46"/>
      <c r="PBT66" s="46"/>
      <c r="PBU66" s="46"/>
      <c r="PBV66" s="46"/>
      <c r="PBW66" s="46"/>
      <c r="PBX66" s="46"/>
      <c r="PBY66" s="46"/>
      <c r="PBZ66" s="46"/>
      <c r="PCA66" s="46"/>
      <c r="PCB66" s="46"/>
      <c r="PCC66" s="46"/>
      <c r="PCD66" s="46"/>
      <c r="PCE66" s="46"/>
      <c r="PCF66" s="46"/>
      <c r="PCG66" s="46"/>
      <c r="PCH66" s="46"/>
      <c r="PCI66" s="46"/>
      <c r="PCJ66" s="46"/>
      <c r="PCK66" s="46"/>
      <c r="PCL66" s="46"/>
      <c r="PCM66" s="46"/>
      <c r="PCN66" s="46"/>
      <c r="PCO66" s="46"/>
      <c r="PCP66" s="46"/>
      <c r="PCQ66" s="46"/>
      <c r="PCR66" s="46"/>
      <c r="PCS66" s="46"/>
      <c r="PCT66" s="46"/>
      <c r="PCU66" s="46"/>
      <c r="PCV66" s="46"/>
      <c r="PCW66" s="46"/>
      <c r="PCX66" s="46"/>
      <c r="PCY66" s="46"/>
      <c r="PCZ66" s="46"/>
      <c r="PDA66" s="46"/>
      <c r="PDB66" s="46"/>
      <c r="PDC66" s="46"/>
      <c r="PDD66" s="46"/>
      <c r="PDE66" s="46"/>
      <c r="PDF66" s="46"/>
      <c r="PDG66" s="46"/>
      <c r="PDH66" s="46"/>
      <c r="PDI66" s="46"/>
      <c r="PDJ66" s="46"/>
      <c r="PDK66" s="46"/>
      <c r="PDL66" s="46"/>
      <c r="PDM66" s="46"/>
      <c r="PDN66" s="46"/>
      <c r="PDO66" s="46"/>
      <c r="PDP66" s="46"/>
      <c r="PDQ66" s="46"/>
      <c r="PDR66" s="46"/>
      <c r="PDS66" s="46"/>
      <c r="PDT66" s="46"/>
      <c r="PDU66" s="46"/>
      <c r="PDV66" s="46"/>
      <c r="PDW66" s="46"/>
      <c r="PDX66" s="46"/>
      <c r="PDY66" s="46"/>
      <c r="PDZ66" s="46"/>
      <c r="PEA66" s="46"/>
      <c r="PEB66" s="46"/>
      <c r="PEC66" s="46"/>
      <c r="PED66" s="46"/>
      <c r="PEE66" s="46"/>
      <c r="PEF66" s="46"/>
      <c r="PEG66" s="46"/>
      <c r="PEH66" s="46"/>
      <c r="PEI66" s="46"/>
      <c r="PEJ66" s="46"/>
      <c r="PEK66" s="46"/>
      <c r="PEL66" s="46"/>
      <c r="PEM66" s="46"/>
      <c r="PEN66" s="46"/>
      <c r="PEO66" s="46"/>
      <c r="PEP66" s="46"/>
      <c r="PEQ66" s="46"/>
      <c r="PER66" s="46"/>
      <c r="PES66" s="46"/>
      <c r="PET66" s="46"/>
      <c r="PEU66" s="46"/>
      <c r="PEV66" s="46"/>
      <c r="PEW66" s="46"/>
      <c r="PEX66" s="46"/>
      <c r="PEY66" s="46"/>
      <c r="PEZ66" s="46"/>
      <c r="PFA66" s="46"/>
      <c r="PFB66" s="46"/>
      <c r="PFC66" s="46"/>
      <c r="PFD66" s="46"/>
      <c r="PFE66" s="46"/>
      <c r="PFF66" s="46"/>
      <c r="PFG66" s="46"/>
      <c r="PFH66" s="46"/>
      <c r="PFI66" s="46"/>
      <c r="PFJ66" s="46"/>
      <c r="PFK66" s="46"/>
      <c r="PFL66" s="46"/>
      <c r="PFM66" s="46"/>
      <c r="PFN66" s="46"/>
      <c r="PFO66" s="46"/>
      <c r="PFP66" s="46"/>
      <c r="PFQ66" s="46"/>
      <c r="PFR66" s="46"/>
      <c r="PFS66" s="46"/>
      <c r="PFT66" s="46"/>
      <c r="PFU66" s="46"/>
      <c r="PFV66" s="46"/>
      <c r="PFW66" s="46"/>
      <c r="PFX66" s="46"/>
      <c r="PFY66" s="46"/>
      <c r="PFZ66" s="46"/>
      <c r="PGA66" s="46"/>
      <c r="PGB66" s="46"/>
      <c r="PGC66" s="46"/>
      <c r="PGD66" s="46"/>
      <c r="PGE66" s="46"/>
      <c r="PGF66" s="46"/>
      <c r="PGG66" s="46"/>
      <c r="PGH66" s="46"/>
      <c r="PGI66" s="46"/>
      <c r="PGJ66" s="46"/>
      <c r="PGK66" s="46"/>
      <c r="PGL66" s="46"/>
      <c r="PGM66" s="46"/>
      <c r="PGN66" s="46"/>
      <c r="PGO66" s="46"/>
      <c r="PGP66" s="46"/>
      <c r="PGQ66" s="46"/>
      <c r="PGR66" s="46"/>
      <c r="PGS66" s="46"/>
      <c r="PGT66" s="46"/>
      <c r="PGU66" s="46"/>
      <c r="PGV66" s="46"/>
      <c r="PGW66" s="46"/>
      <c r="PGX66" s="46"/>
      <c r="PGY66" s="46"/>
      <c r="PGZ66" s="46"/>
      <c r="PHA66" s="46"/>
      <c r="PHB66" s="46"/>
      <c r="PHC66" s="46"/>
      <c r="PHD66" s="46"/>
      <c r="PHE66" s="46"/>
      <c r="PHF66" s="46"/>
      <c r="PHG66" s="46"/>
      <c r="PHH66" s="46"/>
      <c r="PHI66" s="46"/>
      <c r="PHJ66" s="46"/>
      <c r="PHK66" s="46"/>
      <c r="PHL66" s="46"/>
      <c r="PHM66" s="46"/>
      <c r="PHN66" s="46"/>
      <c r="PHO66" s="46"/>
      <c r="PHP66" s="46"/>
      <c r="PHQ66" s="46"/>
      <c r="PHR66" s="46"/>
      <c r="PHS66" s="46"/>
      <c r="PHT66" s="46"/>
      <c r="PHU66" s="46"/>
      <c r="PHV66" s="46"/>
      <c r="PHW66" s="46"/>
      <c r="PHX66" s="46"/>
      <c r="PHY66" s="46"/>
      <c r="PHZ66" s="46"/>
      <c r="PIA66" s="46"/>
      <c r="PIB66" s="46"/>
      <c r="PIC66" s="46"/>
      <c r="PID66" s="46"/>
      <c r="PIE66" s="46"/>
      <c r="PIF66" s="46"/>
      <c r="PIG66" s="46"/>
      <c r="PIH66" s="46"/>
      <c r="PII66" s="46"/>
      <c r="PIJ66" s="46"/>
      <c r="PIK66" s="46"/>
      <c r="PIL66" s="46"/>
      <c r="PIM66" s="46"/>
      <c r="PIN66" s="46"/>
      <c r="PIO66" s="46"/>
      <c r="PIP66" s="46"/>
      <c r="PIQ66" s="46"/>
      <c r="PIR66" s="46"/>
      <c r="PIS66" s="46"/>
      <c r="PIT66" s="46"/>
      <c r="PIU66" s="46"/>
      <c r="PIV66" s="46"/>
      <c r="PIW66" s="46"/>
      <c r="PIX66" s="46"/>
      <c r="PIY66" s="46"/>
      <c r="PIZ66" s="46"/>
      <c r="PJA66" s="46"/>
      <c r="PJB66" s="46"/>
      <c r="PJC66" s="46"/>
      <c r="PJD66" s="46"/>
      <c r="PJE66" s="46"/>
      <c r="PJF66" s="46"/>
      <c r="PJG66" s="46"/>
      <c r="PJH66" s="46"/>
      <c r="PJI66" s="46"/>
      <c r="PJJ66" s="46"/>
      <c r="PJK66" s="46"/>
      <c r="PJL66" s="46"/>
      <c r="PJM66" s="46"/>
      <c r="PJN66" s="46"/>
      <c r="PJO66" s="46"/>
      <c r="PJP66" s="46"/>
      <c r="PJQ66" s="46"/>
      <c r="PJR66" s="46"/>
      <c r="PJS66" s="46"/>
      <c r="PJT66" s="46"/>
      <c r="PJU66" s="46"/>
      <c r="PJV66" s="46"/>
      <c r="PJW66" s="46"/>
      <c r="PJX66" s="46"/>
      <c r="PJY66" s="46"/>
      <c r="PJZ66" s="46"/>
      <c r="PKA66" s="46"/>
      <c r="PKB66" s="46"/>
      <c r="PKC66" s="46"/>
      <c r="PKD66" s="46"/>
      <c r="PKE66" s="46"/>
      <c r="PKF66" s="46"/>
      <c r="PKG66" s="46"/>
      <c r="PKH66" s="46"/>
      <c r="PKI66" s="46"/>
      <c r="PKJ66" s="46"/>
      <c r="PKK66" s="46"/>
      <c r="PKL66" s="46"/>
      <c r="PKM66" s="46"/>
      <c r="PKN66" s="46"/>
      <c r="PKO66" s="46"/>
      <c r="PKP66" s="46"/>
      <c r="PKQ66" s="46"/>
      <c r="PKR66" s="46"/>
      <c r="PKS66" s="46"/>
      <c r="PKT66" s="46"/>
      <c r="PKU66" s="46"/>
      <c r="PKV66" s="46"/>
      <c r="PKW66" s="46"/>
      <c r="PKX66" s="46"/>
      <c r="PKY66" s="46"/>
      <c r="PKZ66" s="46"/>
      <c r="PLA66" s="46"/>
      <c r="PLB66" s="46"/>
      <c r="PLC66" s="46"/>
      <c r="PLD66" s="46"/>
      <c r="PLE66" s="46"/>
      <c r="PLF66" s="46"/>
      <c r="PLG66" s="46"/>
      <c r="PLH66" s="46"/>
      <c r="PLI66" s="46"/>
      <c r="PLJ66" s="46"/>
      <c r="PLK66" s="46"/>
      <c r="PLL66" s="46"/>
      <c r="PLM66" s="46"/>
      <c r="PLN66" s="46"/>
      <c r="PLO66" s="46"/>
      <c r="PLP66" s="46"/>
      <c r="PLQ66" s="46"/>
      <c r="PLR66" s="46"/>
      <c r="PLS66" s="46"/>
      <c r="PLT66" s="46"/>
      <c r="PLU66" s="46"/>
      <c r="PLV66" s="46"/>
      <c r="PLW66" s="46"/>
      <c r="PLX66" s="46"/>
      <c r="PLY66" s="46"/>
      <c r="PLZ66" s="46"/>
      <c r="PMA66" s="46"/>
      <c r="PMB66" s="46"/>
      <c r="PMC66" s="46"/>
      <c r="PMD66" s="46"/>
      <c r="PME66" s="46"/>
      <c r="PMF66" s="46"/>
      <c r="PMG66" s="46"/>
      <c r="PMH66" s="46"/>
      <c r="PMI66" s="46"/>
      <c r="PMJ66" s="46"/>
      <c r="PMK66" s="46"/>
      <c r="PML66" s="46"/>
      <c r="PMM66" s="46"/>
      <c r="PMN66" s="46"/>
      <c r="PMO66" s="46"/>
      <c r="PMP66" s="46"/>
      <c r="PMQ66" s="46"/>
      <c r="PMR66" s="46"/>
      <c r="PMS66" s="46"/>
      <c r="PMT66" s="46"/>
      <c r="PMU66" s="46"/>
      <c r="PMV66" s="46"/>
      <c r="PMW66" s="46"/>
      <c r="PMX66" s="46"/>
      <c r="PMY66" s="46"/>
      <c r="PMZ66" s="46"/>
      <c r="PNA66" s="46"/>
      <c r="PNB66" s="46"/>
      <c r="PNC66" s="46"/>
      <c r="PND66" s="46"/>
      <c r="PNE66" s="46"/>
      <c r="PNF66" s="46"/>
      <c r="PNG66" s="46"/>
      <c r="PNH66" s="46"/>
      <c r="PNI66" s="46"/>
      <c r="PNJ66" s="46"/>
      <c r="PNK66" s="46"/>
      <c r="PNL66" s="46"/>
      <c r="PNM66" s="46"/>
      <c r="PNN66" s="46"/>
      <c r="PNO66" s="46"/>
      <c r="PNP66" s="46"/>
      <c r="PNQ66" s="46"/>
      <c r="PNR66" s="46"/>
      <c r="PNS66" s="46"/>
      <c r="PNT66" s="46"/>
      <c r="PNU66" s="46"/>
      <c r="PNV66" s="46"/>
      <c r="PNW66" s="46"/>
      <c r="PNX66" s="46"/>
      <c r="PNY66" s="46"/>
      <c r="PNZ66" s="46"/>
      <c r="POA66" s="46"/>
      <c r="POB66" s="46"/>
      <c r="POC66" s="46"/>
      <c r="POD66" s="46"/>
      <c r="POE66" s="46"/>
      <c r="POF66" s="46"/>
      <c r="POG66" s="46"/>
      <c r="POH66" s="46"/>
      <c r="POI66" s="46"/>
      <c r="POJ66" s="46"/>
      <c r="POK66" s="46"/>
      <c r="POL66" s="46"/>
      <c r="POM66" s="46"/>
      <c r="PON66" s="46"/>
      <c r="POO66" s="46"/>
      <c r="POP66" s="46"/>
      <c r="POQ66" s="46"/>
      <c r="POR66" s="46"/>
      <c r="POS66" s="46"/>
      <c r="POT66" s="46"/>
      <c r="POU66" s="46"/>
      <c r="POV66" s="46"/>
      <c r="POW66" s="46"/>
      <c r="POX66" s="46"/>
      <c r="POY66" s="46"/>
      <c r="POZ66" s="46"/>
      <c r="PPA66" s="46"/>
      <c r="PPB66" s="46"/>
      <c r="PPC66" s="46"/>
      <c r="PPD66" s="46"/>
      <c r="PPE66" s="46"/>
      <c r="PPF66" s="46"/>
      <c r="PPG66" s="46"/>
      <c r="PPH66" s="46"/>
      <c r="PPI66" s="46"/>
      <c r="PPJ66" s="46"/>
      <c r="PPK66" s="46"/>
      <c r="PPL66" s="46"/>
      <c r="PPM66" s="46"/>
      <c r="PPN66" s="46"/>
      <c r="PPO66" s="46"/>
      <c r="PPP66" s="46"/>
      <c r="PPQ66" s="46"/>
      <c r="PPR66" s="46"/>
      <c r="PPS66" s="46"/>
      <c r="PPT66" s="46"/>
      <c r="PPU66" s="46"/>
      <c r="PPV66" s="46"/>
      <c r="PPW66" s="46"/>
      <c r="PPX66" s="46"/>
      <c r="PPY66" s="46"/>
      <c r="PPZ66" s="46"/>
      <c r="PQA66" s="46"/>
      <c r="PQB66" s="46"/>
      <c r="PQC66" s="46"/>
      <c r="PQD66" s="46"/>
      <c r="PQE66" s="46"/>
      <c r="PQF66" s="46"/>
      <c r="PQG66" s="46"/>
      <c r="PQH66" s="46"/>
      <c r="PQI66" s="46"/>
      <c r="PQJ66" s="46"/>
      <c r="PQK66" s="46"/>
      <c r="PQL66" s="46"/>
      <c r="PQM66" s="46"/>
      <c r="PQN66" s="46"/>
      <c r="PQO66" s="46"/>
      <c r="PQP66" s="46"/>
      <c r="PQQ66" s="46"/>
      <c r="PQR66" s="46"/>
      <c r="PQS66" s="46"/>
      <c r="PQT66" s="46"/>
      <c r="PQU66" s="46"/>
      <c r="PQV66" s="46"/>
      <c r="PQW66" s="46"/>
      <c r="PQX66" s="46"/>
      <c r="PQY66" s="46"/>
      <c r="PQZ66" s="46"/>
      <c r="PRA66" s="46"/>
      <c r="PRB66" s="46"/>
      <c r="PRC66" s="46"/>
      <c r="PRD66" s="46"/>
      <c r="PRE66" s="46"/>
      <c r="PRF66" s="46"/>
      <c r="PRG66" s="46"/>
      <c r="PRH66" s="46"/>
      <c r="PRI66" s="46"/>
      <c r="PRJ66" s="46"/>
      <c r="PRK66" s="46"/>
      <c r="PRL66" s="46"/>
      <c r="PRM66" s="46"/>
      <c r="PRN66" s="46"/>
      <c r="PRO66" s="46"/>
      <c r="PRP66" s="46"/>
      <c r="PRQ66" s="46"/>
      <c r="PRR66" s="46"/>
      <c r="PRS66" s="46"/>
      <c r="PRT66" s="46"/>
      <c r="PRU66" s="46"/>
      <c r="PRV66" s="46"/>
      <c r="PRW66" s="46"/>
      <c r="PRX66" s="46"/>
      <c r="PRY66" s="46"/>
      <c r="PRZ66" s="46"/>
      <c r="PSA66" s="46"/>
      <c r="PSB66" s="46"/>
      <c r="PSC66" s="46"/>
      <c r="PSD66" s="46"/>
      <c r="PSE66" s="46"/>
      <c r="PSF66" s="46"/>
      <c r="PSG66" s="46"/>
      <c r="PSH66" s="46"/>
      <c r="PSI66" s="46"/>
      <c r="PSJ66" s="46"/>
      <c r="PSK66" s="46"/>
      <c r="PSL66" s="46"/>
      <c r="PSM66" s="46"/>
      <c r="PSN66" s="46"/>
      <c r="PSO66" s="46"/>
      <c r="PSP66" s="46"/>
      <c r="PSQ66" s="46"/>
      <c r="PSR66" s="46"/>
      <c r="PSS66" s="46"/>
      <c r="PST66" s="46"/>
      <c r="PSU66" s="46"/>
      <c r="PSV66" s="46"/>
      <c r="PSW66" s="46"/>
      <c r="PSX66" s="46"/>
      <c r="PSY66" s="46"/>
      <c r="PSZ66" s="46"/>
      <c r="PTA66" s="46"/>
      <c r="PTB66" s="46"/>
      <c r="PTC66" s="46"/>
      <c r="PTD66" s="46"/>
      <c r="PTE66" s="46"/>
      <c r="PTF66" s="46"/>
      <c r="PTG66" s="46"/>
      <c r="PTH66" s="46"/>
      <c r="PTI66" s="46"/>
      <c r="PTJ66" s="46"/>
      <c r="PTK66" s="46"/>
      <c r="PTL66" s="46"/>
      <c r="PTM66" s="46"/>
      <c r="PTN66" s="46"/>
      <c r="PTO66" s="46"/>
      <c r="PTP66" s="46"/>
      <c r="PTQ66" s="46"/>
      <c r="PTR66" s="46"/>
      <c r="PTS66" s="46"/>
      <c r="PTT66" s="46"/>
      <c r="PTU66" s="46"/>
      <c r="PTV66" s="46"/>
      <c r="PTW66" s="46"/>
      <c r="PTX66" s="46"/>
      <c r="PTY66" s="46"/>
      <c r="PTZ66" s="46"/>
      <c r="PUA66" s="46"/>
      <c r="PUB66" s="46"/>
      <c r="PUC66" s="46"/>
      <c r="PUD66" s="46"/>
      <c r="PUE66" s="46"/>
      <c r="PUF66" s="46"/>
      <c r="PUG66" s="46"/>
      <c r="PUH66" s="46"/>
      <c r="PUI66" s="46"/>
      <c r="PUJ66" s="46"/>
      <c r="PUK66" s="46"/>
      <c r="PUL66" s="46"/>
      <c r="PUM66" s="46"/>
      <c r="PUN66" s="46"/>
      <c r="PUO66" s="46"/>
      <c r="PUP66" s="46"/>
      <c r="PUQ66" s="46"/>
      <c r="PUR66" s="46"/>
      <c r="PUS66" s="46"/>
      <c r="PUT66" s="46"/>
      <c r="PUU66" s="46"/>
      <c r="PUV66" s="46"/>
      <c r="PUW66" s="46"/>
      <c r="PUX66" s="46"/>
      <c r="PUY66" s="46"/>
      <c r="PUZ66" s="46"/>
      <c r="PVA66" s="46"/>
      <c r="PVB66" s="46"/>
      <c r="PVC66" s="46"/>
      <c r="PVD66" s="46"/>
      <c r="PVE66" s="46"/>
      <c r="PVF66" s="46"/>
      <c r="PVG66" s="46"/>
      <c r="PVH66" s="46"/>
      <c r="PVI66" s="46"/>
      <c r="PVJ66" s="46"/>
      <c r="PVK66" s="46"/>
      <c r="PVL66" s="46"/>
      <c r="PVM66" s="46"/>
      <c r="PVN66" s="46"/>
      <c r="PVO66" s="46"/>
      <c r="PVP66" s="46"/>
      <c r="PVQ66" s="46"/>
      <c r="PVR66" s="46"/>
      <c r="PVS66" s="46"/>
      <c r="PVT66" s="46"/>
      <c r="PVU66" s="46"/>
      <c r="PVV66" s="46"/>
      <c r="PVW66" s="46"/>
      <c r="PVX66" s="46"/>
      <c r="PVY66" s="46"/>
      <c r="PVZ66" s="46"/>
      <c r="PWA66" s="46"/>
      <c r="PWB66" s="46"/>
      <c r="PWC66" s="46"/>
      <c r="PWD66" s="46"/>
      <c r="PWE66" s="46"/>
      <c r="PWF66" s="46"/>
      <c r="PWG66" s="46"/>
      <c r="PWH66" s="46"/>
      <c r="PWI66" s="46"/>
      <c r="PWJ66" s="46"/>
      <c r="PWK66" s="46"/>
      <c r="PWL66" s="46"/>
      <c r="PWM66" s="46"/>
      <c r="PWN66" s="46"/>
      <c r="PWO66" s="46"/>
      <c r="PWP66" s="46"/>
      <c r="PWQ66" s="46"/>
      <c r="PWR66" s="46"/>
      <c r="PWS66" s="46"/>
      <c r="PWT66" s="46"/>
      <c r="PWU66" s="46"/>
      <c r="PWV66" s="46"/>
      <c r="PWW66" s="46"/>
      <c r="PWX66" s="46"/>
      <c r="PWY66" s="46"/>
      <c r="PWZ66" s="46"/>
      <c r="PXA66" s="46"/>
      <c r="PXB66" s="46"/>
      <c r="PXC66" s="46"/>
      <c r="PXD66" s="46"/>
      <c r="PXE66" s="46"/>
      <c r="PXF66" s="46"/>
      <c r="PXG66" s="46"/>
      <c r="PXH66" s="46"/>
      <c r="PXI66" s="46"/>
      <c r="PXJ66" s="46"/>
      <c r="PXK66" s="46"/>
      <c r="PXL66" s="46"/>
      <c r="PXM66" s="46"/>
      <c r="PXN66" s="46"/>
      <c r="PXO66" s="46"/>
      <c r="PXP66" s="46"/>
      <c r="PXQ66" s="46"/>
      <c r="PXR66" s="46"/>
      <c r="PXS66" s="46"/>
      <c r="PXT66" s="46"/>
      <c r="PXU66" s="46"/>
      <c r="PXV66" s="46"/>
      <c r="PXW66" s="46"/>
      <c r="PXX66" s="46"/>
      <c r="PXY66" s="46"/>
      <c r="PXZ66" s="46"/>
      <c r="PYA66" s="46"/>
      <c r="PYB66" s="46"/>
      <c r="PYC66" s="46"/>
      <c r="PYD66" s="46"/>
      <c r="PYE66" s="46"/>
      <c r="PYF66" s="46"/>
      <c r="PYG66" s="46"/>
      <c r="PYH66" s="46"/>
      <c r="PYI66" s="46"/>
      <c r="PYJ66" s="46"/>
      <c r="PYK66" s="46"/>
      <c r="PYL66" s="46"/>
      <c r="PYM66" s="46"/>
      <c r="PYN66" s="46"/>
      <c r="PYO66" s="46"/>
      <c r="PYP66" s="46"/>
      <c r="PYQ66" s="46"/>
      <c r="PYR66" s="46"/>
      <c r="PYS66" s="46"/>
      <c r="PYT66" s="46"/>
      <c r="PYU66" s="46"/>
      <c r="PYV66" s="46"/>
      <c r="PYW66" s="46"/>
      <c r="PYX66" s="46"/>
      <c r="PYY66" s="46"/>
      <c r="PYZ66" s="46"/>
      <c r="PZA66" s="46"/>
      <c r="PZB66" s="46"/>
      <c r="PZC66" s="46"/>
      <c r="PZD66" s="46"/>
      <c r="PZE66" s="46"/>
      <c r="PZF66" s="46"/>
      <c r="PZG66" s="46"/>
      <c r="PZH66" s="46"/>
      <c r="PZI66" s="46"/>
      <c r="PZJ66" s="46"/>
      <c r="PZK66" s="46"/>
      <c r="PZL66" s="46"/>
      <c r="PZM66" s="46"/>
      <c r="PZN66" s="46"/>
      <c r="PZO66" s="46"/>
      <c r="PZP66" s="46"/>
      <c r="PZQ66" s="46"/>
      <c r="PZR66" s="46"/>
      <c r="PZS66" s="46"/>
      <c r="PZT66" s="46"/>
      <c r="PZU66" s="46"/>
      <c r="PZV66" s="46"/>
      <c r="PZW66" s="46"/>
      <c r="PZX66" s="46"/>
      <c r="PZY66" s="46"/>
      <c r="PZZ66" s="46"/>
      <c r="QAA66" s="46"/>
      <c r="QAB66" s="46"/>
      <c r="QAC66" s="46"/>
      <c r="QAD66" s="46"/>
      <c r="QAE66" s="46"/>
      <c r="QAF66" s="46"/>
      <c r="QAG66" s="46"/>
      <c r="QAH66" s="46"/>
      <c r="QAI66" s="46"/>
      <c r="QAJ66" s="46"/>
      <c r="QAK66" s="46"/>
      <c r="QAL66" s="46"/>
      <c r="QAM66" s="46"/>
      <c r="QAN66" s="46"/>
      <c r="QAO66" s="46"/>
      <c r="QAP66" s="46"/>
      <c r="QAQ66" s="46"/>
      <c r="QAR66" s="46"/>
      <c r="QAS66" s="46"/>
      <c r="QAT66" s="46"/>
      <c r="QAU66" s="46"/>
      <c r="QAV66" s="46"/>
      <c r="QAW66" s="46"/>
      <c r="QAX66" s="46"/>
      <c r="QAY66" s="46"/>
      <c r="QAZ66" s="46"/>
      <c r="QBA66" s="46"/>
      <c r="QBB66" s="46"/>
      <c r="QBC66" s="46"/>
      <c r="QBD66" s="46"/>
      <c r="QBE66" s="46"/>
      <c r="QBF66" s="46"/>
      <c r="QBG66" s="46"/>
      <c r="QBH66" s="46"/>
      <c r="QBI66" s="46"/>
      <c r="QBJ66" s="46"/>
      <c r="QBK66" s="46"/>
      <c r="QBL66" s="46"/>
      <c r="QBM66" s="46"/>
      <c r="QBN66" s="46"/>
      <c r="QBO66" s="46"/>
      <c r="QBP66" s="46"/>
      <c r="QBQ66" s="46"/>
      <c r="QBR66" s="46"/>
      <c r="QBS66" s="46"/>
      <c r="QBT66" s="46"/>
      <c r="QBU66" s="46"/>
      <c r="QBV66" s="46"/>
      <c r="QBW66" s="46"/>
      <c r="QBX66" s="46"/>
      <c r="QBY66" s="46"/>
      <c r="QBZ66" s="46"/>
      <c r="QCA66" s="46"/>
      <c r="QCB66" s="46"/>
      <c r="QCC66" s="46"/>
      <c r="QCD66" s="46"/>
      <c r="QCE66" s="46"/>
      <c r="QCF66" s="46"/>
      <c r="QCG66" s="46"/>
      <c r="QCH66" s="46"/>
      <c r="QCI66" s="46"/>
      <c r="QCJ66" s="46"/>
      <c r="QCK66" s="46"/>
      <c r="QCL66" s="46"/>
      <c r="QCM66" s="46"/>
      <c r="QCN66" s="46"/>
      <c r="QCO66" s="46"/>
      <c r="QCP66" s="46"/>
      <c r="QCQ66" s="46"/>
      <c r="QCR66" s="46"/>
      <c r="QCS66" s="46"/>
      <c r="QCT66" s="46"/>
      <c r="QCU66" s="46"/>
      <c r="QCV66" s="46"/>
      <c r="QCW66" s="46"/>
      <c r="QCX66" s="46"/>
      <c r="QCY66" s="46"/>
      <c r="QCZ66" s="46"/>
      <c r="QDA66" s="46"/>
      <c r="QDB66" s="46"/>
      <c r="QDC66" s="46"/>
      <c r="QDD66" s="46"/>
      <c r="QDE66" s="46"/>
      <c r="QDF66" s="46"/>
      <c r="QDG66" s="46"/>
      <c r="QDH66" s="46"/>
      <c r="QDI66" s="46"/>
      <c r="QDJ66" s="46"/>
      <c r="QDK66" s="46"/>
      <c r="QDL66" s="46"/>
      <c r="QDM66" s="46"/>
      <c r="QDN66" s="46"/>
      <c r="QDO66" s="46"/>
      <c r="QDP66" s="46"/>
      <c r="QDQ66" s="46"/>
      <c r="QDR66" s="46"/>
      <c r="QDS66" s="46"/>
      <c r="QDT66" s="46"/>
      <c r="QDU66" s="46"/>
      <c r="QDV66" s="46"/>
      <c r="QDW66" s="46"/>
      <c r="QDX66" s="46"/>
      <c r="QDY66" s="46"/>
      <c r="QDZ66" s="46"/>
      <c r="QEA66" s="46"/>
      <c r="QEB66" s="46"/>
      <c r="QEC66" s="46"/>
      <c r="QED66" s="46"/>
      <c r="QEE66" s="46"/>
      <c r="QEF66" s="46"/>
      <c r="QEG66" s="46"/>
      <c r="QEH66" s="46"/>
      <c r="QEI66" s="46"/>
      <c r="QEJ66" s="46"/>
      <c r="QEK66" s="46"/>
      <c r="QEL66" s="46"/>
      <c r="QEM66" s="46"/>
      <c r="QEN66" s="46"/>
      <c r="QEO66" s="46"/>
      <c r="QEP66" s="46"/>
      <c r="QEQ66" s="46"/>
      <c r="QER66" s="46"/>
      <c r="QES66" s="46"/>
      <c r="QET66" s="46"/>
      <c r="QEU66" s="46"/>
      <c r="QEV66" s="46"/>
      <c r="QEW66" s="46"/>
      <c r="QEX66" s="46"/>
      <c r="QEY66" s="46"/>
      <c r="QEZ66" s="46"/>
      <c r="QFA66" s="46"/>
      <c r="QFB66" s="46"/>
      <c r="QFC66" s="46"/>
      <c r="QFD66" s="46"/>
      <c r="QFE66" s="46"/>
      <c r="QFF66" s="46"/>
      <c r="QFG66" s="46"/>
      <c r="QFH66" s="46"/>
      <c r="QFI66" s="46"/>
      <c r="QFJ66" s="46"/>
      <c r="QFK66" s="46"/>
      <c r="QFL66" s="46"/>
      <c r="QFM66" s="46"/>
      <c r="QFN66" s="46"/>
      <c r="QFO66" s="46"/>
      <c r="QFP66" s="46"/>
      <c r="QFQ66" s="46"/>
      <c r="QFR66" s="46"/>
      <c r="QFS66" s="46"/>
      <c r="QFT66" s="46"/>
      <c r="QFU66" s="46"/>
      <c r="QFV66" s="46"/>
      <c r="QFW66" s="46"/>
      <c r="QFX66" s="46"/>
      <c r="QFY66" s="46"/>
      <c r="QFZ66" s="46"/>
      <c r="QGA66" s="46"/>
      <c r="QGB66" s="46"/>
      <c r="QGC66" s="46"/>
      <c r="QGD66" s="46"/>
      <c r="QGE66" s="46"/>
      <c r="QGF66" s="46"/>
      <c r="QGG66" s="46"/>
      <c r="QGH66" s="46"/>
      <c r="QGI66" s="46"/>
      <c r="QGJ66" s="46"/>
      <c r="QGK66" s="46"/>
      <c r="QGL66" s="46"/>
      <c r="QGM66" s="46"/>
      <c r="QGN66" s="46"/>
      <c r="QGO66" s="46"/>
      <c r="QGP66" s="46"/>
      <c r="QGQ66" s="46"/>
      <c r="QGR66" s="46"/>
      <c r="QGS66" s="46"/>
      <c r="QGT66" s="46"/>
      <c r="QGU66" s="46"/>
      <c r="QGV66" s="46"/>
      <c r="QGW66" s="46"/>
      <c r="QGX66" s="46"/>
      <c r="QGY66" s="46"/>
      <c r="QGZ66" s="46"/>
      <c r="QHA66" s="46"/>
      <c r="QHB66" s="46"/>
      <c r="QHC66" s="46"/>
      <c r="QHD66" s="46"/>
      <c r="QHE66" s="46"/>
      <c r="QHF66" s="46"/>
      <c r="QHG66" s="46"/>
      <c r="QHH66" s="46"/>
      <c r="QHI66" s="46"/>
      <c r="QHJ66" s="46"/>
      <c r="QHK66" s="46"/>
      <c r="QHL66" s="46"/>
      <c r="QHM66" s="46"/>
      <c r="QHN66" s="46"/>
      <c r="QHO66" s="46"/>
      <c r="QHP66" s="46"/>
      <c r="QHQ66" s="46"/>
      <c r="QHR66" s="46"/>
      <c r="QHS66" s="46"/>
      <c r="QHT66" s="46"/>
      <c r="QHU66" s="46"/>
      <c r="QHV66" s="46"/>
      <c r="QHW66" s="46"/>
      <c r="QHX66" s="46"/>
      <c r="QHY66" s="46"/>
      <c r="QHZ66" s="46"/>
      <c r="QIA66" s="46"/>
      <c r="QIB66" s="46"/>
      <c r="QIC66" s="46"/>
      <c r="QID66" s="46"/>
      <c r="QIE66" s="46"/>
      <c r="QIF66" s="46"/>
      <c r="QIG66" s="46"/>
      <c r="QIH66" s="46"/>
      <c r="QII66" s="46"/>
      <c r="QIJ66" s="46"/>
      <c r="QIK66" s="46"/>
      <c r="QIL66" s="46"/>
      <c r="QIM66" s="46"/>
      <c r="QIN66" s="46"/>
      <c r="QIO66" s="46"/>
      <c r="QIP66" s="46"/>
      <c r="QIQ66" s="46"/>
      <c r="QIR66" s="46"/>
      <c r="QIS66" s="46"/>
      <c r="QIT66" s="46"/>
      <c r="QIU66" s="46"/>
      <c r="QIV66" s="46"/>
      <c r="QIW66" s="46"/>
      <c r="QIX66" s="46"/>
      <c r="QIY66" s="46"/>
      <c r="QIZ66" s="46"/>
      <c r="QJA66" s="46"/>
      <c r="QJB66" s="46"/>
      <c r="QJC66" s="46"/>
      <c r="QJD66" s="46"/>
      <c r="QJE66" s="46"/>
      <c r="QJF66" s="46"/>
      <c r="QJG66" s="46"/>
      <c r="QJH66" s="46"/>
      <c r="QJI66" s="46"/>
      <c r="QJJ66" s="46"/>
      <c r="QJK66" s="46"/>
      <c r="QJL66" s="46"/>
      <c r="QJM66" s="46"/>
      <c r="QJN66" s="46"/>
      <c r="QJO66" s="46"/>
      <c r="QJP66" s="46"/>
      <c r="QJQ66" s="46"/>
      <c r="QJR66" s="46"/>
      <c r="QJS66" s="46"/>
      <c r="QJT66" s="46"/>
      <c r="QJU66" s="46"/>
      <c r="QJV66" s="46"/>
      <c r="QJW66" s="46"/>
      <c r="QJX66" s="46"/>
      <c r="QJY66" s="46"/>
      <c r="QJZ66" s="46"/>
      <c r="QKA66" s="46"/>
      <c r="QKB66" s="46"/>
      <c r="QKC66" s="46"/>
      <c r="QKD66" s="46"/>
      <c r="QKE66" s="46"/>
      <c r="QKF66" s="46"/>
      <c r="QKG66" s="46"/>
      <c r="QKH66" s="46"/>
      <c r="QKI66" s="46"/>
      <c r="QKJ66" s="46"/>
      <c r="QKK66" s="46"/>
      <c r="QKL66" s="46"/>
      <c r="QKM66" s="46"/>
      <c r="QKN66" s="46"/>
      <c r="QKO66" s="46"/>
      <c r="QKP66" s="46"/>
      <c r="QKQ66" s="46"/>
      <c r="QKR66" s="46"/>
      <c r="QKS66" s="46"/>
      <c r="QKT66" s="46"/>
      <c r="QKU66" s="46"/>
      <c r="QKV66" s="46"/>
      <c r="QKW66" s="46"/>
      <c r="QKX66" s="46"/>
      <c r="QKY66" s="46"/>
      <c r="QKZ66" s="46"/>
      <c r="QLA66" s="46"/>
      <c r="QLB66" s="46"/>
      <c r="QLC66" s="46"/>
      <c r="QLD66" s="46"/>
      <c r="QLE66" s="46"/>
      <c r="QLF66" s="46"/>
      <c r="QLG66" s="46"/>
      <c r="QLH66" s="46"/>
      <c r="QLI66" s="46"/>
      <c r="QLJ66" s="46"/>
      <c r="QLK66" s="46"/>
      <c r="QLL66" s="46"/>
      <c r="QLM66" s="46"/>
      <c r="QLN66" s="46"/>
      <c r="QLO66" s="46"/>
      <c r="QLP66" s="46"/>
      <c r="QLQ66" s="46"/>
      <c r="QLR66" s="46"/>
      <c r="QLS66" s="46"/>
      <c r="QLT66" s="46"/>
      <c r="QLU66" s="46"/>
      <c r="QLV66" s="46"/>
      <c r="QLW66" s="46"/>
      <c r="QLX66" s="46"/>
      <c r="QLY66" s="46"/>
      <c r="QLZ66" s="46"/>
      <c r="QMA66" s="46"/>
      <c r="QMB66" s="46"/>
      <c r="QMC66" s="46"/>
      <c r="QMD66" s="46"/>
      <c r="QME66" s="46"/>
      <c r="QMF66" s="46"/>
      <c r="QMG66" s="46"/>
      <c r="QMH66" s="46"/>
      <c r="QMI66" s="46"/>
      <c r="QMJ66" s="46"/>
      <c r="QMK66" s="46"/>
      <c r="QML66" s="46"/>
      <c r="QMM66" s="46"/>
      <c r="QMN66" s="46"/>
      <c r="QMO66" s="46"/>
      <c r="QMP66" s="46"/>
      <c r="QMQ66" s="46"/>
      <c r="QMR66" s="46"/>
      <c r="QMS66" s="46"/>
      <c r="QMT66" s="46"/>
      <c r="QMU66" s="46"/>
      <c r="QMV66" s="46"/>
      <c r="QMW66" s="46"/>
      <c r="QMX66" s="46"/>
      <c r="QMY66" s="46"/>
      <c r="QMZ66" s="46"/>
      <c r="QNA66" s="46"/>
      <c r="QNB66" s="46"/>
      <c r="QNC66" s="46"/>
      <c r="QND66" s="46"/>
      <c r="QNE66" s="46"/>
      <c r="QNF66" s="46"/>
      <c r="QNG66" s="46"/>
      <c r="QNH66" s="46"/>
      <c r="QNI66" s="46"/>
      <c r="QNJ66" s="46"/>
      <c r="QNK66" s="46"/>
      <c r="QNL66" s="46"/>
      <c r="QNM66" s="46"/>
      <c r="QNN66" s="46"/>
      <c r="QNO66" s="46"/>
      <c r="QNP66" s="46"/>
      <c r="QNQ66" s="46"/>
      <c r="QNR66" s="46"/>
      <c r="QNS66" s="46"/>
      <c r="QNT66" s="46"/>
      <c r="QNU66" s="46"/>
      <c r="QNV66" s="46"/>
      <c r="QNW66" s="46"/>
      <c r="QNX66" s="46"/>
      <c r="QNY66" s="46"/>
      <c r="QNZ66" s="46"/>
      <c r="QOA66" s="46"/>
      <c r="QOB66" s="46"/>
      <c r="QOC66" s="46"/>
      <c r="QOD66" s="46"/>
      <c r="QOE66" s="46"/>
      <c r="QOF66" s="46"/>
      <c r="QOG66" s="46"/>
      <c r="QOH66" s="46"/>
      <c r="QOI66" s="46"/>
      <c r="QOJ66" s="46"/>
      <c r="QOK66" s="46"/>
      <c r="QOL66" s="46"/>
      <c r="QOM66" s="46"/>
      <c r="QON66" s="46"/>
      <c r="QOO66" s="46"/>
      <c r="QOP66" s="46"/>
      <c r="QOQ66" s="46"/>
      <c r="QOR66" s="46"/>
      <c r="QOS66" s="46"/>
      <c r="QOT66" s="46"/>
      <c r="QOU66" s="46"/>
      <c r="QOV66" s="46"/>
      <c r="QOW66" s="46"/>
      <c r="QOX66" s="46"/>
      <c r="QOY66" s="46"/>
      <c r="QOZ66" s="46"/>
      <c r="QPA66" s="46"/>
      <c r="QPB66" s="46"/>
      <c r="QPC66" s="46"/>
      <c r="QPD66" s="46"/>
      <c r="QPE66" s="46"/>
      <c r="QPF66" s="46"/>
      <c r="QPG66" s="46"/>
      <c r="QPH66" s="46"/>
      <c r="QPI66" s="46"/>
      <c r="QPJ66" s="46"/>
      <c r="QPK66" s="46"/>
      <c r="QPL66" s="46"/>
      <c r="QPM66" s="46"/>
      <c r="QPN66" s="46"/>
      <c r="QPO66" s="46"/>
      <c r="QPP66" s="46"/>
      <c r="QPQ66" s="46"/>
      <c r="QPR66" s="46"/>
      <c r="QPS66" s="46"/>
      <c r="QPT66" s="46"/>
      <c r="QPU66" s="46"/>
      <c r="QPV66" s="46"/>
      <c r="QPW66" s="46"/>
      <c r="QPX66" s="46"/>
      <c r="QPY66" s="46"/>
      <c r="QPZ66" s="46"/>
      <c r="QQA66" s="46"/>
      <c r="QQB66" s="46"/>
      <c r="QQC66" s="46"/>
      <c r="QQD66" s="46"/>
      <c r="QQE66" s="46"/>
      <c r="QQF66" s="46"/>
      <c r="QQG66" s="46"/>
      <c r="QQH66" s="46"/>
      <c r="QQI66" s="46"/>
      <c r="QQJ66" s="46"/>
      <c r="QQK66" s="46"/>
      <c r="QQL66" s="46"/>
      <c r="QQM66" s="46"/>
      <c r="QQN66" s="46"/>
      <c r="QQO66" s="46"/>
      <c r="QQP66" s="46"/>
      <c r="QQQ66" s="46"/>
      <c r="QQR66" s="46"/>
      <c r="QQS66" s="46"/>
      <c r="QQT66" s="46"/>
      <c r="QQU66" s="46"/>
      <c r="QQV66" s="46"/>
      <c r="QQW66" s="46"/>
      <c r="QQX66" s="46"/>
      <c r="QQY66" s="46"/>
      <c r="QQZ66" s="46"/>
      <c r="QRA66" s="46"/>
      <c r="QRB66" s="46"/>
      <c r="QRC66" s="46"/>
      <c r="QRD66" s="46"/>
      <c r="QRE66" s="46"/>
      <c r="QRF66" s="46"/>
      <c r="QRG66" s="46"/>
      <c r="QRH66" s="46"/>
      <c r="QRI66" s="46"/>
      <c r="QRJ66" s="46"/>
      <c r="QRK66" s="46"/>
      <c r="QRL66" s="46"/>
      <c r="QRM66" s="46"/>
      <c r="QRN66" s="46"/>
      <c r="QRO66" s="46"/>
      <c r="QRP66" s="46"/>
      <c r="QRQ66" s="46"/>
      <c r="QRR66" s="46"/>
      <c r="QRS66" s="46"/>
      <c r="QRT66" s="46"/>
      <c r="QRU66" s="46"/>
      <c r="QRV66" s="46"/>
      <c r="QRW66" s="46"/>
      <c r="QRX66" s="46"/>
      <c r="QRY66" s="46"/>
      <c r="QRZ66" s="46"/>
      <c r="QSA66" s="46"/>
      <c r="QSB66" s="46"/>
      <c r="QSC66" s="46"/>
      <c r="QSD66" s="46"/>
      <c r="QSE66" s="46"/>
      <c r="QSF66" s="46"/>
      <c r="QSG66" s="46"/>
      <c r="QSH66" s="46"/>
      <c r="QSI66" s="46"/>
      <c r="QSJ66" s="46"/>
      <c r="QSK66" s="46"/>
      <c r="QSL66" s="46"/>
      <c r="QSM66" s="46"/>
      <c r="QSN66" s="46"/>
      <c r="QSO66" s="46"/>
      <c r="QSP66" s="46"/>
      <c r="QSQ66" s="46"/>
      <c r="QSR66" s="46"/>
      <c r="QSS66" s="46"/>
      <c r="QST66" s="46"/>
      <c r="QSU66" s="46"/>
      <c r="QSV66" s="46"/>
      <c r="QSW66" s="46"/>
      <c r="QSX66" s="46"/>
      <c r="QSY66" s="46"/>
      <c r="QSZ66" s="46"/>
      <c r="QTA66" s="46"/>
      <c r="QTB66" s="46"/>
      <c r="QTC66" s="46"/>
      <c r="QTD66" s="46"/>
      <c r="QTE66" s="46"/>
      <c r="QTF66" s="46"/>
      <c r="QTG66" s="46"/>
      <c r="QTH66" s="46"/>
      <c r="QTI66" s="46"/>
      <c r="QTJ66" s="46"/>
      <c r="QTK66" s="46"/>
      <c r="QTL66" s="46"/>
      <c r="QTM66" s="46"/>
      <c r="QTN66" s="46"/>
      <c r="QTO66" s="46"/>
      <c r="QTP66" s="46"/>
      <c r="QTQ66" s="46"/>
      <c r="QTR66" s="46"/>
      <c r="QTS66" s="46"/>
      <c r="QTT66" s="46"/>
      <c r="QTU66" s="46"/>
      <c r="QTV66" s="46"/>
      <c r="QTW66" s="46"/>
      <c r="QTX66" s="46"/>
      <c r="QTY66" s="46"/>
      <c r="QTZ66" s="46"/>
      <c r="QUA66" s="46"/>
      <c r="QUB66" s="46"/>
      <c r="QUC66" s="46"/>
      <c r="QUD66" s="46"/>
      <c r="QUE66" s="46"/>
      <c r="QUF66" s="46"/>
      <c r="QUG66" s="46"/>
      <c r="QUH66" s="46"/>
      <c r="QUI66" s="46"/>
      <c r="QUJ66" s="46"/>
      <c r="QUK66" s="46"/>
      <c r="QUL66" s="46"/>
      <c r="QUM66" s="46"/>
      <c r="QUN66" s="46"/>
      <c r="QUO66" s="46"/>
      <c r="QUP66" s="46"/>
      <c r="QUQ66" s="46"/>
      <c r="QUR66" s="46"/>
      <c r="QUS66" s="46"/>
      <c r="QUT66" s="46"/>
      <c r="QUU66" s="46"/>
      <c r="QUV66" s="46"/>
      <c r="QUW66" s="46"/>
      <c r="QUX66" s="46"/>
      <c r="QUY66" s="46"/>
      <c r="QUZ66" s="46"/>
      <c r="QVA66" s="46"/>
      <c r="QVB66" s="46"/>
      <c r="QVC66" s="46"/>
      <c r="QVD66" s="46"/>
      <c r="QVE66" s="46"/>
      <c r="QVF66" s="46"/>
      <c r="QVG66" s="46"/>
      <c r="QVH66" s="46"/>
      <c r="QVI66" s="46"/>
      <c r="QVJ66" s="46"/>
      <c r="QVK66" s="46"/>
      <c r="QVL66" s="46"/>
      <c r="QVM66" s="46"/>
      <c r="QVN66" s="46"/>
      <c r="QVO66" s="46"/>
      <c r="QVP66" s="46"/>
      <c r="QVQ66" s="46"/>
      <c r="QVR66" s="46"/>
      <c r="QVS66" s="46"/>
      <c r="QVT66" s="46"/>
      <c r="QVU66" s="46"/>
      <c r="QVV66" s="46"/>
      <c r="QVW66" s="46"/>
      <c r="QVX66" s="46"/>
      <c r="QVY66" s="46"/>
      <c r="QVZ66" s="46"/>
      <c r="QWA66" s="46"/>
      <c r="QWB66" s="46"/>
      <c r="QWC66" s="46"/>
      <c r="QWD66" s="46"/>
      <c r="QWE66" s="46"/>
      <c r="QWF66" s="46"/>
      <c r="QWG66" s="46"/>
      <c r="QWH66" s="46"/>
      <c r="QWI66" s="46"/>
      <c r="QWJ66" s="46"/>
      <c r="QWK66" s="46"/>
      <c r="QWL66" s="46"/>
      <c r="QWM66" s="46"/>
      <c r="QWN66" s="46"/>
      <c r="QWO66" s="46"/>
      <c r="QWP66" s="46"/>
      <c r="QWQ66" s="46"/>
      <c r="QWR66" s="46"/>
      <c r="QWS66" s="46"/>
      <c r="QWT66" s="46"/>
      <c r="QWU66" s="46"/>
      <c r="QWV66" s="46"/>
      <c r="QWW66" s="46"/>
      <c r="QWX66" s="46"/>
      <c r="QWY66" s="46"/>
      <c r="QWZ66" s="46"/>
      <c r="QXA66" s="46"/>
      <c r="QXB66" s="46"/>
      <c r="QXC66" s="46"/>
      <c r="QXD66" s="46"/>
      <c r="QXE66" s="46"/>
      <c r="QXF66" s="46"/>
      <c r="QXG66" s="46"/>
      <c r="QXH66" s="46"/>
      <c r="QXI66" s="46"/>
      <c r="QXJ66" s="46"/>
      <c r="QXK66" s="46"/>
      <c r="QXL66" s="46"/>
      <c r="QXM66" s="46"/>
      <c r="QXN66" s="46"/>
      <c r="QXO66" s="46"/>
      <c r="QXP66" s="46"/>
      <c r="QXQ66" s="46"/>
      <c r="QXR66" s="46"/>
      <c r="QXS66" s="46"/>
      <c r="QXT66" s="46"/>
      <c r="QXU66" s="46"/>
      <c r="QXV66" s="46"/>
      <c r="QXW66" s="46"/>
      <c r="QXX66" s="46"/>
      <c r="QXY66" s="46"/>
      <c r="QXZ66" s="46"/>
      <c r="QYA66" s="46"/>
      <c r="QYB66" s="46"/>
      <c r="QYC66" s="46"/>
      <c r="QYD66" s="46"/>
      <c r="QYE66" s="46"/>
      <c r="QYF66" s="46"/>
      <c r="QYG66" s="46"/>
      <c r="QYH66" s="46"/>
      <c r="QYI66" s="46"/>
      <c r="QYJ66" s="46"/>
      <c r="QYK66" s="46"/>
      <c r="QYL66" s="46"/>
      <c r="QYM66" s="46"/>
      <c r="QYN66" s="46"/>
      <c r="QYO66" s="46"/>
      <c r="QYP66" s="46"/>
      <c r="QYQ66" s="46"/>
      <c r="QYR66" s="46"/>
      <c r="QYS66" s="46"/>
      <c r="QYT66" s="46"/>
      <c r="QYU66" s="46"/>
      <c r="QYV66" s="46"/>
      <c r="QYW66" s="46"/>
      <c r="QYX66" s="46"/>
      <c r="QYY66" s="46"/>
      <c r="QYZ66" s="46"/>
      <c r="QZA66" s="46"/>
      <c r="QZB66" s="46"/>
      <c r="QZC66" s="46"/>
      <c r="QZD66" s="46"/>
      <c r="QZE66" s="46"/>
      <c r="QZF66" s="46"/>
      <c r="QZG66" s="46"/>
      <c r="QZH66" s="46"/>
      <c r="QZI66" s="46"/>
      <c r="QZJ66" s="46"/>
      <c r="QZK66" s="46"/>
      <c r="QZL66" s="46"/>
      <c r="QZM66" s="46"/>
      <c r="QZN66" s="46"/>
      <c r="QZO66" s="46"/>
      <c r="QZP66" s="46"/>
      <c r="QZQ66" s="46"/>
      <c r="QZR66" s="46"/>
      <c r="QZS66" s="46"/>
      <c r="QZT66" s="46"/>
      <c r="QZU66" s="46"/>
      <c r="QZV66" s="46"/>
      <c r="QZW66" s="46"/>
      <c r="QZX66" s="46"/>
      <c r="QZY66" s="46"/>
      <c r="QZZ66" s="46"/>
      <c r="RAA66" s="46"/>
      <c r="RAB66" s="46"/>
      <c r="RAC66" s="46"/>
      <c r="RAD66" s="46"/>
      <c r="RAE66" s="46"/>
      <c r="RAF66" s="46"/>
      <c r="RAG66" s="46"/>
      <c r="RAH66" s="46"/>
      <c r="RAI66" s="46"/>
      <c r="RAJ66" s="46"/>
      <c r="RAK66" s="46"/>
      <c r="RAL66" s="46"/>
      <c r="RAM66" s="46"/>
      <c r="RAN66" s="46"/>
      <c r="RAO66" s="46"/>
      <c r="RAP66" s="46"/>
      <c r="RAQ66" s="46"/>
      <c r="RAR66" s="46"/>
      <c r="RAS66" s="46"/>
      <c r="RAT66" s="46"/>
      <c r="RAU66" s="46"/>
      <c r="RAV66" s="46"/>
      <c r="RAW66" s="46"/>
      <c r="RAX66" s="46"/>
      <c r="RAY66" s="46"/>
      <c r="RAZ66" s="46"/>
      <c r="RBA66" s="46"/>
      <c r="RBB66" s="46"/>
      <c r="RBC66" s="46"/>
      <c r="RBD66" s="46"/>
      <c r="RBE66" s="46"/>
      <c r="RBF66" s="46"/>
      <c r="RBG66" s="46"/>
      <c r="RBH66" s="46"/>
      <c r="RBI66" s="46"/>
      <c r="RBJ66" s="46"/>
      <c r="RBK66" s="46"/>
      <c r="RBL66" s="46"/>
      <c r="RBM66" s="46"/>
      <c r="RBN66" s="46"/>
      <c r="RBO66" s="46"/>
      <c r="RBP66" s="46"/>
      <c r="RBQ66" s="46"/>
      <c r="RBR66" s="46"/>
      <c r="RBS66" s="46"/>
      <c r="RBT66" s="46"/>
      <c r="RBU66" s="46"/>
      <c r="RBV66" s="46"/>
      <c r="RBW66" s="46"/>
      <c r="RBX66" s="46"/>
      <c r="RBY66" s="46"/>
      <c r="RBZ66" s="46"/>
      <c r="RCA66" s="46"/>
      <c r="RCB66" s="46"/>
      <c r="RCC66" s="46"/>
      <c r="RCD66" s="46"/>
      <c r="RCE66" s="46"/>
      <c r="RCF66" s="46"/>
      <c r="RCG66" s="46"/>
      <c r="RCH66" s="46"/>
      <c r="RCI66" s="46"/>
      <c r="RCJ66" s="46"/>
      <c r="RCK66" s="46"/>
      <c r="RCL66" s="46"/>
      <c r="RCM66" s="46"/>
      <c r="RCN66" s="46"/>
      <c r="RCO66" s="46"/>
      <c r="RCP66" s="46"/>
      <c r="RCQ66" s="46"/>
      <c r="RCR66" s="46"/>
      <c r="RCS66" s="46"/>
      <c r="RCT66" s="46"/>
      <c r="RCU66" s="46"/>
      <c r="RCV66" s="46"/>
      <c r="RCW66" s="46"/>
      <c r="RCX66" s="46"/>
      <c r="RCY66" s="46"/>
      <c r="RCZ66" s="46"/>
      <c r="RDA66" s="46"/>
      <c r="RDB66" s="46"/>
      <c r="RDC66" s="46"/>
      <c r="RDD66" s="46"/>
      <c r="RDE66" s="46"/>
      <c r="RDF66" s="46"/>
      <c r="RDG66" s="46"/>
      <c r="RDH66" s="46"/>
      <c r="RDI66" s="46"/>
      <c r="RDJ66" s="46"/>
      <c r="RDK66" s="46"/>
      <c r="RDL66" s="46"/>
      <c r="RDM66" s="46"/>
      <c r="RDN66" s="46"/>
      <c r="RDO66" s="46"/>
      <c r="RDP66" s="46"/>
      <c r="RDQ66" s="46"/>
      <c r="RDR66" s="46"/>
      <c r="RDS66" s="46"/>
      <c r="RDT66" s="46"/>
      <c r="RDU66" s="46"/>
      <c r="RDV66" s="46"/>
      <c r="RDW66" s="46"/>
      <c r="RDX66" s="46"/>
      <c r="RDY66" s="46"/>
      <c r="RDZ66" s="46"/>
      <c r="REA66" s="46"/>
      <c r="REB66" s="46"/>
      <c r="REC66" s="46"/>
      <c r="RED66" s="46"/>
      <c r="REE66" s="46"/>
      <c r="REF66" s="46"/>
      <c r="REG66" s="46"/>
      <c r="REH66" s="46"/>
      <c r="REI66" s="46"/>
      <c r="REJ66" s="46"/>
      <c r="REK66" s="46"/>
      <c r="REL66" s="46"/>
      <c r="REM66" s="46"/>
      <c r="REN66" s="46"/>
      <c r="REO66" s="46"/>
      <c r="REP66" s="46"/>
      <c r="REQ66" s="46"/>
      <c r="RER66" s="46"/>
      <c r="RES66" s="46"/>
      <c r="RET66" s="46"/>
      <c r="REU66" s="46"/>
      <c r="REV66" s="46"/>
      <c r="REW66" s="46"/>
      <c r="REX66" s="46"/>
      <c r="REY66" s="46"/>
      <c r="REZ66" s="46"/>
      <c r="RFA66" s="46"/>
      <c r="RFB66" s="46"/>
      <c r="RFC66" s="46"/>
      <c r="RFD66" s="46"/>
      <c r="RFE66" s="46"/>
      <c r="RFF66" s="46"/>
      <c r="RFG66" s="46"/>
      <c r="RFH66" s="46"/>
      <c r="RFI66" s="46"/>
      <c r="RFJ66" s="46"/>
      <c r="RFK66" s="46"/>
      <c r="RFL66" s="46"/>
      <c r="RFM66" s="46"/>
      <c r="RFN66" s="46"/>
      <c r="RFO66" s="46"/>
      <c r="RFP66" s="46"/>
      <c r="RFQ66" s="46"/>
      <c r="RFR66" s="46"/>
      <c r="RFS66" s="46"/>
      <c r="RFT66" s="46"/>
      <c r="RFU66" s="46"/>
      <c r="RFV66" s="46"/>
      <c r="RFW66" s="46"/>
      <c r="RFX66" s="46"/>
      <c r="RFY66" s="46"/>
      <c r="RFZ66" s="46"/>
      <c r="RGA66" s="46"/>
      <c r="RGB66" s="46"/>
      <c r="RGC66" s="46"/>
      <c r="RGD66" s="46"/>
      <c r="RGE66" s="46"/>
      <c r="RGF66" s="46"/>
      <c r="RGG66" s="46"/>
      <c r="RGH66" s="46"/>
      <c r="RGI66" s="46"/>
      <c r="RGJ66" s="46"/>
      <c r="RGK66" s="46"/>
      <c r="RGL66" s="46"/>
      <c r="RGM66" s="46"/>
      <c r="RGN66" s="46"/>
      <c r="RGO66" s="46"/>
      <c r="RGP66" s="46"/>
      <c r="RGQ66" s="46"/>
      <c r="RGR66" s="46"/>
      <c r="RGS66" s="46"/>
      <c r="RGT66" s="46"/>
      <c r="RGU66" s="46"/>
      <c r="RGV66" s="46"/>
      <c r="RGW66" s="46"/>
      <c r="RGX66" s="46"/>
      <c r="RGY66" s="46"/>
      <c r="RGZ66" s="46"/>
      <c r="RHA66" s="46"/>
      <c r="RHB66" s="46"/>
      <c r="RHC66" s="46"/>
      <c r="RHD66" s="46"/>
      <c r="RHE66" s="46"/>
      <c r="RHF66" s="46"/>
      <c r="RHG66" s="46"/>
      <c r="RHH66" s="46"/>
      <c r="RHI66" s="46"/>
      <c r="RHJ66" s="46"/>
      <c r="RHK66" s="46"/>
      <c r="RHL66" s="46"/>
      <c r="RHM66" s="46"/>
      <c r="RHN66" s="46"/>
      <c r="RHO66" s="46"/>
      <c r="RHP66" s="46"/>
      <c r="RHQ66" s="46"/>
      <c r="RHR66" s="46"/>
      <c r="RHS66" s="46"/>
      <c r="RHT66" s="46"/>
      <c r="RHU66" s="46"/>
      <c r="RHV66" s="46"/>
      <c r="RHW66" s="46"/>
      <c r="RHX66" s="46"/>
      <c r="RHY66" s="46"/>
      <c r="RHZ66" s="46"/>
      <c r="RIA66" s="46"/>
      <c r="RIB66" s="46"/>
      <c r="RIC66" s="46"/>
      <c r="RID66" s="46"/>
      <c r="RIE66" s="46"/>
      <c r="RIF66" s="46"/>
      <c r="RIG66" s="46"/>
      <c r="RIH66" s="46"/>
      <c r="RII66" s="46"/>
      <c r="RIJ66" s="46"/>
      <c r="RIK66" s="46"/>
      <c r="RIL66" s="46"/>
      <c r="RIM66" s="46"/>
      <c r="RIN66" s="46"/>
      <c r="RIO66" s="46"/>
      <c r="RIP66" s="46"/>
      <c r="RIQ66" s="46"/>
      <c r="RIR66" s="46"/>
      <c r="RIS66" s="46"/>
      <c r="RIT66" s="46"/>
      <c r="RIU66" s="46"/>
      <c r="RIV66" s="46"/>
      <c r="RIW66" s="46"/>
      <c r="RIX66" s="46"/>
      <c r="RIY66" s="46"/>
      <c r="RIZ66" s="46"/>
      <c r="RJA66" s="46"/>
      <c r="RJB66" s="46"/>
      <c r="RJC66" s="46"/>
      <c r="RJD66" s="46"/>
      <c r="RJE66" s="46"/>
      <c r="RJF66" s="46"/>
      <c r="RJG66" s="46"/>
      <c r="RJH66" s="46"/>
      <c r="RJI66" s="46"/>
      <c r="RJJ66" s="46"/>
      <c r="RJK66" s="46"/>
      <c r="RJL66" s="46"/>
      <c r="RJM66" s="46"/>
      <c r="RJN66" s="46"/>
      <c r="RJO66" s="46"/>
      <c r="RJP66" s="46"/>
      <c r="RJQ66" s="46"/>
      <c r="RJR66" s="46"/>
      <c r="RJS66" s="46"/>
      <c r="RJT66" s="46"/>
      <c r="RJU66" s="46"/>
      <c r="RJV66" s="46"/>
      <c r="RJW66" s="46"/>
      <c r="RJX66" s="46"/>
      <c r="RJY66" s="46"/>
      <c r="RJZ66" s="46"/>
      <c r="RKA66" s="46"/>
      <c r="RKB66" s="46"/>
      <c r="RKC66" s="46"/>
      <c r="RKD66" s="46"/>
      <c r="RKE66" s="46"/>
      <c r="RKF66" s="46"/>
      <c r="RKG66" s="46"/>
      <c r="RKH66" s="46"/>
      <c r="RKI66" s="46"/>
      <c r="RKJ66" s="46"/>
      <c r="RKK66" s="46"/>
      <c r="RKL66" s="46"/>
      <c r="RKM66" s="46"/>
      <c r="RKN66" s="46"/>
      <c r="RKO66" s="46"/>
      <c r="RKP66" s="46"/>
      <c r="RKQ66" s="46"/>
      <c r="RKR66" s="46"/>
      <c r="RKS66" s="46"/>
      <c r="RKT66" s="46"/>
      <c r="RKU66" s="46"/>
      <c r="RKV66" s="46"/>
      <c r="RKW66" s="46"/>
      <c r="RKX66" s="46"/>
      <c r="RKY66" s="46"/>
      <c r="RKZ66" s="46"/>
      <c r="RLA66" s="46"/>
      <c r="RLB66" s="46"/>
      <c r="RLC66" s="46"/>
      <c r="RLD66" s="46"/>
      <c r="RLE66" s="46"/>
      <c r="RLF66" s="46"/>
      <c r="RLG66" s="46"/>
      <c r="RLH66" s="46"/>
      <c r="RLI66" s="46"/>
      <c r="RLJ66" s="46"/>
      <c r="RLK66" s="46"/>
      <c r="RLL66" s="46"/>
      <c r="RLM66" s="46"/>
      <c r="RLN66" s="46"/>
      <c r="RLO66" s="46"/>
      <c r="RLP66" s="46"/>
      <c r="RLQ66" s="46"/>
      <c r="RLR66" s="46"/>
      <c r="RLS66" s="46"/>
      <c r="RLT66" s="46"/>
      <c r="RLU66" s="46"/>
      <c r="RLV66" s="46"/>
      <c r="RLW66" s="46"/>
      <c r="RLX66" s="46"/>
      <c r="RLY66" s="46"/>
      <c r="RLZ66" s="46"/>
      <c r="RMA66" s="46"/>
      <c r="RMB66" s="46"/>
      <c r="RMC66" s="46"/>
      <c r="RMD66" s="46"/>
      <c r="RME66" s="46"/>
      <c r="RMF66" s="46"/>
      <c r="RMG66" s="46"/>
      <c r="RMH66" s="46"/>
      <c r="RMI66" s="46"/>
      <c r="RMJ66" s="46"/>
      <c r="RMK66" s="46"/>
      <c r="RML66" s="46"/>
      <c r="RMM66" s="46"/>
      <c r="RMN66" s="46"/>
      <c r="RMO66" s="46"/>
      <c r="RMP66" s="46"/>
      <c r="RMQ66" s="46"/>
      <c r="RMR66" s="46"/>
      <c r="RMS66" s="46"/>
      <c r="RMT66" s="46"/>
      <c r="RMU66" s="46"/>
      <c r="RMV66" s="46"/>
      <c r="RMW66" s="46"/>
      <c r="RMX66" s="46"/>
      <c r="RMY66" s="46"/>
      <c r="RMZ66" s="46"/>
      <c r="RNA66" s="46"/>
      <c r="RNB66" s="46"/>
      <c r="RNC66" s="46"/>
      <c r="RND66" s="46"/>
      <c r="RNE66" s="46"/>
      <c r="RNF66" s="46"/>
      <c r="RNG66" s="46"/>
      <c r="RNH66" s="46"/>
      <c r="RNI66" s="46"/>
      <c r="RNJ66" s="46"/>
      <c r="RNK66" s="46"/>
      <c r="RNL66" s="46"/>
      <c r="RNM66" s="46"/>
      <c r="RNN66" s="46"/>
      <c r="RNO66" s="46"/>
      <c r="RNP66" s="46"/>
      <c r="RNQ66" s="46"/>
      <c r="RNR66" s="46"/>
      <c r="RNS66" s="46"/>
      <c r="RNT66" s="46"/>
      <c r="RNU66" s="46"/>
      <c r="RNV66" s="46"/>
      <c r="RNW66" s="46"/>
      <c r="RNX66" s="46"/>
      <c r="RNY66" s="46"/>
      <c r="RNZ66" s="46"/>
      <c r="ROA66" s="46"/>
      <c r="ROB66" s="46"/>
      <c r="ROC66" s="46"/>
      <c r="ROD66" s="46"/>
      <c r="ROE66" s="46"/>
      <c r="ROF66" s="46"/>
      <c r="ROG66" s="46"/>
      <c r="ROH66" s="46"/>
      <c r="ROI66" s="46"/>
      <c r="ROJ66" s="46"/>
      <c r="ROK66" s="46"/>
      <c r="ROL66" s="46"/>
      <c r="ROM66" s="46"/>
      <c r="RON66" s="46"/>
      <c r="ROO66" s="46"/>
      <c r="ROP66" s="46"/>
      <c r="ROQ66" s="46"/>
      <c r="ROR66" s="46"/>
      <c r="ROS66" s="46"/>
      <c r="ROT66" s="46"/>
      <c r="ROU66" s="46"/>
      <c r="ROV66" s="46"/>
      <c r="ROW66" s="46"/>
      <c r="ROX66" s="46"/>
      <c r="ROY66" s="46"/>
      <c r="ROZ66" s="46"/>
      <c r="RPA66" s="46"/>
      <c r="RPB66" s="46"/>
      <c r="RPC66" s="46"/>
      <c r="RPD66" s="46"/>
      <c r="RPE66" s="46"/>
      <c r="RPF66" s="46"/>
      <c r="RPG66" s="46"/>
      <c r="RPH66" s="46"/>
      <c r="RPI66" s="46"/>
      <c r="RPJ66" s="46"/>
      <c r="RPK66" s="46"/>
      <c r="RPL66" s="46"/>
      <c r="RPM66" s="46"/>
      <c r="RPN66" s="46"/>
      <c r="RPO66" s="46"/>
      <c r="RPP66" s="46"/>
      <c r="RPQ66" s="46"/>
      <c r="RPR66" s="46"/>
      <c r="RPS66" s="46"/>
      <c r="RPT66" s="46"/>
      <c r="RPU66" s="46"/>
      <c r="RPV66" s="46"/>
      <c r="RPW66" s="46"/>
      <c r="RPX66" s="46"/>
      <c r="RPY66" s="46"/>
      <c r="RPZ66" s="46"/>
      <c r="RQA66" s="46"/>
      <c r="RQB66" s="46"/>
      <c r="RQC66" s="46"/>
      <c r="RQD66" s="46"/>
      <c r="RQE66" s="46"/>
      <c r="RQF66" s="46"/>
      <c r="RQG66" s="46"/>
      <c r="RQH66" s="46"/>
      <c r="RQI66" s="46"/>
      <c r="RQJ66" s="46"/>
      <c r="RQK66" s="46"/>
      <c r="RQL66" s="46"/>
      <c r="RQM66" s="46"/>
      <c r="RQN66" s="46"/>
      <c r="RQO66" s="46"/>
      <c r="RQP66" s="46"/>
      <c r="RQQ66" s="46"/>
      <c r="RQR66" s="46"/>
      <c r="RQS66" s="46"/>
      <c r="RQT66" s="46"/>
      <c r="RQU66" s="46"/>
      <c r="RQV66" s="46"/>
      <c r="RQW66" s="46"/>
      <c r="RQX66" s="46"/>
      <c r="RQY66" s="46"/>
      <c r="RQZ66" s="46"/>
      <c r="RRA66" s="46"/>
      <c r="RRB66" s="46"/>
      <c r="RRC66" s="46"/>
      <c r="RRD66" s="46"/>
      <c r="RRE66" s="46"/>
      <c r="RRF66" s="46"/>
      <c r="RRG66" s="46"/>
      <c r="RRH66" s="46"/>
      <c r="RRI66" s="46"/>
      <c r="RRJ66" s="46"/>
      <c r="RRK66" s="46"/>
      <c r="RRL66" s="46"/>
      <c r="RRM66" s="46"/>
      <c r="RRN66" s="46"/>
      <c r="RRO66" s="46"/>
      <c r="RRP66" s="46"/>
      <c r="RRQ66" s="46"/>
      <c r="RRR66" s="46"/>
      <c r="RRS66" s="46"/>
      <c r="RRT66" s="46"/>
      <c r="RRU66" s="46"/>
      <c r="RRV66" s="46"/>
      <c r="RRW66" s="46"/>
      <c r="RRX66" s="46"/>
      <c r="RRY66" s="46"/>
      <c r="RRZ66" s="46"/>
      <c r="RSA66" s="46"/>
      <c r="RSB66" s="46"/>
      <c r="RSC66" s="46"/>
      <c r="RSD66" s="46"/>
      <c r="RSE66" s="46"/>
      <c r="RSF66" s="46"/>
      <c r="RSG66" s="46"/>
      <c r="RSH66" s="46"/>
      <c r="RSI66" s="46"/>
      <c r="RSJ66" s="46"/>
      <c r="RSK66" s="46"/>
      <c r="RSL66" s="46"/>
      <c r="RSM66" s="46"/>
      <c r="RSN66" s="46"/>
      <c r="RSO66" s="46"/>
      <c r="RSP66" s="46"/>
      <c r="RSQ66" s="46"/>
      <c r="RSR66" s="46"/>
      <c r="RSS66" s="46"/>
      <c r="RST66" s="46"/>
      <c r="RSU66" s="46"/>
      <c r="RSV66" s="46"/>
      <c r="RSW66" s="46"/>
      <c r="RSX66" s="46"/>
      <c r="RSY66" s="46"/>
      <c r="RSZ66" s="46"/>
      <c r="RTA66" s="46"/>
      <c r="RTB66" s="46"/>
      <c r="RTC66" s="46"/>
      <c r="RTD66" s="46"/>
      <c r="RTE66" s="46"/>
      <c r="RTF66" s="46"/>
      <c r="RTG66" s="46"/>
      <c r="RTH66" s="46"/>
      <c r="RTI66" s="46"/>
      <c r="RTJ66" s="46"/>
      <c r="RTK66" s="46"/>
      <c r="RTL66" s="46"/>
      <c r="RTM66" s="46"/>
      <c r="RTN66" s="46"/>
      <c r="RTO66" s="46"/>
      <c r="RTP66" s="46"/>
      <c r="RTQ66" s="46"/>
      <c r="RTR66" s="46"/>
      <c r="RTS66" s="46"/>
      <c r="RTT66" s="46"/>
      <c r="RTU66" s="46"/>
      <c r="RTV66" s="46"/>
      <c r="RTW66" s="46"/>
      <c r="RTX66" s="46"/>
      <c r="RTY66" s="46"/>
      <c r="RTZ66" s="46"/>
      <c r="RUA66" s="46"/>
      <c r="RUB66" s="46"/>
      <c r="RUC66" s="46"/>
      <c r="RUD66" s="46"/>
      <c r="RUE66" s="46"/>
      <c r="RUF66" s="46"/>
      <c r="RUG66" s="46"/>
      <c r="RUH66" s="46"/>
      <c r="RUI66" s="46"/>
      <c r="RUJ66" s="46"/>
      <c r="RUK66" s="46"/>
      <c r="RUL66" s="46"/>
      <c r="RUM66" s="46"/>
      <c r="RUN66" s="46"/>
      <c r="RUO66" s="46"/>
      <c r="RUP66" s="46"/>
      <c r="RUQ66" s="46"/>
      <c r="RUR66" s="46"/>
      <c r="RUS66" s="46"/>
      <c r="RUT66" s="46"/>
      <c r="RUU66" s="46"/>
      <c r="RUV66" s="46"/>
      <c r="RUW66" s="46"/>
      <c r="RUX66" s="46"/>
      <c r="RUY66" s="46"/>
      <c r="RUZ66" s="46"/>
      <c r="RVA66" s="46"/>
      <c r="RVB66" s="46"/>
      <c r="RVC66" s="46"/>
      <c r="RVD66" s="46"/>
      <c r="RVE66" s="46"/>
      <c r="RVF66" s="46"/>
      <c r="RVG66" s="46"/>
      <c r="RVH66" s="46"/>
      <c r="RVI66" s="46"/>
      <c r="RVJ66" s="46"/>
      <c r="RVK66" s="46"/>
      <c r="RVL66" s="46"/>
      <c r="RVM66" s="46"/>
      <c r="RVN66" s="46"/>
      <c r="RVO66" s="46"/>
      <c r="RVP66" s="46"/>
      <c r="RVQ66" s="46"/>
      <c r="RVR66" s="46"/>
      <c r="RVS66" s="46"/>
      <c r="RVT66" s="46"/>
      <c r="RVU66" s="46"/>
      <c r="RVV66" s="46"/>
      <c r="RVW66" s="46"/>
      <c r="RVX66" s="46"/>
      <c r="RVY66" s="46"/>
      <c r="RVZ66" s="46"/>
      <c r="RWA66" s="46"/>
      <c r="RWB66" s="46"/>
      <c r="RWC66" s="46"/>
      <c r="RWD66" s="46"/>
      <c r="RWE66" s="46"/>
      <c r="RWF66" s="46"/>
      <c r="RWG66" s="46"/>
      <c r="RWH66" s="46"/>
      <c r="RWI66" s="46"/>
      <c r="RWJ66" s="46"/>
      <c r="RWK66" s="46"/>
      <c r="RWL66" s="46"/>
      <c r="RWM66" s="46"/>
      <c r="RWN66" s="46"/>
      <c r="RWO66" s="46"/>
      <c r="RWP66" s="46"/>
      <c r="RWQ66" s="46"/>
      <c r="RWR66" s="46"/>
      <c r="RWS66" s="46"/>
      <c r="RWT66" s="46"/>
      <c r="RWU66" s="46"/>
      <c r="RWV66" s="46"/>
      <c r="RWW66" s="46"/>
      <c r="RWX66" s="46"/>
      <c r="RWY66" s="46"/>
      <c r="RWZ66" s="46"/>
      <c r="RXA66" s="46"/>
      <c r="RXB66" s="46"/>
      <c r="RXC66" s="46"/>
      <c r="RXD66" s="46"/>
      <c r="RXE66" s="46"/>
      <c r="RXF66" s="46"/>
      <c r="RXG66" s="46"/>
      <c r="RXH66" s="46"/>
      <c r="RXI66" s="46"/>
      <c r="RXJ66" s="46"/>
      <c r="RXK66" s="46"/>
      <c r="RXL66" s="46"/>
      <c r="RXM66" s="46"/>
      <c r="RXN66" s="46"/>
      <c r="RXO66" s="46"/>
      <c r="RXP66" s="46"/>
      <c r="RXQ66" s="46"/>
      <c r="RXR66" s="46"/>
      <c r="RXS66" s="46"/>
      <c r="RXT66" s="46"/>
      <c r="RXU66" s="46"/>
      <c r="RXV66" s="46"/>
      <c r="RXW66" s="46"/>
      <c r="RXX66" s="46"/>
      <c r="RXY66" s="46"/>
      <c r="RXZ66" s="46"/>
      <c r="RYA66" s="46"/>
      <c r="RYB66" s="46"/>
      <c r="RYC66" s="46"/>
      <c r="RYD66" s="46"/>
      <c r="RYE66" s="46"/>
      <c r="RYF66" s="46"/>
      <c r="RYG66" s="46"/>
      <c r="RYH66" s="46"/>
      <c r="RYI66" s="46"/>
      <c r="RYJ66" s="46"/>
      <c r="RYK66" s="46"/>
      <c r="RYL66" s="46"/>
      <c r="RYM66" s="46"/>
      <c r="RYN66" s="46"/>
      <c r="RYO66" s="46"/>
      <c r="RYP66" s="46"/>
      <c r="RYQ66" s="46"/>
      <c r="RYR66" s="46"/>
      <c r="RYS66" s="46"/>
      <c r="RYT66" s="46"/>
      <c r="RYU66" s="46"/>
      <c r="RYV66" s="46"/>
      <c r="RYW66" s="46"/>
      <c r="RYX66" s="46"/>
      <c r="RYY66" s="46"/>
      <c r="RYZ66" s="46"/>
      <c r="RZA66" s="46"/>
      <c r="RZB66" s="46"/>
      <c r="RZC66" s="46"/>
      <c r="RZD66" s="46"/>
      <c r="RZE66" s="46"/>
      <c r="RZF66" s="46"/>
      <c r="RZG66" s="46"/>
      <c r="RZH66" s="46"/>
      <c r="RZI66" s="46"/>
      <c r="RZJ66" s="46"/>
      <c r="RZK66" s="46"/>
      <c r="RZL66" s="46"/>
      <c r="RZM66" s="46"/>
      <c r="RZN66" s="46"/>
      <c r="RZO66" s="46"/>
      <c r="RZP66" s="46"/>
      <c r="RZQ66" s="46"/>
      <c r="RZR66" s="46"/>
      <c r="RZS66" s="46"/>
      <c r="RZT66" s="46"/>
      <c r="RZU66" s="46"/>
      <c r="RZV66" s="46"/>
      <c r="RZW66" s="46"/>
      <c r="RZX66" s="46"/>
      <c r="RZY66" s="46"/>
      <c r="RZZ66" s="46"/>
      <c r="SAA66" s="46"/>
      <c r="SAB66" s="46"/>
      <c r="SAC66" s="46"/>
      <c r="SAD66" s="46"/>
      <c r="SAE66" s="46"/>
      <c r="SAF66" s="46"/>
      <c r="SAG66" s="46"/>
      <c r="SAH66" s="46"/>
      <c r="SAI66" s="46"/>
      <c r="SAJ66" s="46"/>
      <c r="SAK66" s="46"/>
      <c r="SAL66" s="46"/>
      <c r="SAM66" s="46"/>
      <c r="SAN66" s="46"/>
      <c r="SAO66" s="46"/>
      <c r="SAP66" s="46"/>
      <c r="SAQ66" s="46"/>
      <c r="SAR66" s="46"/>
      <c r="SAS66" s="46"/>
      <c r="SAT66" s="46"/>
      <c r="SAU66" s="46"/>
      <c r="SAV66" s="46"/>
      <c r="SAW66" s="46"/>
      <c r="SAX66" s="46"/>
      <c r="SAY66" s="46"/>
      <c r="SAZ66" s="46"/>
      <c r="SBA66" s="46"/>
      <c r="SBB66" s="46"/>
      <c r="SBC66" s="46"/>
      <c r="SBD66" s="46"/>
      <c r="SBE66" s="46"/>
      <c r="SBF66" s="46"/>
      <c r="SBG66" s="46"/>
      <c r="SBH66" s="46"/>
      <c r="SBI66" s="46"/>
      <c r="SBJ66" s="46"/>
      <c r="SBK66" s="46"/>
      <c r="SBL66" s="46"/>
      <c r="SBM66" s="46"/>
      <c r="SBN66" s="46"/>
      <c r="SBO66" s="46"/>
      <c r="SBP66" s="46"/>
      <c r="SBQ66" s="46"/>
      <c r="SBR66" s="46"/>
      <c r="SBS66" s="46"/>
      <c r="SBT66" s="46"/>
      <c r="SBU66" s="46"/>
      <c r="SBV66" s="46"/>
      <c r="SBW66" s="46"/>
      <c r="SBX66" s="46"/>
      <c r="SBY66" s="46"/>
      <c r="SBZ66" s="46"/>
      <c r="SCA66" s="46"/>
      <c r="SCB66" s="46"/>
      <c r="SCC66" s="46"/>
      <c r="SCD66" s="46"/>
      <c r="SCE66" s="46"/>
      <c r="SCF66" s="46"/>
      <c r="SCG66" s="46"/>
      <c r="SCH66" s="46"/>
      <c r="SCI66" s="46"/>
      <c r="SCJ66" s="46"/>
      <c r="SCK66" s="46"/>
      <c r="SCL66" s="46"/>
      <c r="SCM66" s="46"/>
      <c r="SCN66" s="46"/>
      <c r="SCO66" s="46"/>
      <c r="SCP66" s="46"/>
      <c r="SCQ66" s="46"/>
      <c r="SCR66" s="46"/>
      <c r="SCS66" s="46"/>
      <c r="SCT66" s="46"/>
      <c r="SCU66" s="46"/>
      <c r="SCV66" s="46"/>
      <c r="SCW66" s="46"/>
      <c r="SCX66" s="46"/>
      <c r="SCY66" s="46"/>
      <c r="SCZ66" s="46"/>
      <c r="SDA66" s="46"/>
      <c r="SDB66" s="46"/>
      <c r="SDC66" s="46"/>
      <c r="SDD66" s="46"/>
      <c r="SDE66" s="46"/>
      <c r="SDF66" s="46"/>
      <c r="SDG66" s="46"/>
      <c r="SDH66" s="46"/>
      <c r="SDI66" s="46"/>
      <c r="SDJ66" s="46"/>
      <c r="SDK66" s="46"/>
      <c r="SDL66" s="46"/>
      <c r="SDM66" s="46"/>
      <c r="SDN66" s="46"/>
      <c r="SDO66" s="46"/>
      <c r="SDP66" s="46"/>
      <c r="SDQ66" s="46"/>
      <c r="SDR66" s="46"/>
      <c r="SDS66" s="46"/>
      <c r="SDT66" s="46"/>
      <c r="SDU66" s="46"/>
      <c r="SDV66" s="46"/>
      <c r="SDW66" s="46"/>
      <c r="SDX66" s="46"/>
      <c r="SDY66" s="46"/>
      <c r="SDZ66" s="46"/>
      <c r="SEA66" s="46"/>
      <c r="SEB66" s="46"/>
      <c r="SEC66" s="46"/>
      <c r="SED66" s="46"/>
      <c r="SEE66" s="46"/>
      <c r="SEF66" s="46"/>
      <c r="SEG66" s="46"/>
      <c r="SEH66" s="46"/>
      <c r="SEI66" s="46"/>
      <c r="SEJ66" s="46"/>
      <c r="SEK66" s="46"/>
      <c r="SEL66" s="46"/>
      <c r="SEM66" s="46"/>
      <c r="SEN66" s="46"/>
      <c r="SEO66" s="46"/>
      <c r="SEP66" s="46"/>
      <c r="SEQ66" s="46"/>
      <c r="SER66" s="46"/>
      <c r="SES66" s="46"/>
      <c r="SET66" s="46"/>
      <c r="SEU66" s="46"/>
      <c r="SEV66" s="46"/>
      <c r="SEW66" s="46"/>
      <c r="SEX66" s="46"/>
      <c r="SEY66" s="46"/>
      <c r="SEZ66" s="46"/>
      <c r="SFA66" s="46"/>
      <c r="SFB66" s="46"/>
      <c r="SFC66" s="46"/>
      <c r="SFD66" s="46"/>
      <c r="SFE66" s="46"/>
      <c r="SFF66" s="46"/>
      <c r="SFG66" s="46"/>
      <c r="SFH66" s="46"/>
      <c r="SFI66" s="46"/>
      <c r="SFJ66" s="46"/>
      <c r="SFK66" s="46"/>
      <c r="SFL66" s="46"/>
      <c r="SFM66" s="46"/>
      <c r="SFN66" s="46"/>
      <c r="SFO66" s="46"/>
      <c r="SFP66" s="46"/>
      <c r="SFQ66" s="46"/>
      <c r="SFR66" s="46"/>
      <c r="SFS66" s="46"/>
      <c r="SFT66" s="46"/>
      <c r="SFU66" s="46"/>
      <c r="SFV66" s="46"/>
      <c r="SFW66" s="46"/>
      <c r="SFX66" s="46"/>
      <c r="SFY66" s="46"/>
      <c r="SFZ66" s="46"/>
      <c r="SGA66" s="46"/>
      <c r="SGB66" s="46"/>
      <c r="SGC66" s="46"/>
      <c r="SGD66" s="46"/>
      <c r="SGE66" s="46"/>
      <c r="SGF66" s="46"/>
      <c r="SGG66" s="46"/>
      <c r="SGH66" s="46"/>
      <c r="SGI66" s="46"/>
      <c r="SGJ66" s="46"/>
      <c r="SGK66" s="46"/>
      <c r="SGL66" s="46"/>
      <c r="SGM66" s="46"/>
      <c r="SGN66" s="46"/>
      <c r="SGO66" s="46"/>
      <c r="SGP66" s="46"/>
      <c r="SGQ66" s="46"/>
      <c r="SGR66" s="46"/>
      <c r="SGS66" s="46"/>
      <c r="SGT66" s="46"/>
      <c r="SGU66" s="46"/>
      <c r="SGV66" s="46"/>
      <c r="SGW66" s="46"/>
      <c r="SGX66" s="46"/>
      <c r="SGY66" s="46"/>
      <c r="SGZ66" s="46"/>
      <c r="SHA66" s="46"/>
      <c r="SHB66" s="46"/>
      <c r="SHC66" s="46"/>
      <c r="SHD66" s="46"/>
      <c r="SHE66" s="46"/>
      <c r="SHF66" s="46"/>
      <c r="SHG66" s="46"/>
      <c r="SHH66" s="46"/>
      <c r="SHI66" s="46"/>
      <c r="SHJ66" s="46"/>
      <c r="SHK66" s="46"/>
      <c r="SHL66" s="46"/>
      <c r="SHM66" s="46"/>
      <c r="SHN66" s="46"/>
      <c r="SHO66" s="46"/>
      <c r="SHP66" s="46"/>
      <c r="SHQ66" s="46"/>
      <c r="SHR66" s="46"/>
      <c r="SHS66" s="46"/>
      <c r="SHT66" s="46"/>
      <c r="SHU66" s="46"/>
      <c r="SHV66" s="46"/>
      <c r="SHW66" s="46"/>
      <c r="SHX66" s="46"/>
      <c r="SHY66" s="46"/>
      <c r="SHZ66" s="46"/>
      <c r="SIA66" s="46"/>
      <c r="SIB66" s="46"/>
      <c r="SIC66" s="46"/>
      <c r="SID66" s="46"/>
      <c r="SIE66" s="46"/>
      <c r="SIF66" s="46"/>
      <c r="SIG66" s="46"/>
      <c r="SIH66" s="46"/>
      <c r="SII66" s="46"/>
      <c r="SIJ66" s="46"/>
      <c r="SIK66" s="46"/>
      <c r="SIL66" s="46"/>
      <c r="SIM66" s="46"/>
      <c r="SIN66" s="46"/>
      <c r="SIO66" s="46"/>
      <c r="SIP66" s="46"/>
      <c r="SIQ66" s="46"/>
      <c r="SIR66" s="46"/>
      <c r="SIS66" s="46"/>
      <c r="SIT66" s="46"/>
      <c r="SIU66" s="46"/>
      <c r="SIV66" s="46"/>
      <c r="SIW66" s="46"/>
      <c r="SIX66" s="46"/>
      <c r="SIY66" s="46"/>
      <c r="SIZ66" s="46"/>
      <c r="SJA66" s="46"/>
      <c r="SJB66" s="46"/>
      <c r="SJC66" s="46"/>
      <c r="SJD66" s="46"/>
      <c r="SJE66" s="46"/>
      <c r="SJF66" s="46"/>
      <c r="SJG66" s="46"/>
      <c r="SJH66" s="46"/>
      <c r="SJI66" s="46"/>
      <c r="SJJ66" s="46"/>
      <c r="SJK66" s="46"/>
      <c r="SJL66" s="46"/>
      <c r="SJM66" s="46"/>
      <c r="SJN66" s="46"/>
      <c r="SJO66" s="46"/>
      <c r="SJP66" s="46"/>
      <c r="SJQ66" s="46"/>
      <c r="SJR66" s="46"/>
      <c r="SJS66" s="46"/>
      <c r="SJT66" s="46"/>
      <c r="SJU66" s="46"/>
      <c r="SJV66" s="46"/>
      <c r="SJW66" s="46"/>
      <c r="SJX66" s="46"/>
      <c r="SJY66" s="46"/>
      <c r="SJZ66" s="46"/>
      <c r="SKA66" s="46"/>
      <c r="SKB66" s="46"/>
      <c r="SKC66" s="46"/>
      <c r="SKD66" s="46"/>
      <c r="SKE66" s="46"/>
      <c r="SKF66" s="46"/>
      <c r="SKG66" s="46"/>
      <c r="SKH66" s="46"/>
      <c r="SKI66" s="46"/>
      <c r="SKJ66" s="46"/>
      <c r="SKK66" s="46"/>
      <c r="SKL66" s="46"/>
      <c r="SKM66" s="46"/>
      <c r="SKN66" s="46"/>
      <c r="SKO66" s="46"/>
      <c r="SKP66" s="46"/>
      <c r="SKQ66" s="46"/>
      <c r="SKR66" s="46"/>
      <c r="SKS66" s="46"/>
      <c r="SKT66" s="46"/>
      <c r="SKU66" s="46"/>
      <c r="SKV66" s="46"/>
      <c r="SKW66" s="46"/>
      <c r="SKX66" s="46"/>
      <c r="SKY66" s="46"/>
      <c r="SKZ66" s="46"/>
      <c r="SLA66" s="46"/>
      <c r="SLB66" s="46"/>
      <c r="SLC66" s="46"/>
      <c r="SLD66" s="46"/>
      <c r="SLE66" s="46"/>
      <c r="SLF66" s="46"/>
      <c r="SLG66" s="46"/>
      <c r="SLH66" s="46"/>
      <c r="SLI66" s="46"/>
      <c r="SLJ66" s="46"/>
      <c r="SLK66" s="46"/>
      <c r="SLL66" s="46"/>
      <c r="SLM66" s="46"/>
      <c r="SLN66" s="46"/>
      <c r="SLO66" s="46"/>
      <c r="SLP66" s="46"/>
      <c r="SLQ66" s="46"/>
      <c r="SLR66" s="46"/>
      <c r="SLS66" s="46"/>
      <c r="SLT66" s="46"/>
      <c r="SLU66" s="46"/>
      <c r="SLV66" s="46"/>
      <c r="SLW66" s="46"/>
      <c r="SLX66" s="46"/>
      <c r="SLY66" s="46"/>
      <c r="SLZ66" s="46"/>
      <c r="SMA66" s="46"/>
      <c r="SMB66" s="46"/>
      <c r="SMC66" s="46"/>
      <c r="SMD66" s="46"/>
      <c r="SME66" s="46"/>
      <c r="SMF66" s="46"/>
      <c r="SMG66" s="46"/>
      <c r="SMH66" s="46"/>
      <c r="SMI66" s="46"/>
      <c r="SMJ66" s="46"/>
      <c r="SMK66" s="46"/>
      <c r="SML66" s="46"/>
      <c r="SMM66" s="46"/>
      <c r="SMN66" s="46"/>
      <c r="SMO66" s="46"/>
      <c r="SMP66" s="46"/>
      <c r="SMQ66" s="46"/>
      <c r="SMR66" s="46"/>
      <c r="SMS66" s="46"/>
      <c r="SMT66" s="46"/>
      <c r="SMU66" s="46"/>
      <c r="SMV66" s="46"/>
      <c r="SMW66" s="46"/>
      <c r="SMX66" s="46"/>
      <c r="SMY66" s="46"/>
      <c r="SMZ66" s="46"/>
      <c r="SNA66" s="46"/>
      <c r="SNB66" s="46"/>
      <c r="SNC66" s="46"/>
      <c r="SND66" s="46"/>
      <c r="SNE66" s="46"/>
      <c r="SNF66" s="46"/>
      <c r="SNG66" s="46"/>
      <c r="SNH66" s="46"/>
      <c r="SNI66" s="46"/>
      <c r="SNJ66" s="46"/>
      <c r="SNK66" s="46"/>
      <c r="SNL66" s="46"/>
      <c r="SNM66" s="46"/>
      <c r="SNN66" s="46"/>
      <c r="SNO66" s="46"/>
      <c r="SNP66" s="46"/>
      <c r="SNQ66" s="46"/>
      <c r="SNR66" s="46"/>
      <c r="SNS66" s="46"/>
      <c r="SNT66" s="46"/>
      <c r="SNU66" s="46"/>
      <c r="SNV66" s="46"/>
      <c r="SNW66" s="46"/>
      <c r="SNX66" s="46"/>
      <c r="SNY66" s="46"/>
      <c r="SNZ66" s="46"/>
      <c r="SOA66" s="46"/>
      <c r="SOB66" s="46"/>
      <c r="SOC66" s="46"/>
      <c r="SOD66" s="46"/>
      <c r="SOE66" s="46"/>
      <c r="SOF66" s="46"/>
      <c r="SOG66" s="46"/>
      <c r="SOH66" s="46"/>
      <c r="SOI66" s="46"/>
      <c r="SOJ66" s="46"/>
      <c r="SOK66" s="46"/>
      <c r="SOL66" s="46"/>
      <c r="SOM66" s="46"/>
      <c r="SON66" s="46"/>
      <c r="SOO66" s="46"/>
      <c r="SOP66" s="46"/>
      <c r="SOQ66" s="46"/>
      <c r="SOR66" s="46"/>
      <c r="SOS66" s="46"/>
      <c r="SOT66" s="46"/>
      <c r="SOU66" s="46"/>
      <c r="SOV66" s="46"/>
      <c r="SOW66" s="46"/>
      <c r="SOX66" s="46"/>
      <c r="SOY66" s="46"/>
      <c r="SOZ66" s="46"/>
      <c r="SPA66" s="46"/>
      <c r="SPB66" s="46"/>
      <c r="SPC66" s="46"/>
      <c r="SPD66" s="46"/>
      <c r="SPE66" s="46"/>
      <c r="SPF66" s="46"/>
      <c r="SPG66" s="46"/>
      <c r="SPH66" s="46"/>
      <c r="SPI66" s="46"/>
      <c r="SPJ66" s="46"/>
      <c r="SPK66" s="46"/>
      <c r="SPL66" s="46"/>
      <c r="SPM66" s="46"/>
      <c r="SPN66" s="46"/>
      <c r="SPO66" s="46"/>
      <c r="SPP66" s="46"/>
      <c r="SPQ66" s="46"/>
      <c r="SPR66" s="46"/>
      <c r="SPS66" s="46"/>
      <c r="SPT66" s="46"/>
      <c r="SPU66" s="46"/>
      <c r="SPV66" s="46"/>
      <c r="SPW66" s="46"/>
      <c r="SPX66" s="46"/>
      <c r="SPY66" s="46"/>
      <c r="SPZ66" s="46"/>
      <c r="SQA66" s="46"/>
      <c r="SQB66" s="46"/>
      <c r="SQC66" s="46"/>
      <c r="SQD66" s="46"/>
      <c r="SQE66" s="46"/>
      <c r="SQF66" s="46"/>
      <c r="SQG66" s="46"/>
      <c r="SQH66" s="46"/>
      <c r="SQI66" s="46"/>
      <c r="SQJ66" s="46"/>
      <c r="SQK66" s="46"/>
      <c r="SQL66" s="46"/>
      <c r="SQM66" s="46"/>
      <c r="SQN66" s="46"/>
      <c r="SQO66" s="46"/>
      <c r="SQP66" s="46"/>
      <c r="SQQ66" s="46"/>
      <c r="SQR66" s="46"/>
      <c r="SQS66" s="46"/>
      <c r="SQT66" s="46"/>
      <c r="SQU66" s="46"/>
      <c r="SQV66" s="46"/>
      <c r="SQW66" s="46"/>
      <c r="SQX66" s="46"/>
      <c r="SQY66" s="46"/>
      <c r="SQZ66" s="46"/>
      <c r="SRA66" s="46"/>
      <c r="SRB66" s="46"/>
      <c r="SRC66" s="46"/>
      <c r="SRD66" s="46"/>
      <c r="SRE66" s="46"/>
      <c r="SRF66" s="46"/>
      <c r="SRG66" s="46"/>
      <c r="SRH66" s="46"/>
      <c r="SRI66" s="46"/>
      <c r="SRJ66" s="46"/>
      <c r="SRK66" s="46"/>
      <c r="SRL66" s="46"/>
      <c r="SRM66" s="46"/>
      <c r="SRN66" s="46"/>
      <c r="SRO66" s="46"/>
      <c r="SRP66" s="46"/>
      <c r="SRQ66" s="46"/>
      <c r="SRR66" s="46"/>
      <c r="SRS66" s="46"/>
      <c r="SRT66" s="46"/>
      <c r="SRU66" s="46"/>
      <c r="SRV66" s="46"/>
      <c r="SRW66" s="46"/>
      <c r="SRX66" s="46"/>
      <c r="SRY66" s="46"/>
      <c r="SRZ66" s="46"/>
      <c r="SSA66" s="46"/>
      <c r="SSB66" s="46"/>
      <c r="SSC66" s="46"/>
      <c r="SSD66" s="46"/>
      <c r="SSE66" s="46"/>
      <c r="SSF66" s="46"/>
      <c r="SSG66" s="46"/>
      <c r="SSH66" s="46"/>
      <c r="SSI66" s="46"/>
      <c r="SSJ66" s="46"/>
      <c r="SSK66" s="46"/>
      <c r="SSL66" s="46"/>
      <c r="SSM66" s="46"/>
      <c r="SSN66" s="46"/>
      <c r="SSO66" s="46"/>
      <c r="SSP66" s="46"/>
      <c r="SSQ66" s="46"/>
      <c r="SSR66" s="46"/>
      <c r="SSS66" s="46"/>
      <c r="SST66" s="46"/>
      <c r="SSU66" s="46"/>
      <c r="SSV66" s="46"/>
      <c r="SSW66" s="46"/>
      <c r="SSX66" s="46"/>
      <c r="SSY66" s="46"/>
      <c r="SSZ66" s="46"/>
      <c r="STA66" s="46"/>
      <c r="STB66" s="46"/>
      <c r="STC66" s="46"/>
      <c r="STD66" s="46"/>
      <c r="STE66" s="46"/>
      <c r="STF66" s="46"/>
      <c r="STG66" s="46"/>
      <c r="STH66" s="46"/>
      <c r="STI66" s="46"/>
      <c r="STJ66" s="46"/>
      <c r="STK66" s="46"/>
      <c r="STL66" s="46"/>
      <c r="STM66" s="46"/>
      <c r="STN66" s="46"/>
      <c r="STO66" s="46"/>
      <c r="STP66" s="46"/>
      <c r="STQ66" s="46"/>
      <c r="STR66" s="46"/>
      <c r="STS66" s="46"/>
      <c r="STT66" s="46"/>
      <c r="STU66" s="46"/>
      <c r="STV66" s="46"/>
      <c r="STW66" s="46"/>
      <c r="STX66" s="46"/>
      <c r="STY66" s="46"/>
      <c r="STZ66" s="46"/>
      <c r="SUA66" s="46"/>
      <c r="SUB66" s="46"/>
      <c r="SUC66" s="46"/>
      <c r="SUD66" s="46"/>
      <c r="SUE66" s="46"/>
      <c r="SUF66" s="46"/>
      <c r="SUG66" s="46"/>
      <c r="SUH66" s="46"/>
      <c r="SUI66" s="46"/>
      <c r="SUJ66" s="46"/>
      <c r="SUK66" s="46"/>
      <c r="SUL66" s="46"/>
      <c r="SUM66" s="46"/>
      <c r="SUN66" s="46"/>
      <c r="SUO66" s="46"/>
      <c r="SUP66" s="46"/>
      <c r="SUQ66" s="46"/>
      <c r="SUR66" s="46"/>
      <c r="SUS66" s="46"/>
      <c r="SUT66" s="46"/>
      <c r="SUU66" s="46"/>
      <c r="SUV66" s="46"/>
      <c r="SUW66" s="46"/>
      <c r="SUX66" s="46"/>
      <c r="SUY66" s="46"/>
      <c r="SUZ66" s="46"/>
      <c r="SVA66" s="46"/>
      <c r="SVB66" s="46"/>
      <c r="SVC66" s="46"/>
      <c r="SVD66" s="46"/>
      <c r="SVE66" s="46"/>
      <c r="SVF66" s="46"/>
      <c r="SVG66" s="46"/>
      <c r="SVH66" s="46"/>
      <c r="SVI66" s="46"/>
      <c r="SVJ66" s="46"/>
      <c r="SVK66" s="46"/>
      <c r="SVL66" s="46"/>
      <c r="SVM66" s="46"/>
      <c r="SVN66" s="46"/>
      <c r="SVO66" s="46"/>
      <c r="SVP66" s="46"/>
      <c r="SVQ66" s="46"/>
      <c r="SVR66" s="46"/>
      <c r="SVS66" s="46"/>
      <c r="SVT66" s="46"/>
      <c r="SVU66" s="46"/>
      <c r="SVV66" s="46"/>
      <c r="SVW66" s="46"/>
      <c r="SVX66" s="46"/>
      <c r="SVY66" s="46"/>
      <c r="SVZ66" s="46"/>
      <c r="SWA66" s="46"/>
      <c r="SWB66" s="46"/>
      <c r="SWC66" s="46"/>
      <c r="SWD66" s="46"/>
      <c r="SWE66" s="46"/>
      <c r="SWF66" s="46"/>
      <c r="SWG66" s="46"/>
      <c r="SWH66" s="46"/>
      <c r="SWI66" s="46"/>
      <c r="SWJ66" s="46"/>
      <c r="SWK66" s="46"/>
      <c r="SWL66" s="46"/>
      <c r="SWM66" s="46"/>
      <c r="SWN66" s="46"/>
      <c r="SWO66" s="46"/>
      <c r="SWP66" s="46"/>
      <c r="SWQ66" s="46"/>
      <c r="SWR66" s="46"/>
      <c r="SWS66" s="46"/>
      <c r="SWT66" s="46"/>
      <c r="SWU66" s="46"/>
      <c r="SWV66" s="46"/>
      <c r="SWW66" s="46"/>
      <c r="SWX66" s="46"/>
      <c r="SWY66" s="46"/>
      <c r="SWZ66" s="46"/>
      <c r="SXA66" s="46"/>
      <c r="SXB66" s="46"/>
      <c r="SXC66" s="46"/>
      <c r="SXD66" s="46"/>
      <c r="SXE66" s="46"/>
      <c r="SXF66" s="46"/>
      <c r="SXG66" s="46"/>
      <c r="SXH66" s="46"/>
      <c r="SXI66" s="46"/>
      <c r="SXJ66" s="46"/>
      <c r="SXK66" s="46"/>
      <c r="SXL66" s="46"/>
      <c r="SXM66" s="46"/>
      <c r="SXN66" s="46"/>
      <c r="SXO66" s="46"/>
      <c r="SXP66" s="46"/>
      <c r="SXQ66" s="46"/>
      <c r="SXR66" s="46"/>
      <c r="SXS66" s="46"/>
      <c r="SXT66" s="46"/>
      <c r="SXU66" s="46"/>
      <c r="SXV66" s="46"/>
      <c r="SXW66" s="46"/>
      <c r="SXX66" s="46"/>
      <c r="SXY66" s="46"/>
      <c r="SXZ66" s="46"/>
      <c r="SYA66" s="46"/>
      <c r="SYB66" s="46"/>
      <c r="SYC66" s="46"/>
      <c r="SYD66" s="46"/>
      <c r="SYE66" s="46"/>
      <c r="SYF66" s="46"/>
      <c r="SYG66" s="46"/>
      <c r="SYH66" s="46"/>
      <c r="SYI66" s="46"/>
      <c r="SYJ66" s="46"/>
      <c r="SYK66" s="46"/>
      <c r="SYL66" s="46"/>
      <c r="SYM66" s="46"/>
      <c r="SYN66" s="46"/>
      <c r="SYO66" s="46"/>
      <c r="SYP66" s="46"/>
      <c r="SYQ66" s="46"/>
      <c r="SYR66" s="46"/>
      <c r="SYS66" s="46"/>
      <c r="SYT66" s="46"/>
      <c r="SYU66" s="46"/>
      <c r="SYV66" s="46"/>
      <c r="SYW66" s="46"/>
      <c r="SYX66" s="46"/>
      <c r="SYY66" s="46"/>
      <c r="SYZ66" s="46"/>
      <c r="SZA66" s="46"/>
      <c r="SZB66" s="46"/>
      <c r="SZC66" s="46"/>
      <c r="SZD66" s="46"/>
      <c r="SZE66" s="46"/>
      <c r="SZF66" s="46"/>
      <c r="SZG66" s="46"/>
      <c r="SZH66" s="46"/>
      <c r="SZI66" s="46"/>
      <c r="SZJ66" s="46"/>
      <c r="SZK66" s="46"/>
      <c r="SZL66" s="46"/>
      <c r="SZM66" s="46"/>
      <c r="SZN66" s="46"/>
      <c r="SZO66" s="46"/>
      <c r="SZP66" s="46"/>
      <c r="SZQ66" s="46"/>
      <c r="SZR66" s="46"/>
      <c r="SZS66" s="46"/>
      <c r="SZT66" s="46"/>
      <c r="SZU66" s="46"/>
      <c r="SZV66" s="46"/>
      <c r="SZW66" s="46"/>
      <c r="SZX66" s="46"/>
      <c r="SZY66" s="46"/>
      <c r="SZZ66" s="46"/>
      <c r="TAA66" s="46"/>
      <c r="TAB66" s="46"/>
      <c r="TAC66" s="46"/>
      <c r="TAD66" s="46"/>
      <c r="TAE66" s="46"/>
      <c r="TAF66" s="46"/>
      <c r="TAG66" s="46"/>
      <c r="TAH66" s="46"/>
      <c r="TAI66" s="46"/>
      <c r="TAJ66" s="46"/>
      <c r="TAK66" s="46"/>
      <c r="TAL66" s="46"/>
      <c r="TAM66" s="46"/>
      <c r="TAN66" s="46"/>
      <c r="TAO66" s="46"/>
      <c r="TAP66" s="46"/>
      <c r="TAQ66" s="46"/>
      <c r="TAR66" s="46"/>
      <c r="TAS66" s="46"/>
      <c r="TAT66" s="46"/>
      <c r="TAU66" s="46"/>
      <c r="TAV66" s="46"/>
      <c r="TAW66" s="46"/>
      <c r="TAX66" s="46"/>
      <c r="TAY66" s="46"/>
      <c r="TAZ66" s="46"/>
      <c r="TBA66" s="46"/>
      <c r="TBB66" s="46"/>
      <c r="TBC66" s="46"/>
      <c r="TBD66" s="46"/>
      <c r="TBE66" s="46"/>
      <c r="TBF66" s="46"/>
      <c r="TBG66" s="46"/>
      <c r="TBH66" s="46"/>
      <c r="TBI66" s="46"/>
      <c r="TBJ66" s="46"/>
      <c r="TBK66" s="46"/>
      <c r="TBL66" s="46"/>
      <c r="TBM66" s="46"/>
      <c r="TBN66" s="46"/>
      <c r="TBO66" s="46"/>
      <c r="TBP66" s="46"/>
      <c r="TBQ66" s="46"/>
      <c r="TBR66" s="46"/>
      <c r="TBS66" s="46"/>
      <c r="TBT66" s="46"/>
      <c r="TBU66" s="46"/>
      <c r="TBV66" s="46"/>
      <c r="TBW66" s="46"/>
      <c r="TBX66" s="46"/>
      <c r="TBY66" s="46"/>
      <c r="TBZ66" s="46"/>
      <c r="TCA66" s="46"/>
      <c r="TCB66" s="46"/>
      <c r="TCC66" s="46"/>
      <c r="TCD66" s="46"/>
      <c r="TCE66" s="46"/>
      <c r="TCF66" s="46"/>
      <c r="TCG66" s="46"/>
      <c r="TCH66" s="46"/>
      <c r="TCI66" s="46"/>
      <c r="TCJ66" s="46"/>
      <c r="TCK66" s="46"/>
      <c r="TCL66" s="46"/>
      <c r="TCM66" s="46"/>
      <c r="TCN66" s="46"/>
      <c r="TCO66" s="46"/>
      <c r="TCP66" s="46"/>
      <c r="TCQ66" s="46"/>
      <c r="TCR66" s="46"/>
      <c r="TCS66" s="46"/>
      <c r="TCT66" s="46"/>
      <c r="TCU66" s="46"/>
      <c r="TCV66" s="46"/>
      <c r="TCW66" s="46"/>
      <c r="TCX66" s="46"/>
      <c r="TCY66" s="46"/>
      <c r="TCZ66" s="46"/>
      <c r="TDA66" s="46"/>
      <c r="TDB66" s="46"/>
      <c r="TDC66" s="46"/>
      <c r="TDD66" s="46"/>
      <c r="TDE66" s="46"/>
      <c r="TDF66" s="46"/>
      <c r="TDG66" s="46"/>
      <c r="TDH66" s="46"/>
      <c r="TDI66" s="46"/>
      <c r="TDJ66" s="46"/>
      <c r="TDK66" s="46"/>
      <c r="TDL66" s="46"/>
      <c r="TDM66" s="46"/>
      <c r="TDN66" s="46"/>
      <c r="TDO66" s="46"/>
      <c r="TDP66" s="46"/>
      <c r="TDQ66" s="46"/>
      <c r="TDR66" s="46"/>
      <c r="TDS66" s="46"/>
      <c r="TDT66" s="46"/>
      <c r="TDU66" s="46"/>
      <c r="TDV66" s="46"/>
      <c r="TDW66" s="46"/>
      <c r="TDX66" s="46"/>
      <c r="TDY66" s="46"/>
      <c r="TDZ66" s="46"/>
      <c r="TEA66" s="46"/>
      <c r="TEB66" s="46"/>
      <c r="TEC66" s="46"/>
      <c r="TED66" s="46"/>
      <c r="TEE66" s="46"/>
      <c r="TEF66" s="46"/>
      <c r="TEG66" s="46"/>
      <c r="TEH66" s="46"/>
      <c r="TEI66" s="46"/>
      <c r="TEJ66" s="46"/>
      <c r="TEK66" s="46"/>
      <c r="TEL66" s="46"/>
      <c r="TEM66" s="46"/>
      <c r="TEN66" s="46"/>
      <c r="TEO66" s="46"/>
      <c r="TEP66" s="46"/>
      <c r="TEQ66" s="46"/>
      <c r="TER66" s="46"/>
      <c r="TES66" s="46"/>
      <c r="TET66" s="46"/>
      <c r="TEU66" s="46"/>
      <c r="TEV66" s="46"/>
      <c r="TEW66" s="46"/>
      <c r="TEX66" s="46"/>
      <c r="TEY66" s="46"/>
      <c r="TEZ66" s="46"/>
      <c r="TFA66" s="46"/>
      <c r="TFB66" s="46"/>
      <c r="TFC66" s="46"/>
      <c r="TFD66" s="46"/>
      <c r="TFE66" s="46"/>
      <c r="TFF66" s="46"/>
      <c r="TFG66" s="46"/>
      <c r="TFH66" s="46"/>
      <c r="TFI66" s="46"/>
      <c r="TFJ66" s="46"/>
      <c r="TFK66" s="46"/>
      <c r="TFL66" s="46"/>
      <c r="TFM66" s="46"/>
      <c r="TFN66" s="46"/>
      <c r="TFO66" s="46"/>
      <c r="TFP66" s="46"/>
      <c r="TFQ66" s="46"/>
      <c r="TFR66" s="46"/>
      <c r="TFS66" s="46"/>
      <c r="TFT66" s="46"/>
      <c r="TFU66" s="46"/>
      <c r="TFV66" s="46"/>
      <c r="TFW66" s="46"/>
      <c r="TFX66" s="46"/>
      <c r="TFY66" s="46"/>
      <c r="TFZ66" s="46"/>
      <c r="TGA66" s="46"/>
      <c r="TGB66" s="46"/>
      <c r="TGC66" s="46"/>
      <c r="TGD66" s="46"/>
      <c r="TGE66" s="46"/>
      <c r="TGF66" s="46"/>
      <c r="TGG66" s="46"/>
      <c r="TGH66" s="46"/>
      <c r="TGI66" s="46"/>
      <c r="TGJ66" s="46"/>
      <c r="TGK66" s="46"/>
      <c r="TGL66" s="46"/>
      <c r="TGM66" s="46"/>
      <c r="TGN66" s="46"/>
      <c r="TGO66" s="46"/>
      <c r="TGP66" s="46"/>
      <c r="TGQ66" s="46"/>
      <c r="TGR66" s="46"/>
      <c r="TGS66" s="46"/>
      <c r="TGT66" s="46"/>
      <c r="TGU66" s="46"/>
      <c r="TGV66" s="46"/>
      <c r="TGW66" s="46"/>
      <c r="TGX66" s="46"/>
      <c r="TGY66" s="46"/>
      <c r="TGZ66" s="46"/>
      <c r="THA66" s="46"/>
      <c r="THB66" s="46"/>
      <c r="THC66" s="46"/>
      <c r="THD66" s="46"/>
      <c r="THE66" s="46"/>
      <c r="THF66" s="46"/>
      <c r="THG66" s="46"/>
      <c r="THH66" s="46"/>
      <c r="THI66" s="46"/>
      <c r="THJ66" s="46"/>
      <c r="THK66" s="46"/>
      <c r="THL66" s="46"/>
      <c r="THM66" s="46"/>
      <c r="THN66" s="46"/>
      <c r="THO66" s="46"/>
      <c r="THP66" s="46"/>
      <c r="THQ66" s="46"/>
      <c r="THR66" s="46"/>
      <c r="THS66" s="46"/>
      <c r="THT66" s="46"/>
      <c r="THU66" s="46"/>
      <c r="THV66" s="46"/>
      <c r="THW66" s="46"/>
      <c r="THX66" s="46"/>
      <c r="THY66" s="46"/>
      <c r="THZ66" s="46"/>
      <c r="TIA66" s="46"/>
      <c r="TIB66" s="46"/>
      <c r="TIC66" s="46"/>
      <c r="TID66" s="46"/>
      <c r="TIE66" s="46"/>
      <c r="TIF66" s="46"/>
      <c r="TIG66" s="46"/>
      <c r="TIH66" s="46"/>
      <c r="TII66" s="46"/>
      <c r="TIJ66" s="46"/>
      <c r="TIK66" s="46"/>
      <c r="TIL66" s="46"/>
      <c r="TIM66" s="46"/>
      <c r="TIN66" s="46"/>
      <c r="TIO66" s="46"/>
      <c r="TIP66" s="46"/>
      <c r="TIQ66" s="46"/>
      <c r="TIR66" s="46"/>
      <c r="TIS66" s="46"/>
      <c r="TIT66" s="46"/>
      <c r="TIU66" s="46"/>
      <c r="TIV66" s="46"/>
      <c r="TIW66" s="46"/>
      <c r="TIX66" s="46"/>
      <c r="TIY66" s="46"/>
      <c r="TIZ66" s="46"/>
      <c r="TJA66" s="46"/>
      <c r="TJB66" s="46"/>
      <c r="TJC66" s="46"/>
      <c r="TJD66" s="46"/>
      <c r="TJE66" s="46"/>
      <c r="TJF66" s="46"/>
      <c r="TJG66" s="46"/>
      <c r="TJH66" s="46"/>
      <c r="TJI66" s="46"/>
      <c r="TJJ66" s="46"/>
      <c r="TJK66" s="46"/>
      <c r="TJL66" s="46"/>
      <c r="TJM66" s="46"/>
      <c r="TJN66" s="46"/>
      <c r="TJO66" s="46"/>
      <c r="TJP66" s="46"/>
      <c r="TJQ66" s="46"/>
      <c r="TJR66" s="46"/>
      <c r="TJS66" s="46"/>
      <c r="TJT66" s="46"/>
      <c r="TJU66" s="46"/>
      <c r="TJV66" s="46"/>
      <c r="TJW66" s="46"/>
      <c r="TJX66" s="46"/>
      <c r="TJY66" s="46"/>
      <c r="TJZ66" s="46"/>
      <c r="TKA66" s="46"/>
      <c r="TKB66" s="46"/>
      <c r="TKC66" s="46"/>
      <c r="TKD66" s="46"/>
      <c r="TKE66" s="46"/>
      <c r="TKF66" s="46"/>
      <c r="TKG66" s="46"/>
      <c r="TKH66" s="46"/>
      <c r="TKI66" s="46"/>
      <c r="TKJ66" s="46"/>
      <c r="TKK66" s="46"/>
      <c r="TKL66" s="46"/>
      <c r="TKM66" s="46"/>
      <c r="TKN66" s="46"/>
      <c r="TKO66" s="46"/>
      <c r="TKP66" s="46"/>
      <c r="TKQ66" s="46"/>
      <c r="TKR66" s="46"/>
      <c r="TKS66" s="46"/>
      <c r="TKT66" s="46"/>
      <c r="TKU66" s="46"/>
      <c r="TKV66" s="46"/>
      <c r="TKW66" s="46"/>
      <c r="TKX66" s="46"/>
      <c r="TKY66" s="46"/>
      <c r="TKZ66" s="46"/>
      <c r="TLA66" s="46"/>
      <c r="TLB66" s="46"/>
      <c r="TLC66" s="46"/>
      <c r="TLD66" s="46"/>
      <c r="TLE66" s="46"/>
      <c r="TLF66" s="46"/>
      <c r="TLG66" s="46"/>
      <c r="TLH66" s="46"/>
      <c r="TLI66" s="46"/>
      <c r="TLJ66" s="46"/>
      <c r="TLK66" s="46"/>
      <c r="TLL66" s="46"/>
      <c r="TLM66" s="46"/>
      <c r="TLN66" s="46"/>
      <c r="TLO66" s="46"/>
      <c r="TLP66" s="46"/>
      <c r="TLQ66" s="46"/>
      <c r="TLR66" s="46"/>
      <c r="TLS66" s="46"/>
      <c r="TLT66" s="46"/>
      <c r="TLU66" s="46"/>
      <c r="TLV66" s="46"/>
      <c r="TLW66" s="46"/>
      <c r="TLX66" s="46"/>
      <c r="TLY66" s="46"/>
      <c r="TLZ66" s="46"/>
      <c r="TMA66" s="46"/>
      <c r="TMB66" s="46"/>
      <c r="TMC66" s="46"/>
      <c r="TMD66" s="46"/>
      <c r="TME66" s="46"/>
      <c r="TMF66" s="46"/>
      <c r="TMG66" s="46"/>
      <c r="TMH66" s="46"/>
      <c r="TMI66" s="46"/>
      <c r="TMJ66" s="46"/>
      <c r="TMK66" s="46"/>
      <c r="TML66" s="46"/>
      <c r="TMM66" s="46"/>
      <c r="TMN66" s="46"/>
      <c r="TMO66" s="46"/>
      <c r="TMP66" s="46"/>
      <c r="TMQ66" s="46"/>
      <c r="TMR66" s="46"/>
      <c r="TMS66" s="46"/>
      <c r="TMT66" s="46"/>
      <c r="TMU66" s="46"/>
      <c r="TMV66" s="46"/>
      <c r="TMW66" s="46"/>
      <c r="TMX66" s="46"/>
      <c r="TMY66" s="46"/>
      <c r="TMZ66" s="46"/>
      <c r="TNA66" s="46"/>
      <c r="TNB66" s="46"/>
      <c r="TNC66" s="46"/>
      <c r="TND66" s="46"/>
      <c r="TNE66" s="46"/>
      <c r="TNF66" s="46"/>
      <c r="TNG66" s="46"/>
      <c r="TNH66" s="46"/>
      <c r="TNI66" s="46"/>
      <c r="TNJ66" s="46"/>
      <c r="TNK66" s="46"/>
      <c r="TNL66" s="46"/>
      <c r="TNM66" s="46"/>
      <c r="TNN66" s="46"/>
      <c r="TNO66" s="46"/>
      <c r="TNP66" s="46"/>
      <c r="TNQ66" s="46"/>
      <c r="TNR66" s="46"/>
      <c r="TNS66" s="46"/>
      <c r="TNT66" s="46"/>
      <c r="TNU66" s="46"/>
      <c r="TNV66" s="46"/>
      <c r="TNW66" s="46"/>
      <c r="TNX66" s="46"/>
      <c r="TNY66" s="46"/>
      <c r="TNZ66" s="46"/>
      <c r="TOA66" s="46"/>
      <c r="TOB66" s="46"/>
      <c r="TOC66" s="46"/>
      <c r="TOD66" s="46"/>
      <c r="TOE66" s="46"/>
      <c r="TOF66" s="46"/>
      <c r="TOG66" s="46"/>
      <c r="TOH66" s="46"/>
      <c r="TOI66" s="46"/>
      <c r="TOJ66" s="46"/>
      <c r="TOK66" s="46"/>
      <c r="TOL66" s="46"/>
      <c r="TOM66" s="46"/>
      <c r="TON66" s="46"/>
      <c r="TOO66" s="46"/>
      <c r="TOP66" s="46"/>
      <c r="TOQ66" s="46"/>
      <c r="TOR66" s="46"/>
      <c r="TOS66" s="46"/>
      <c r="TOT66" s="46"/>
      <c r="TOU66" s="46"/>
      <c r="TOV66" s="46"/>
      <c r="TOW66" s="46"/>
      <c r="TOX66" s="46"/>
      <c r="TOY66" s="46"/>
      <c r="TOZ66" s="46"/>
      <c r="TPA66" s="46"/>
      <c r="TPB66" s="46"/>
      <c r="TPC66" s="46"/>
      <c r="TPD66" s="46"/>
      <c r="TPE66" s="46"/>
      <c r="TPF66" s="46"/>
      <c r="TPG66" s="46"/>
      <c r="TPH66" s="46"/>
      <c r="TPI66" s="46"/>
      <c r="TPJ66" s="46"/>
      <c r="TPK66" s="46"/>
      <c r="TPL66" s="46"/>
      <c r="TPM66" s="46"/>
      <c r="TPN66" s="46"/>
      <c r="TPO66" s="46"/>
      <c r="TPP66" s="46"/>
      <c r="TPQ66" s="46"/>
      <c r="TPR66" s="46"/>
      <c r="TPS66" s="46"/>
      <c r="TPT66" s="46"/>
      <c r="TPU66" s="46"/>
      <c r="TPV66" s="46"/>
      <c r="TPW66" s="46"/>
      <c r="TPX66" s="46"/>
      <c r="TPY66" s="46"/>
      <c r="TPZ66" s="46"/>
      <c r="TQA66" s="46"/>
      <c r="TQB66" s="46"/>
      <c r="TQC66" s="46"/>
      <c r="TQD66" s="46"/>
      <c r="TQE66" s="46"/>
      <c r="TQF66" s="46"/>
      <c r="TQG66" s="46"/>
      <c r="TQH66" s="46"/>
      <c r="TQI66" s="46"/>
      <c r="TQJ66" s="46"/>
      <c r="TQK66" s="46"/>
      <c r="TQL66" s="46"/>
      <c r="TQM66" s="46"/>
      <c r="TQN66" s="46"/>
      <c r="TQO66" s="46"/>
      <c r="TQP66" s="46"/>
      <c r="TQQ66" s="46"/>
      <c r="TQR66" s="46"/>
      <c r="TQS66" s="46"/>
      <c r="TQT66" s="46"/>
      <c r="TQU66" s="46"/>
      <c r="TQV66" s="46"/>
      <c r="TQW66" s="46"/>
      <c r="TQX66" s="46"/>
      <c r="TQY66" s="46"/>
      <c r="TQZ66" s="46"/>
      <c r="TRA66" s="46"/>
      <c r="TRB66" s="46"/>
      <c r="TRC66" s="46"/>
      <c r="TRD66" s="46"/>
      <c r="TRE66" s="46"/>
      <c r="TRF66" s="46"/>
      <c r="TRG66" s="46"/>
      <c r="TRH66" s="46"/>
      <c r="TRI66" s="46"/>
      <c r="TRJ66" s="46"/>
      <c r="TRK66" s="46"/>
      <c r="TRL66" s="46"/>
      <c r="TRM66" s="46"/>
      <c r="TRN66" s="46"/>
      <c r="TRO66" s="46"/>
      <c r="TRP66" s="46"/>
      <c r="TRQ66" s="46"/>
      <c r="TRR66" s="46"/>
      <c r="TRS66" s="46"/>
      <c r="TRT66" s="46"/>
      <c r="TRU66" s="46"/>
      <c r="TRV66" s="46"/>
      <c r="TRW66" s="46"/>
      <c r="TRX66" s="46"/>
      <c r="TRY66" s="46"/>
      <c r="TRZ66" s="46"/>
      <c r="TSA66" s="46"/>
      <c r="TSB66" s="46"/>
      <c r="TSC66" s="46"/>
      <c r="TSD66" s="46"/>
      <c r="TSE66" s="46"/>
      <c r="TSF66" s="46"/>
      <c r="TSG66" s="46"/>
      <c r="TSH66" s="46"/>
      <c r="TSI66" s="46"/>
      <c r="TSJ66" s="46"/>
      <c r="TSK66" s="46"/>
      <c r="TSL66" s="46"/>
      <c r="TSM66" s="46"/>
      <c r="TSN66" s="46"/>
      <c r="TSO66" s="46"/>
      <c r="TSP66" s="46"/>
      <c r="TSQ66" s="46"/>
      <c r="TSR66" s="46"/>
      <c r="TSS66" s="46"/>
      <c r="TST66" s="46"/>
      <c r="TSU66" s="46"/>
      <c r="TSV66" s="46"/>
      <c r="TSW66" s="46"/>
      <c r="TSX66" s="46"/>
      <c r="TSY66" s="46"/>
      <c r="TSZ66" s="46"/>
      <c r="TTA66" s="46"/>
      <c r="TTB66" s="46"/>
      <c r="TTC66" s="46"/>
      <c r="TTD66" s="46"/>
      <c r="TTE66" s="46"/>
      <c r="TTF66" s="46"/>
      <c r="TTG66" s="46"/>
      <c r="TTH66" s="46"/>
      <c r="TTI66" s="46"/>
      <c r="TTJ66" s="46"/>
      <c r="TTK66" s="46"/>
      <c r="TTL66" s="46"/>
      <c r="TTM66" s="46"/>
      <c r="TTN66" s="46"/>
      <c r="TTO66" s="46"/>
      <c r="TTP66" s="46"/>
      <c r="TTQ66" s="46"/>
      <c r="TTR66" s="46"/>
      <c r="TTS66" s="46"/>
      <c r="TTT66" s="46"/>
      <c r="TTU66" s="46"/>
      <c r="TTV66" s="46"/>
      <c r="TTW66" s="46"/>
      <c r="TTX66" s="46"/>
      <c r="TTY66" s="46"/>
      <c r="TTZ66" s="46"/>
      <c r="TUA66" s="46"/>
      <c r="TUB66" s="46"/>
      <c r="TUC66" s="46"/>
      <c r="TUD66" s="46"/>
      <c r="TUE66" s="46"/>
      <c r="TUF66" s="46"/>
      <c r="TUG66" s="46"/>
      <c r="TUH66" s="46"/>
      <c r="TUI66" s="46"/>
      <c r="TUJ66" s="46"/>
      <c r="TUK66" s="46"/>
      <c r="TUL66" s="46"/>
      <c r="TUM66" s="46"/>
      <c r="TUN66" s="46"/>
      <c r="TUO66" s="46"/>
      <c r="TUP66" s="46"/>
      <c r="TUQ66" s="46"/>
      <c r="TUR66" s="46"/>
      <c r="TUS66" s="46"/>
      <c r="TUT66" s="46"/>
      <c r="TUU66" s="46"/>
      <c r="TUV66" s="46"/>
      <c r="TUW66" s="46"/>
      <c r="TUX66" s="46"/>
      <c r="TUY66" s="46"/>
      <c r="TUZ66" s="46"/>
      <c r="TVA66" s="46"/>
      <c r="TVB66" s="46"/>
      <c r="TVC66" s="46"/>
      <c r="TVD66" s="46"/>
      <c r="TVE66" s="46"/>
      <c r="TVF66" s="46"/>
      <c r="TVG66" s="46"/>
      <c r="TVH66" s="46"/>
      <c r="TVI66" s="46"/>
      <c r="TVJ66" s="46"/>
      <c r="TVK66" s="46"/>
      <c r="TVL66" s="46"/>
      <c r="TVM66" s="46"/>
      <c r="TVN66" s="46"/>
      <c r="TVO66" s="46"/>
      <c r="TVP66" s="46"/>
      <c r="TVQ66" s="46"/>
      <c r="TVR66" s="46"/>
      <c r="TVS66" s="46"/>
      <c r="TVT66" s="46"/>
      <c r="TVU66" s="46"/>
      <c r="TVV66" s="46"/>
      <c r="TVW66" s="46"/>
      <c r="TVX66" s="46"/>
      <c r="TVY66" s="46"/>
      <c r="TVZ66" s="46"/>
      <c r="TWA66" s="46"/>
      <c r="TWB66" s="46"/>
      <c r="TWC66" s="46"/>
      <c r="TWD66" s="46"/>
      <c r="TWE66" s="46"/>
      <c r="TWF66" s="46"/>
      <c r="TWG66" s="46"/>
      <c r="TWH66" s="46"/>
      <c r="TWI66" s="46"/>
      <c r="TWJ66" s="46"/>
      <c r="TWK66" s="46"/>
      <c r="TWL66" s="46"/>
      <c r="TWM66" s="46"/>
      <c r="TWN66" s="46"/>
      <c r="TWO66" s="46"/>
      <c r="TWP66" s="46"/>
      <c r="TWQ66" s="46"/>
      <c r="TWR66" s="46"/>
      <c r="TWS66" s="46"/>
      <c r="TWT66" s="46"/>
      <c r="TWU66" s="46"/>
      <c r="TWV66" s="46"/>
      <c r="TWW66" s="46"/>
      <c r="TWX66" s="46"/>
      <c r="TWY66" s="46"/>
      <c r="TWZ66" s="46"/>
      <c r="TXA66" s="46"/>
      <c r="TXB66" s="46"/>
      <c r="TXC66" s="46"/>
      <c r="TXD66" s="46"/>
      <c r="TXE66" s="46"/>
      <c r="TXF66" s="46"/>
      <c r="TXG66" s="46"/>
      <c r="TXH66" s="46"/>
      <c r="TXI66" s="46"/>
      <c r="TXJ66" s="46"/>
      <c r="TXK66" s="46"/>
      <c r="TXL66" s="46"/>
      <c r="TXM66" s="46"/>
      <c r="TXN66" s="46"/>
      <c r="TXO66" s="46"/>
      <c r="TXP66" s="46"/>
      <c r="TXQ66" s="46"/>
      <c r="TXR66" s="46"/>
      <c r="TXS66" s="46"/>
      <c r="TXT66" s="46"/>
      <c r="TXU66" s="46"/>
      <c r="TXV66" s="46"/>
      <c r="TXW66" s="46"/>
      <c r="TXX66" s="46"/>
      <c r="TXY66" s="46"/>
      <c r="TXZ66" s="46"/>
      <c r="TYA66" s="46"/>
      <c r="TYB66" s="46"/>
      <c r="TYC66" s="46"/>
      <c r="TYD66" s="46"/>
      <c r="TYE66" s="46"/>
      <c r="TYF66" s="46"/>
      <c r="TYG66" s="46"/>
      <c r="TYH66" s="46"/>
      <c r="TYI66" s="46"/>
      <c r="TYJ66" s="46"/>
      <c r="TYK66" s="46"/>
      <c r="TYL66" s="46"/>
      <c r="TYM66" s="46"/>
      <c r="TYN66" s="46"/>
      <c r="TYO66" s="46"/>
      <c r="TYP66" s="46"/>
      <c r="TYQ66" s="46"/>
      <c r="TYR66" s="46"/>
      <c r="TYS66" s="46"/>
      <c r="TYT66" s="46"/>
      <c r="TYU66" s="46"/>
      <c r="TYV66" s="46"/>
      <c r="TYW66" s="46"/>
      <c r="TYX66" s="46"/>
      <c r="TYY66" s="46"/>
      <c r="TYZ66" s="46"/>
      <c r="TZA66" s="46"/>
      <c r="TZB66" s="46"/>
      <c r="TZC66" s="46"/>
      <c r="TZD66" s="46"/>
      <c r="TZE66" s="46"/>
      <c r="TZF66" s="46"/>
      <c r="TZG66" s="46"/>
      <c r="TZH66" s="46"/>
      <c r="TZI66" s="46"/>
      <c r="TZJ66" s="46"/>
      <c r="TZK66" s="46"/>
      <c r="TZL66" s="46"/>
      <c r="TZM66" s="46"/>
      <c r="TZN66" s="46"/>
      <c r="TZO66" s="46"/>
      <c r="TZP66" s="46"/>
      <c r="TZQ66" s="46"/>
      <c r="TZR66" s="46"/>
      <c r="TZS66" s="46"/>
      <c r="TZT66" s="46"/>
      <c r="TZU66" s="46"/>
      <c r="TZV66" s="46"/>
      <c r="TZW66" s="46"/>
      <c r="TZX66" s="46"/>
      <c r="TZY66" s="46"/>
      <c r="TZZ66" s="46"/>
      <c r="UAA66" s="46"/>
      <c r="UAB66" s="46"/>
      <c r="UAC66" s="46"/>
      <c r="UAD66" s="46"/>
      <c r="UAE66" s="46"/>
      <c r="UAF66" s="46"/>
      <c r="UAG66" s="46"/>
      <c r="UAH66" s="46"/>
      <c r="UAI66" s="46"/>
      <c r="UAJ66" s="46"/>
      <c r="UAK66" s="46"/>
      <c r="UAL66" s="46"/>
      <c r="UAM66" s="46"/>
      <c r="UAN66" s="46"/>
      <c r="UAO66" s="46"/>
      <c r="UAP66" s="46"/>
      <c r="UAQ66" s="46"/>
      <c r="UAR66" s="46"/>
      <c r="UAS66" s="46"/>
      <c r="UAT66" s="46"/>
      <c r="UAU66" s="46"/>
      <c r="UAV66" s="46"/>
      <c r="UAW66" s="46"/>
      <c r="UAX66" s="46"/>
      <c r="UAY66" s="46"/>
      <c r="UAZ66" s="46"/>
      <c r="UBA66" s="46"/>
      <c r="UBB66" s="46"/>
      <c r="UBC66" s="46"/>
      <c r="UBD66" s="46"/>
      <c r="UBE66" s="46"/>
      <c r="UBF66" s="46"/>
      <c r="UBG66" s="46"/>
      <c r="UBH66" s="46"/>
      <c r="UBI66" s="46"/>
      <c r="UBJ66" s="46"/>
      <c r="UBK66" s="46"/>
      <c r="UBL66" s="46"/>
      <c r="UBM66" s="46"/>
      <c r="UBN66" s="46"/>
      <c r="UBO66" s="46"/>
      <c r="UBP66" s="46"/>
      <c r="UBQ66" s="46"/>
      <c r="UBR66" s="46"/>
      <c r="UBS66" s="46"/>
      <c r="UBT66" s="46"/>
      <c r="UBU66" s="46"/>
      <c r="UBV66" s="46"/>
      <c r="UBW66" s="46"/>
      <c r="UBX66" s="46"/>
      <c r="UBY66" s="46"/>
      <c r="UBZ66" s="46"/>
      <c r="UCA66" s="46"/>
      <c r="UCB66" s="46"/>
      <c r="UCC66" s="46"/>
      <c r="UCD66" s="46"/>
      <c r="UCE66" s="46"/>
      <c r="UCF66" s="46"/>
      <c r="UCG66" s="46"/>
      <c r="UCH66" s="46"/>
      <c r="UCI66" s="46"/>
      <c r="UCJ66" s="46"/>
      <c r="UCK66" s="46"/>
      <c r="UCL66" s="46"/>
      <c r="UCM66" s="46"/>
      <c r="UCN66" s="46"/>
      <c r="UCO66" s="46"/>
      <c r="UCP66" s="46"/>
      <c r="UCQ66" s="46"/>
      <c r="UCR66" s="46"/>
      <c r="UCS66" s="46"/>
      <c r="UCT66" s="46"/>
      <c r="UCU66" s="46"/>
      <c r="UCV66" s="46"/>
      <c r="UCW66" s="46"/>
      <c r="UCX66" s="46"/>
      <c r="UCY66" s="46"/>
      <c r="UCZ66" s="46"/>
      <c r="UDA66" s="46"/>
      <c r="UDB66" s="46"/>
      <c r="UDC66" s="46"/>
      <c r="UDD66" s="46"/>
      <c r="UDE66" s="46"/>
      <c r="UDF66" s="46"/>
      <c r="UDG66" s="46"/>
      <c r="UDH66" s="46"/>
      <c r="UDI66" s="46"/>
      <c r="UDJ66" s="46"/>
      <c r="UDK66" s="46"/>
      <c r="UDL66" s="46"/>
      <c r="UDM66" s="46"/>
      <c r="UDN66" s="46"/>
      <c r="UDO66" s="46"/>
      <c r="UDP66" s="46"/>
      <c r="UDQ66" s="46"/>
      <c r="UDR66" s="46"/>
      <c r="UDS66" s="46"/>
      <c r="UDT66" s="46"/>
      <c r="UDU66" s="46"/>
      <c r="UDV66" s="46"/>
      <c r="UDW66" s="46"/>
      <c r="UDX66" s="46"/>
      <c r="UDY66" s="46"/>
      <c r="UDZ66" s="46"/>
      <c r="UEA66" s="46"/>
      <c r="UEB66" s="46"/>
      <c r="UEC66" s="46"/>
      <c r="UED66" s="46"/>
      <c r="UEE66" s="46"/>
      <c r="UEF66" s="46"/>
      <c r="UEG66" s="46"/>
      <c r="UEH66" s="46"/>
      <c r="UEI66" s="46"/>
      <c r="UEJ66" s="46"/>
      <c r="UEK66" s="46"/>
      <c r="UEL66" s="46"/>
      <c r="UEM66" s="46"/>
      <c r="UEN66" s="46"/>
      <c r="UEO66" s="46"/>
      <c r="UEP66" s="46"/>
      <c r="UEQ66" s="46"/>
      <c r="UER66" s="46"/>
      <c r="UES66" s="46"/>
      <c r="UET66" s="46"/>
      <c r="UEU66" s="46"/>
      <c r="UEV66" s="46"/>
      <c r="UEW66" s="46"/>
      <c r="UEX66" s="46"/>
      <c r="UEY66" s="46"/>
      <c r="UEZ66" s="46"/>
      <c r="UFA66" s="46"/>
      <c r="UFB66" s="46"/>
      <c r="UFC66" s="46"/>
      <c r="UFD66" s="46"/>
      <c r="UFE66" s="46"/>
      <c r="UFF66" s="46"/>
      <c r="UFG66" s="46"/>
      <c r="UFH66" s="46"/>
      <c r="UFI66" s="46"/>
      <c r="UFJ66" s="46"/>
      <c r="UFK66" s="46"/>
      <c r="UFL66" s="46"/>
      <c r="UFM66" s="46"/>
      <c r="UFN66" s="46"/>
      <c r="UFO66" s="46"/>
      <c r="UFP66" s="46"/>
      <c r="UFQ66" s="46"/>
      <c r="UFR66" s="46"/>
      <c r="UFS66" s="46"/>
      <c r="UFT66" s="46"/>
      <c r="UFU66" s="46"/>
      <c r="UFV66" s="46"/>
      <c r="UFW66" s="46"/>
      <c r="UFX66" s="46"/>
      <c r="UFY66" s="46"/>
      <c r="UFZ66" s="46"/>
      <c r="UGA66" s="46"/>
      <c r="UGB66" s="46"/>
      <c r="UGC66" s="46"/>
      <c r="UGD66" s="46"/>
      <c r="UGE66" s="46"/>
      <c r="UGF66" s="46"/>
      <c r="UGG66" s="46"/>
      <c r="UGH66" s="46"/>
      <c r="UGI66" s="46"/>
      <c r="UGJ66" s="46"/>
      <c r="UGK66" s="46"/>
      <c r="UGL66" s="46"/>
      <c r="UGM66" s="46"/>
      <c r="UGN66" s="46"/>
      <c r="UGO66" s="46"/>
      <c r="UGP66" s="46"/>
      <c r="UGQ66" s="46"/>
      <c r="UGR66" s="46"/>
      <c r="UGS66" s="46"/>
      <c r="UGT66" s="46"/>
      <c r="UGU66" s="46"/>
      <c r="UGV66" s="46"/>
      <c r="UGW66" s="46"/>
      <c r="UGX66" s="46"/>
      <c r="UGY66" s="46"/>
      <c r="UGZ66" s="46"/>
      <c r="UHA66" s="46"/>
      <c r="UHB66" s="46"/>
      <c r="UHC66" s="46"/>
      <c r="UHD66" s="46"/>
      <c r="UHE66" s="46"/>
      <c r="UHF66" s="46"/>
      <c r="UHG66" s="46"/>
      <c r="UHH66" s="46"/>
      <c r="UHI66" s="46"/>
      <c r="UHJ66" s="46"/>
      <c r="UHK66" s="46"/>
      <c r="UHL66" s="46"/>
      <c r="UHM66" s="46"/>
      <c r="UHN66" s="46"/>
      <c r="UHO66" s="46"/>
      <c r="UHP66" s="46"/>
      <c r="UHQ66" s="46"/>
      <c r="UHR66" s="46"/>
      <c r="UHS66" s="46"/>
      <c r="UHT66" s="46"/>
      <c r="UHU66" s="46"/>
      <c r="UHV66" s="46"/>
      <c r="UHW66" s="46"/>
      <c r="UHX66" s="46"/>
      <c r="UHY66" s="46"/>
      <c r="UHZ66" s="46"/>
      <c r="UIA66" s="46"/>
      <c r="UIB66" s="46"/>
      <c r="UIC66" s="46"/>
      <c r="UID66" s="46"/>
      <c r="UIE66" s="46"/>
      <c r="UIF66" s="46"/>
      <c r="UIG66" s="46"/>
      <c r="UIH66" s="46"/>
      <c r="UII66" s="46"/>
      <c r="UIJ66" s="46"/>
      <c r="UIK66" s="46"/>
      <c r="UIL66" s="46"/>
      <c r="UIM66" s="46"/>
      <c r="UIN66" s="46"/>
      <c r="UIO66" s="46"/>
      <c r="UIP66" s="46"/>
      <c r="UIQ66" s="46"/>
      <c r="UIR66" s="46"/>
      <c r="UIS66" s="46"/>
      <c r="UIT66" s="46"/>
      <c r="UIU66" s="46"/>
      <c r="UIV66" s="46"/>
      <c r="UIW66" s="46"/>
      <c r="UIX66" s="46"/>
      <c r="UIY66" s="46"/>
      <c r="UIZ66" s="46"/>
      <c r="UJA66" s="46"/>
      <c r="UJB66" s="46"/>
      <c r="UJC66" s="46"/>
      <c r="UJD66" s="46"/>
      <c r="UJE66" s="46"/>
      <c r="UJF66" s="46"/>
      <c r="UJG66" s="46"/>
      <c r="UJH66" s="46"/>
      <c r="UJI66" s="46"/>
      <c r="UJJ66" s="46"/>
      <c r="UJK66" s="46"/>
      <c r="UJL66" s="46"/>
      <c r="UJM66" s="46"/>
      <c r="UJN66" s="46"/>
      <c r="UJO66" s="46"/>
      <c r="UJP66" s="46"/>
      <c r="UJQ66" s="46"/>
      <c r="UJR66" s="46"/>
      <c r="UJS66" s="46"/>
      <c r="UJT66" s="46"/>
      <c r="UJU66" s="46"/>
      <c r="UJV66" s="46"/>
      <c r="UJW66" s="46"/>
      <c r="UJX66" s="46"/>
      <c r="UJY66" s="46"/>
      <c r="UJZ66" s="46"/>
      <c r="UKA66" s="46"/>
      <c r="UKB66" s="46"/>
      <c r="UKC66" s="46"/>
      <c r="UKD66" s="46"/>
      <c r="UKE66" s="46"/>
      <c r="UKF66" s="46"/>
      <c r="UKG66" s="46"/>
      <c r="UKH66" s="46"/>
      <c r="UKI66" s="46"/>
      <c r="UKJ66" s="46"/>
      <c r="UKK66" s="46"/>
      <c r="UKL66" s="46"/>
      <c r="UKM66" s="46"/>
      <c r="UKN66" s="46"/>
      <c r="UKO66" s="46"/>
      <c r="UKP66" s="46"/>
      <c r="UKQ66" s="46"/>
      <c r="UKR66" s="46"/>
      <c r="UKS66" s="46"/>
      <c r="UKT66" s="46"/>
      <c r="UKU66" s="46"/>
      <c r="UKV66" s="46"/>
      <c r="UKW66" s="46"/>
      <c r="UKX66" s="46"/>
      <c r="UKY66" s="46"/>
      <c r="UKZ66" s="46"/>
      <c r="ULA66" s="46"/>
      <c r="ULB66" s="46"/>
      <c r="ULC66" s="46"/>
      <c r="ULD66" s="46"/>
      <c r="ULE66" s="46"/>
      <c r="ULF66" s="46"/>
      <c r="ULG66" s="46"/>
      <c r="ULH66" s="46"/>
      <c r="ULI66" s="46"/>
      <c r="ULJ66" s="46"/>
      <c r="ULK66" s="46"/>
      <c r="ULL66" s="46"/>
      <c r="ULM66" s="46"/>
      <c r="ULN66" s="46"/>
      <c r="ULO66" s="46"/>
      <c r="ULP66" s="46"/>
      <c r="ULQ66" s="46"/>
      <c r="ULR66" s="46"/>
      <c r="ULS66" s="46"/>
      <c r="ULT66" s="46"/>
      <c r="ULU66" s="46"/>
      <c r="ULV66" s="46"/>
      <c r="ULW66" s="46"/>
      <c r="ULX66" s="46"/>
      <c r="ULY66" s="46"/>
      <c r="ULZ66" s="46"/>
      <c r="UMA66" s="46"/>
      <c r="UMB66" s="46"/>
      <c r="UMC66" s="46"/>
      <c r="UMD66" s="46"/>
      <c r="UME66" s="46"/>
      <c r="UMF66" s="46"/>
      <c r="UMG66" s="46"/>
      <c r="UMH66" s="46"/>
      <c r="UMI66" s="46"/>
      <c r="UMJ66" s="46"/>
      <c r="UMK66" s="46"/>
      <c r="UML66" s="46"/>
      <c r="UMM66" s="46"/>
      <c r="UMN66" s="46"/>
      <c r="UMO66" s="46"/>
      <c r="UMP66" s="46"/>
      <c r="UMQ66" s="46"/>
      <c r="UMR66" s="46"/>
      <c r="UMS66" s="46"/>
      <c r="UMT66" s="46"/>
      <c r="UMU66" s="46"/>
      <c r="UMV66" s="46"/>
      <c r="UMW66" s="46"/>
      <c r="UMX66" s="46"/>
      <c r="UMY66" s="46"/>
      <c r="UMZ66" s="46"/>
      <c r="UNA66" s="46"/>
      <c r="UNB66" s="46"/>
      <c r="UNC66" s="46"/>
      <c r="UND66" s="46"/>
      <c r="UNE66" s="46"/>
      <c r="UNF66" s="46"/>
      <c r="UNG66" s="46"/>
      <c r="UNH66" s="46"/>
      <c r="UNI66" s="46"/>
      <c r="UNJ66" s="46"/>
      <c r="UNK66" s="46"/>
      <c r="UNL66" s="46"/>
      <c r="UNM66" s="46"/>
      <c r="UNN66" s="46"/>
      <c r="UNO66" s="46"/>
      <c r="UNP66" s="46"/>
      <c r="UNQ66" s="46"/>
      <c r="UNR66" s="46"/>
      <c r="UNS66" s="46"/>
      <c r="UNT66" s="46"/>
      <c r="UNU66" s="46"/>
      <c r="UNV66" s="46"/>
      <c r="UNW66" s="46"/>
      <c r="UNX66" s="46"/>
      <c r="UNY66" s="46"/>
      <c r="UNZ66" s="46"/>
      <c r="UOA66" s="46"/>
      <c r="UOB66" s="46"/>
      <c r="UOC66" s="46"/>
      <c r="UOD66" s="46"/>
      <c r="UOE66" s="46"/>
      <c r="UOF66" s="46"/>
      <c r="UOG66" s="46"/>
      <c r="UOH66" s="46"/>
      <c r="UOI66" s="46"/>
      <c r="UOJ66" s="46"/>
      <c r="UOK66" s="46"/>
      <c r="UOL66" s="46"/>
      <c r="UOM66" s="46"/>
      <c r="UON66" s="46"/>
      <c r="UOO66" s="46"/>
      <c r="UOP66" s="46"/>
      <c r="UOQ66" s="46"/>
      <c r="UOR66" s="46"/>
      <c r="UOS66" s="46"/>
      <c r="UOT66" s="46"/>
      <c r="UOU66" s="46"/>
      <c r="UOV66" s="46"/>
      <c r="UOW66" s="46"/>
      <c r="UOX66" s="46"/>
      <c r="UOY66" s="46"/>
      <c r="UOZ66" s="46"/>
      <c r="UPA66" s="46"/>
      <c r="UPB66" s="46"/>
      <c r="UPC66" s="46"/>
      <c r="UPD66" s="46"/>
      <c r="UPE66" s="46"/>
      <c r="UPF66" s="46"/>
      <c r="UPG66" s="46"/>
      <c r="UPH66" s="46"/>
      <c r="UPI66" s="46"/>
      <c r="UPJ66" s="46"/>
      <c r="UPK66" s="46"/>
      <c r="UPL66" s="46"/>
      <c r="UPM66" s="46"/>
      <c r="UPN66" s="46"/>
      <c r="UPO66" s="46"/>
      <c r="UPP66" s="46"/>
      <c r="UPQ66" s="46"/>
      <c r="UPR66" s="46"/>
      <c r="UPS66" s="46"/>
      <c r="UPT66" s="46"/>
      <c r="UPU66" s="46"/>
      <c r="UPV66" s="46"/>
      <c r="UPW66" s="46"/>
      <c r="UPX66" s="46"/>
      <c r="UPY66" s="46"/>
      <c r="UPZ66" s="46"/>
      <c r="UQA66" s="46"/>
      <c r="UQB66" s="46"/>
      <c r="UQC66" s="46"/>
      <c r="UQD66" s="46"/>
      <c r="UQE66" s="46"/>
      <c r="UQF66" s="46"/>
      <c r="UQG66" s="46"/>
      <c r="UQH66" s="46"/>
      <c r="UQI66" s="46"/>
      <c r="UQJ66" s="46"/>
      <c r="UQK66" s="46"/>
      <c r="UQL66" s="46"/>
      <c r="UQM66" s="46"/>
      <c r="UQN66" s="46"/>
      <c r="UQO66" s="46"/>
      <c r="UQP66" s="46"/>
      <c r="UQQ66" s="46"/>
      <c r="UQR66" s="46"/>
      <c r="UQS66" s="46"/>
      <c r="UQT66" s="46"/>
      <c r="UQU66" s="46"/>
      <c r="UQV66" s="46"/>
      <c r="UQW66" s="46"/>
      <c r="UQX66" s="46"/>
      <c r="UQY66" s="46"/>
      <c r="UQZ66" s="46"/>
      <c r="URA66" s="46"/>
      <c r="URB66" s="46"/>
      <c r="URC66" s="46"/>
      <c r="URD66" s="46"/>
      <c r="URE66" s="46"/>
      <c r="URF66" s="46"/>
      <c r="URG66" s="46"/>
      <c r="URH66" s="46"/>
      <c r="URI66" s="46"/>
      <c r="URJ66" s="46"/>
      <c r="URK66" s="46"/>
      <c r="URL66" s="46"/>
      <c r="URM66" s="46"/>
      <c r="URN66" s="46"/>
      <c r="URO66" s="46"/>
      <c r="URP66" s="46"/>
      <c r="URQ66" s="46"/>
      <c r="URR66" s="46"/>
      <c r="URS66" s="46"/>
      <c r="URT66" s="46"/>
      <c r="URU66" s="46"/>
      <c r="URV66" s="46"/>
      <c r="URW66" s="46"/>
      <c r="URX66" s="46"/>
      <c r="URY66" s="46"/>
      <c r="URZ66" s="46"/>
      <c r="USA66" s="46"/>
      <c r="USB66" s="46"/>
      <c r="USC66" s="46"/>
      <c r="USD66" s="46"/>
      <c r="USE66" s="46"/>
      <c r="USF66" s="46"/>
      <c r="USG66" s="46"/>
      <c r="USH66" s="46"/>
      <c r="USI66" s="46"/>
      <c r="USJ66" s="46"/>
      <c r="USK66" s="46"/>
      <c r="USL66" s="46"/>
      <c r="USM66" s="46"/>
      <c r="USN66" s="46"/>
      <c r="USO66" s="46"/>
      <c r="USP66" s="46"/>
      <c r="USQ66" s="46"/>
      <c r="USR66" s="46"/>
      <c r="USS66" s="46"/>
      <c r="UST66" s="46"/>
      <c r="USU66" s="46"/>
      <c r="USV66" s="46"/>
      <c r="USW66" s="46"/>
      <c r="USX66" s="46"/>
      <c r="USY66" s="46"/>
      <c r="USZ66" s="46"/>
      <c r="UTA66" s="46"/>
      <c r="UTB66" s="46"/>
      <c r="UTC66" s="46"/>
      <c r="UTD66" s="46"/>
      <c r="UTE66" s="46"/>
      <c r="UTF66" s="46"/>
      <c r="UTG66" s="46"/>
      <c r="UTH66" s="46"/>
      <c r="UTI66" s="46"/>
      <c r="UTJ66" s="46"/>
      <c r="UTK66" s="46"/>
      <c r="UTL66" s="46"/>
      <c r="UTM66" s="46"/>
      <c r="UTN66" s="46"/>
      <c r="UTO66" s="46"/>
      <c r="UTP66" s="46"/>
      <c r="UTQ66" s="46"/>
      <c r="UTR66" s="46"/>
      <c r="UTS66" s="46"/>
      <c r="UTT66" s="46"/>
      <c r="UTU66" s="46"/>
      <c r="UTV66" s="46"/>
      <c r="UTW66" s="46"/>
      <c r="UTX66" s="46"/>
      <c r="UTY66" s="46"/>
      <c r="UTZ66" s="46"/>
      <c r="UUA66" s="46"/>
      <c r="UUB66" s="46"/>
      <c r="UUC66" s="46"/>
      <c r="UUD66" s="46"/>
      <c r="UUE66" s="46"/>
      <c r="UUF66" s="46"/>
      <c r="UUG66" s="46"/>
      <c r="UUH66" s="46"/>
      <c r="UUI66" s="46"/>
      <c r="UUJ66" s="46"/>
      <c r="UUK66" s="46"/>
      <c r="UUL66" s="46"/>
      <c r="UUM66" s="46"/>
      <c r="UUN66" s="46"/>
      <c r="UUO66" s="46"/>
      <c r="UUP66" s="46"/>
      <c r="UUQ66" s="46"/>
      <c r="UUR66" s="46"/>
      <c r="UUS66" s="46"/>
      <c r="UUT66" s="46"/>
      <c r="UUU66" s="46"/>
      <c r="UUV66" s="46"/>
      <c r="UUW66" s="46"/>
      <c r="UUX66" s="46"/>
      <c r="UUY66" s="46"/>
      <c r="UUZ66" s="46"/>
      <c r="UVA66" s="46"/>
      <c r="UVB66" s="46"/>
      <c r="UVC66" s="46"/>
      <c r="UVD66" s="46"/>
      <c r="UVE66" s="46"/>
      <c r="UVF66" s="46"/>
      <c r="UVG66" s="46"/>
      <c r="UVH66" s="46"/>
      <c r="UVI66" s="46"/>
      <c r="UVJ66" s="46"/>
      <c r="UVK66" s="46"/>
      <c r="UVL66" s="46"/>
      <c r="UVM66" s="46"/>
      <c r="UVN66" s="46"/>
      <c r="UVO66" s="46"/>
      <c r="UVP66" s="46"/>
      <c r="UVQ66" s="46"/>
      <c r="UVR66" s="46"/>
      <c r="UVS66" s="46"/>
      <c r="UVT66" s="46"/>
      <c r="UVU66" s="46"/>
      <c r="UVV66" s="46"/>
      <c r="UVW66" s="46"/>
      <c r="UVX66" s="46"/>
      <c r="UVY66" s="46"/>
      <c r="UVZ66" s="46"/>
      <c r="UWA66" s="46"/>
      <c r="UWB66" s="46"/>
      <c r="UWC66" s="46"/>
      <c r="UWD66" s="46"/>
      <c r="UWE66" s="46"/>
      <c r="UWF66" s="46"/>
      <c r="UWG66" s="46"/>
      <c r="UWH66" s="46"/>
      <c r="UWI66" s="46"/>
      <c r="UWJ66" s="46"/>
      <c r="UWK66" s="46"/>
      <c r="UWL66" s="46"/>
      <c r="UWM66" s="46"/>
      <c r="UWN66" s="46"/>
      <c r="UWO66" s="46"/>
      <c r="UWP66" s="46"/>
      <c r="UWQ66" s="46"/>
      <c r="UWR66" s="46"/>
      <c r="UWS66" s="46"/>
      <c r="UWT66" s="46"/>
      <c r="UWU66" s="46"/>
      <c r="UWV66" s="46"/>
      <c r="UWW66" s="46"/>
      <c r="UWX66" s="46"/>
      <c r="UWY66" s="46"/>
      <c r="UWZ66" s="46"/>
      <c r="UXA66" s="46"/>
      <c r="UXB66" s="46"/>
      <c r="UXC66" s="46"/>
      <c r="UXD66" s="46"/>
      <c r="UXE66" s="46"/>
      <c r="UXF66" s="46"/>
      <c r="UXG66" s="46"/>
      <c r="UXH66" s="46"/>
      <c r="UXI66" s="46"/>
      <c r="UXJ66" s="46"/>
      <c r="UXK66" s="46"/>
      <c r="UXL66" s="46"/>
      <c r="UXM66" s="46"/>
      <c r="UXN66" s="46"/>
      <c r="UXO66" s="46"/>
      <c r="UXP66" s="46"/>
      <c r="UXQ66" s="46"/>
      <c r="UXR66" s="46"/>
      <c r="UXS66" s="46"/>
      <c r="UXT66" s="46"/>
      <c r="UXU66" s="46"/>
      <c r="UXV66" s="46"/>
      <c r="UXW66" s="46"/>
      <c r="UXX66" s="46"/>
      <c r="UXY66" s="46"/>
      <c r="UXZ66" s="46"/>
      <c r="UYA66" s="46"/>
      <c r="UYB66" s="46"/>
      <c r="UYC66" s="46"/>
      <c r="UYD66" s="46"/>
      <c r="UYE66" s="46"/>
      <c r="UYF66" s="46"/>
      <c r="UYG66" s="46"/>
      <c r="UYH66" s="46"/>
      <c r="UYI66" s="46"/>
      <c r="UYJ66" s="46"/>
      <c r="UYK66" s="46"/>
      <c r="UYL66" s="46"/>
      <c r="UYM66" s="46"/>
      <c r="UYN66" s="46"/>
      <c r="UYO66" s="46"/>
      <c r="UYP66" s="46"/>
      <c r="UYQ66" s="46"/>
      <c r="UYR66" s="46"/>
      <c r="UYS66" s="46"/>
      <c r="UYT66" s="46"/>
      <c r="UYU66" s="46"/>
      <c r="UYV66" s="46"/>
      <c r="UYW66" s="46"/>
      <c r="UYX66" s="46"/>
      <c r="UYY66" s="46"/>
      <c r="UYZ66" s="46"/>
      <c r="UZA66" s="46"/>
      <c r="UZB66" s="46"/>
      <c r="UZC66" s="46"/>
      <c r="UZD66" s="46"/>
      <c r="UZE66" s="46"/>
      <c r="UZF66" s="46"/>
      <c r="UZG66" s="46"/>
      <c r="UZH66" s="46"/>
      <c r="UZI66" s="46"/>
      <c r="UZJ66" s="46"/>
      <c r="UZK66" s="46"/>
      <c r="UZL66" s="46"/>
      <c r="UZM66" s="46"/>
      <c r="UZN66" s="46"/>
      <c r="UZO66" s="46"/>
      <c r="UZP66" s="46"/>
      <c r="UZQ66" s="46"/>
      <c r="UZR66" s="46"/>
      <c r="UZS66" s="46"/>
      <c r="UZT66" s="46"/>
      <c r="UZU66" s="46"/>
      <c r="UZV66" s="46"/>
      <c r="UZW66" s="46"/>
      <c r="UZX66" s="46"/>
      <c r="UZY66" s="46"/>
      <c r="UZZ66" s="46"/>
      <c r="VAA66" s="46"/>
      <c r="VAB66" s="46"/>
      <c r="VAC66" s="46"/>
      <c r="VAD66" s="46"/>
      <c r="VAE66" s="46"/>
      <c r="VAF66" s="46"/>
      <c r="VAG66" s="46"/>
      <c r="VAH66" s="46"/>
      <c r="VAI66" s="46"/>
      <c r="VAJ66" s="46"/>
      <c r="VAK66" s="46"/>
      <c r="VAL66" s="46"/>
      <c r="VAM66" s="46"/>
      <c r="VAN66" s="46"/>
      <c r="VAO66" s="46"/>
      <c r="VAP66" s="46"/>
      <c r="VAQ66" s="46"/>
      <c r="VAR66" s="46"/>
      <c r="VAS66" s="46"/>
      <c r="VAT66" s="46"/>
      <c r="VAU66" s="46"/>
      <c r="VAV66" s="46"/>
      <c r="VAW66" s="46"/>
      <c r="VAX66" s="46"/>
      <c r="VAY66" s="46"/>
      <c r="VAZ66" s="46"/>
      <c r="VBA66" s="46"/>
      <c r="VBB66" s="46"/>
      <c r="VBC66" s="46"/>
      <c r="VBD66" s="46"/>
      <c r="VBE66" s="46"/>
      <c r="VBF66" s="46"/>
      <c r="VBG66" s="46"/>
      <c r="VBH66" s="46"/>
      <c r="VBI66" s="46"/>
      <c r="VBJ66" s="46"/>
      <c r="VBK66" s="46"/>
      <c r="VBL66" s="46"/>
      <c r="VBM66" s="46"/>
      <c r="VBN66" s="46"/>
      <c r="VBO66" s="46"/>
      <c r="VBP66" s="46"/>
      <c r="VBQ66" s="46"/>
      <c r="VBR66" s="46"/>
      <c r="VBS66" s="46"/>
      <c r="VBT66" s="46"/>
      <c r="VBU66" s="46"/>
      <c r="VBV66" s="46"/>
      <c r="VBW66" s="46"/>
      <c r="VBX66" s="46"/>
      <c r="VBY66" s="46"/>
      <c r="VBZ66" s="46"/>
      <c r="VCA66" s="46"/>
      <c r="VCB66" s="46"/>
      <c r="VCC66" s="46"/>
      <c r="VCD66" s="46"/>
      <c r="VCE66" s="46"/>
      <c r="VCF66" s="46"/>
      <c r="VCG66" s="46"/>
      <c r="VCH66" s="46"/>
      <c r="VCI66" s="46"/>
      <c r="VCJ66" s="46"/>
      <c r="VCK66" s="46"/>
      <c r="VCL66" s="46"/>
      <c r="VCM66" s="46"/>
      <c r="VCN66" s="46"/>
      <c r="VCO66" s="46"/>
      <c r="VCP66" s="46"/>
      <c r="VCQ66" s="46"/>
      <c r="VCR66" s="46"/>
      <c r="VCS66" s="46"/>
      <c r="VCT66" s="46"/>
      <c r="VCU66" s="46"/>
      <c r="VCV66" s="46"/>
      <c r="VCW66" s="46"/>
      <c r="VCX66" s="46"/>
      <c r="VCY66" s="46"/>
      <c r="VCZ66" s="46"/>
      <c r="VDA66" s="46"/>
      <c r="VDB66" s="46"/>
      <c r="VDC66" s="46"/>
      <c r="VDD66" s="46"/>
      <c r="VDE66" s="46"/>
      <c r="VDF66" s="46"/>
      <c r="VDG66" s="46"/>
      <c r="VDH66" s="46"/>
      <c r="VDI66" s="46"/>
      <c r="VDJ66" s="46"/>
      <c r="VDK66" s="46"/>
      <c r="VDL66" s="46"/>
      <c r="VDM66" s="46"/>
      <c r="VDN66" s="46"/>
      <c r="VDO66" s="46"/>
      <c r="VDP66" s="46"/>
      <c r="VDQ66" s="46"/>
      <c r="VDR66" s="46"/>
      <c r="VDS66" s="46"/>
      <c r="VDT66" s="46"/>
      <c r="VDU66" s="46"/>
      <c r="VDV66" s="46"/>
      <c r="VDW66" s="46"/>
      <c r="VDX66" s="46"/>
      <c r="VDY66" s="46"/>
      <c r="VDZ66" s="46"/>
      <c r="VEA66" s="46"/>
      <c r="VEB66" s="46"/>
      <c r="VEC66" s="46"/>
      <c r="VED66" s="46"/>
      <c r="VEE66" s="46"/>
      <c r="VEF66" s="46"/>
      <c r="VEG66" s="46"/>
      <c r="VEH66" s="46"/>
      <c r="VEI66" s="46"/>
      <c r="VEJ66" s="46"/>
      <c r="VEK66" s="46"/>
      <c r="VEL66" s="46"/>
      <c r="VEM66" s="46"/>
      <c r="VEN66" s="46"/>
      <c r="VEO66" s="46"/>
      <c r="VEP66" s="46"/>
      <c r="VEQ66" s="46"/>
      <c r="VER66" s="46"/>
      <c r="VES66" s="46"/>
      <c r="VET66" s="46"/>
      <c r="VEU66" s="46"/>
      <c r="VEV66" s="46"/>
      <c r="VEW66" s="46"/>
      <c r="VEX66" s="46"/>
      <c r="VEY66" s="46"/>
      <c r="VEZ66" s="46"/>
      <c r="VFA66" s="46"/>
      <c r="VFB66" s="46"/>
      <c r="VFC66" s="46"/>
      <c r="VFD66" s="46"/>
      <c r="VFE66" s="46"/>
      <c r="VFF66" s="46"/>
      <c r="VFG66" s="46"/>
      <c r="VFH66" s="46"/>
      <c r="VFI66" s="46"/>
      <c r="VFJ66" s="46"/>
      <c r="VFK66" s="46"/>
      <c r="VFL66" s="46"/>
      <c r="VFM66" s="46"/>
      <c r="VFN66" s="46"/>
      <c r="VFO66" s="46"/>
      <c r="VFP66" s="46"/>
      <c r="VFQ66" s="46"/>
      <c r="VFR66" s="46"/>
      <c r="VFS66" s="46"/>
      <c r="VFT66" s="46"/>
      <c r="VFU66" s="46"/>
      <c r="VFV66" s="46"/>
      <c r="VFW66" s="46"/>
      <c r="VFX66" s="46"/>
      <c r="VFY66" s="46"/>
      <c r="VFZ66" s="46"/>
      <c r="VGA66" s="46"/>
      <c r="VGB66" s="46"/>
      <c r="VGC66" s="46"/>
      <c r="VGD66" s="46"/>
      <c r="VGE66" s="46"/>
      <c r="VGF66" s="46"/>
      <c r="VGG66" s="46"/>
      <c r="VGH66" s="46"/>
      <c r="VGI66" s="46"/>
      <c r="VGJ66" s="46"/>
      <c r="VGK66" s="46"/>
      <c r="VGL66" s="46"/>
      <c r="VGM66" s="46"/>
      <c r="VGN66" s="46"/>
      <c r="VGO66" s="46"/>
      <c r="VGP66" s="46"/>
      <c r="VGQ66" s="46"/>
      <c r="VGR66" s="46"/>
      <c r="VGS66" s="46"/>
      <c r="VGT66" s="46"/>
      <c r="VGU66" s="46"/>
      <c r="VGV66" s="46"/>
      <c r="VGW66" s="46"/>
      <c r="VGX66" s="46"/>
      <c r="VGY66" s="46"/>
      <c r="VGZ66" s="46"/>
      <c r="VHA66" s="46"/>
      <c r="VHB66" s="46"/>
      <c r="VHC66" s="46"/>
      <c r="VHD66" s="46"/>
      <c r="VHE66" s="46"/>
      <c r="VHF66" s="46"/>
      <c r="VHG66" s="46"/>
      <c r="VHH66" s="46"/>
      <c r="VHI66" s="46"/>
      <c r="VHJ66" s="46"/>
      <c r="VHK66" s="46"/>
      <c r="VHL66" s="46"/>
      <c r="VHM66" s="46"/>
      <c r="VHN66" s="46"/>
      <c r="VHO66" s="46"/>
      <c r="VHP66" s="46"/>
      <c r="VHQ66" s="46"/>
      <c r="VHR66" s="46"/>
      <c r="VHS66" s="46"/>
      <c r="VHT66" s="46"/>
      <c r="VHU66" s="46"/>
      <c r="VHV66" s="46"/>
      <c r="VHW66" s="46"/>
      <c r="VHX66" s="46"/>
      <c r="VHY66" s="46"/>
      <c r="VHZ66" s="46"/>
      <c r="VIA66" s="46"/>
      <c r="VIB66" s="46"/>
      <c r="VIC66" s="46"/>
      <c r="VID66" s="46"/>
      <c r="VIE66" s="46"/>
      <c r="VIF66" s="46"/>
      <c r="VIG66" s="46"/>
      <c r="VIH66" s="46"/>
      <c r="VII66" s="46"/>
      <c r="VIJ66" s="46"/>
      <c r="VIK66" s="46"/>
      <c r="VIL66" s="46"/>
      <c r="VIM66" s="46"/>
      <c r="VIN66" s="46"/>
      <c r="VIO66" s="46"/>
      <c r="VIP66" s="46"/>
      <c r="VIQ66" s="46"/>
      <c r="VIR66" s="46"/>
      <c r="VIS66" s="46"/>
      <c r="VIT66" s="46"/>
      <c r="VIU66" s="46"/>
      <c r="VIV66" s="46"/>
      <c r="VIW66" s="46"/>
      <c r="VIX66" s="46"/>
      <c r="VIY66" s="46"/>
      <c r="VIZ66" s="46"/>
      <c r="VJA66" s="46"/>
      <c r="VJB66" s="46"/>
      <c r="VJC66" s="46"/>
      <c r="VJD66" s="46"/>
      <c r="VJE66" s="46"/>
      <c r="VJF66" s="46"/>
      <c r="VJG66" s="46"/>
      <c r="VJH66" s="46"/>
      <c r="VJI66" s="46"/>
      <c r="VJJ66" s="46"/>
      <c r="VJK66" s="46"/>
      <c r="VJL66" s="46"/>
      <c r="VJM66" s="46"/>
      <c r="VJN66" s="46"/>
      <c r="VJO66" s="46"/>
      <c r="VJP66" s="46"/>
      <c r="VJQ66" s="46"/>
      <c r="VJR66" s="46"/>
      <c r="VJS66" s="46"/>
      <c r="VJT66" s="46"/>
      <c r="VJU66" s="46"/>
      <c r="VJV66" s="46"/>
      <c r="VJW66" s="46"/>
      <c r="VJX66" s="46"/>
      <c r="VJY66" s="46"/>
      <c r="VJZ66" s="46"/>
      <c r="VKA66" s="46"/>
      <c r="VKB66" s="46"/>
      <c r="VKC66" s="46"/>
      <c r="VKD66" s="46"/>
      <c r="VKE66" s="46"/>
      <c r="VKF66" s="46"/>
      <c r="VKG66" s="46"/>
      <c r="VKH66" s="46"/>
      <c r="VKI66" s="46"/>
      <c r="VKJ66" s="46"/>
      <c r="VKK66" s="46"/>
      <c r="VKL66" s="46"/>
      <c r="VKM66" s="46"/>
      <c r="VKN66" s="46"/>
      <c r="VKO66" s="46"/>
      <c r="VKP66" s="46"/>
      <c r="VKQ66" s="46"/>
      <c r="VKR66" s="46"/>
      <c r="VKS66" s="46"/>
      <c r="VKT66" s="46"/>
      <c r="VKU66" s="46"/>
      <c r="VKV66" s="46"/>
      <c r="VKW66" s="46"/>
      <c r="VKX66" s="46"/>
      <c r="VKY66" s="46"/>
      <c r="VKZ66" s="46"/>
      <c r="VLA66" s="46"/>
      <c r="VLB66" s="46"/>
      <c r="VLC66" s="46"/>
      <c r="VLD66" s="46"/>
      <c r="VLE66" s="46"/>
      <c r="VLF66" s="46"/>
      <c r="VLG66" s="46"/>
      <c r="VLH66" s="46"/>
      <c r="VLI66" s="46"/>
      <c r="VLJ66" s="46"/>
      <c r="VLK66" s="46"/>
      <c r="VLL66" s="46"/>
      <c r="VLM66" s="46"/>
      <c r="VLN66" s="46"/>
      <c r="VLO66" s="46"/>
      <c r="VLP66" s="46"/>
      <c r="VLQ66" s="46"/>
      <c r="VLR66" s="46"/>
      <c r="VLS66" s="46"/>
      <c r="VLT66" s="46"/>
      <c r="VLU66" s="46"/>
      <c r="VLV66" s="46"/>
      <c r="VLW66" s="46"/>
      <c r="VLX66" s="46"/>
      <c r="VLY66" s="46"/>
      <c r="VLZ66" s="46"/>
      <c r="VMA66" s="46"/>
      <c r="VMB66" s="46"/>
      <c r="VMC66" s="46"/>
      <c r="VMD66" s="46"/>
      <c r="VME66" s="46"/>
      <c r="VMF66" s="46"/>
      <c r="VMG66" s="46"/>
      <c r="VMH66" s="46"/>
      <c r="VMI66" s="46"/>
      <c r="VMJ66" s="46"/>
      <c r="VMK66" s="46"/>
      <c r="VML66" s="46"/>
      <c r="VMM66" s="46"/>
      <c r="VMN66" s="46"/>
      <c r="VMO66" s="46"/>
      <c r="VMP66" s="46"/>
      <c r="VMQ66" s="46"/>
      <c r="VMR66" s="46"/>
      <c r="VMS66" s="46"/>
      <c r="VMT66" s="46"/>
      <c r="VMU66" s="46"/>
      <c r="VMV66" s="46"/>
      <c r="VMW66" s="46"/>
      <c r="VMX66" s="46"/>
      <c r="VMY66" s="46"/>
      <c r="VMZ66" s="46"/>
      <c r="VNA66" s="46"/>
      <c r="VNB66" s="46"/>
      <c r="VNC66" s="46"/>
      <c r="VND66" s="46"/>
      <c r="VNE66" s="46"/>
      <c r="VNF66" s="46"/>
      <c r="VNG66" s="46"/>
      <c r="VNH66" s="46"/>
      <c r="VNI66" s="46"/>
      <c r="VNJ66" s="46"/>
      <c r="VNK66" s="46"/>
      <c r="VNL66" s="46"/>
      <c r="VNM66" s="46"/>
      <c r="VNN66" s="46"/>
      <c r="VNO66" s="46"/>
      <c r="VNP66" s="46"/>
      <c r="VNQ66" s="46"/>
      <c r="VNR66" s="46"/>
      <c r="VNS66" s="46"/>
      <c r="VNT66" s="46"/>
      <c r="VNU66" s="46"/>
      <c r="VNV66" s="46"/>
      <c r="VNW66" s="46"/>
      <c r="VNX66" s="46"/>
      <c r="VNY66" s="46"/>
      <c r="VNZ66" s="46"/>
      <c r="VOA66" s="46"/>
      <c r="VOB66" s="46"/>
      <c r="VOC66" s="46"/>
      <c r="VOD66" s="46"/>
      <c r="VOE66" s="46"/>
      <c r="VOF66" s="46"/>
      <c r="VOG66" s="46"/>
      <c r="VOH66" s="46"/>
      <c r="VOI66" s="46"/>
      <c r="VOJ66" s="46"/>
      <c r="VOK66" s="46"/>
      <c r="VOL66" s="46"/>
      <c r="VOM66" s="46"/>
      <c r="VON66" s="46"/>
      <c r="VOO66" s="46"/>
      <c r="VOP66" s="46"/>
      <c r="VOQ66" s="46"/>
      <c r="VOR66" s="46"/>
      <c r="VOS66" s="46"/>
      <c r="VOT66" s="46"/>
      <c r="VOU66" s="46"/>
      <c r="VOV66" s="46"/>
      <c r="VOW66" s="46"/>
      <c r="VOX66" s="46"/>
      <c r="VOY66" s="46"/>
      <c r="VOZ66" s="46"/>
      <c r="VPA66" s="46"/>
      <c r="VPB66" s="46"/>
      <c r="VPC66" s="46"/>
      <c r="VPD66" s="46"/>
      <c r="VPE66" s="46"/>
      <c r="VPF66" s="46"/>
      <c r="VPG66" s="46"/>
      <c r="VPH66" s="46"/>
      <c r="VPI66" s="46"/>
      <c r="VPJ66" s="46"/>
      <c r="VPK66" s="46"/>
      <c r="VPL66" s="46"/>
      <c r="VPM66" s="46"/>
      <c r="VPN66" s="46"/>
      <c r="VPO66" s="46"/>
      <c r="VPP66" s="46"/>
      <c r="VPQ66" s="46"/>
      <c r="VPR66" s="46"/>
      <c r="VPS66" s="46"/>
      <c r="VPT66" s="46"/>
      <c r="VPU66" s="46"/>
      <c r="VPV66" s="46"/>
      <c r="VPW66" s="46"/>
      <c r="VPX66" s="46"/>
      <c r="VPY66" s="46"/>
      <c r="VPZ66" s="46"/>
      <c r="VQA66" s="46"/>
      <c r="VQB66" s="46"/>
      <c r="VQC66" s="46"/>
      <c r="VQD66" s="46"/>
      <c r="VQE66" s="46"/>
      <c r="VQF66" s="46"/>
      <c r="VQG66" s="46"/>
      <c r="VQH66" s="46"/>
      <c r="VQI66" s="46"/>
      <c r="VQJ66" s="46"/>
      <c r="VQK66" s="46"/>
      <c r="VQL66" s="46"/>
      <c r="VQM66" s="46"/>
      <c r="VQN66" s="46"/>
      <c r="VQO66" s="46"/>
      <c r="VQP66" s="46"/>
      <c r="VQQ66" s="46"/>
      <c r="VQR66" s="46"/>
      <c r="VQS66" s="46"/>
      <c r="VQT66" s="46"/>
      <c r="VQU66" s="46"/>
      <c r="VQV66" s="46"/>
      <c r="VQW66" s="46"/>
      <c r="VQX66" s="46"/>
      <c r="VQY66" s="46"/>
      <c r="VQZ66" s="46"/>
      <c r="VRA66" s="46"/>
      <c r="VRB66" s="46"/>
      <c r="VRC66" s="46"/>
      <c r="VRD66" s="46"/>
      <c r="VRE66" s="46"/>
      <c r="VRF66" s="46"/>
      <c r="VRG66" s="46"/>
      <c r="VRH66" s="46"/>
      <c r="VRI66" s="46"/>
      <c r="VRJ66" s="46"/>
      <c r="VRK66" s="46"/>
      <c r="VRL66" s="46"/>
      <c r="VRM66" s="46"/>
      <c r="VRN66" s="46"/>
      <c r="VRO66" s="46"/>
      <c r="VRP66" s="46"/>
      <c r="VRQ66" s="46"/>
      <c r="VRR66" s="46"/>
      <c r="VRS66" s="46"/>
      <c r="VRT66" s="46"/>
      <c r="VRU66" s="46"/>
      <c r="VRV66" s="46"/>
      <c r="VRW66" s="46"/>
      <c r="VRX66" s="46"/>
      <c r="VRY66" s="46"/>
      <c r="VRZ66" s="46"/>
      <c r="VSA66" s="46"/>
      <c r="VSB66" s="46"/>
      <c r="VSC66" s="46"/>
      <c r="VSD66" s="46"/>
      <c r="VSE66" s="46"/>
      <c r="VSF66" s="46"/>
      <c r="VSG66" s="46"/>
      <c r="VSH66" s="46"/>
      <c r="VSI66" s="46"/>
      <c r="VSJ66" s="46"/>
      <c r="VSK66" s="46"/>
      <c r="VSL66" s="46"/>
      <c r="VSM66" s="46"/>
      <c r="VSN66" s="46"/>
      <c r="VSO66" s="46"/>
      <c r="VSP66" s="46"/>
      <c r="VSQ66" s="46"/>
      <c r="VSR66" s="46"/>
      <c r="VSS66" s="46"/>
      <c r="VST66" s="46"/>
      <c r="VSU66" s="46"/>
      <c r="VSV66" s="46"/>
      <c r="VSW66" s="46"/>
      <c r="VSX66" s="46"/>
      <c r="VSY66" s="46"/>
      <c r="VSZ66" s="46"/>
      <c r="VTA66" s="46"/>
      <c r="VTB66" s="46"/>
      <c r="VTC66" s="46"/>
      <c r="VTD66" s="46"/>
      <c r="VTE66" s="46"/>
      <c r="VTF66" s="46"/>
      <c r="VTG66" s="46"/>
      <c r="VTH66" s="46"/>
      <c r="VTI66" s="46"/>
      <c r="VTJ66" s="46"/>
      <c r="VTK66" s="46"/>
      <c r="VTL66" s="46"/>
      <c r="VTM66" s="46"/>
      <c r="VTN66" s="46"/>
      <c r="VTO66" s="46"/>
      <c r="VTP66" s="46"/>
      <c r="VTQ66" s="46"/>
      <c r="VTR66" s="46"/>
      <c r="VTS66" s="46"/>
      <c r="VTT66" s="46"/>
      <c r="VTU66" s="46"/>
      <c r="VTV66" s="46"/>
      <c r="VTW66" s="46"/>
      <c r="VTX66" s="46"/>
      <c r="VTY66" s="46"/>
      <c r="VTZ66" s="46"/>
      <c r="VUA66" s="46"/>
      <c r="VUB66" s="46"/>
      <c r="VUC66" s="46"/>
      <c r="VUD66" s="46"/>
      <c r="VUE66" s="46"/>
      <c r="VUF66" s="46"/>
      <c r="VUG66" s="46"/>
      <c r="VUH66" s="46"/>
      <c r="VUI66" s="46"/>
      <c r="VUJ66" s="46"/>
      <c r="VUK66" s="46"/>
      <c r="VUL66" s="46"/>
      <c r="VUM66" s="46"/>
      <c r="VUN66" s="46"/>
      <c r="VUO66" s="46"/>
      <c r="VUP66" s="46"/>
      <c r="VUQ66" s="46"/>
      <c r="VUR66" s="46"/>
      <c r="VUS66" s="46"/>
      <c r="VUT66" s="46"/>
      <c r="VUU66" s="46"/>
      <c r="VUV66" s="46"/>
      <c r="VUW66" s="46"/>
      <c r="VUX66" s="46"/>
      <c r="VUY66" s="46"/>
      <c r="VUZ66" s="46"/>
      <c r="VVA66" s="46"/>
      <c r="VVB66" s="46"/>
      <c r="VVC66" s="46"/>
      <c r="VVD66" s="46"/>
      <c r="VVE66" s="46"/>
      <c r="VVF66" s="46"/>
      <c r="VVG66" s="46"/>
      <c r="VVH66" s="46"/>
      <c r="VVI66" s="46"/>
      <c r="VVJ66" s="46"/>
      <c r="VVK66" s="46"/>
      <c r="VVL66" s="46"/>
      <c r="VVM66" s="46"/>
      <c r="VVN66" s="46"/>
      <c r="VVO66" s="46"/>
      <c r="VVP66" s="46"/>
      <c r="VVQ66" s="46"/>
      <c r="VVR66" s="46"/>
      <c r="VVS66" s="46"/>
      <c r="VVT66" s="46"/>
      <c r="VVU66" s="46"/>
      <c r="VVV66" s="46"/>
      <c r="VVW66" s="46"/>
      <c r="VVX66" s="46"/>
      <c r="VVY66" s="46"/>
      <c r="VVZ66" s="46"/>
      <c r="VWA66" s="46"/>
      <c r="VWB66" s="46"/>
      <c r="VWC66" s="46"/>
      <c r="VWD66" s="46"/>
      <c r="VWE66" s="46"/>
      <c r="VWF66" s="46"/>
      <c r="VWG66" s="46"/>
      <c r="VWH66" s="46"/>
      <c r="VWI66" s="46"/>
      <c r="VWJ66" s="46"/>
      <c r="VWK66" s="46"/>
      <c r="VWL66" s="46"/>
      <c r="VWM66" s="46"/>
      <c r="VWN66" s="46"/>
      <c r="VWO66" s="46"/>
      <c r="VWP66" s="46"/>
      <c r="VWQ66" s="46"/>
      <c r="VWR66" s="46"/>
      <c r="VWS66" s="46"/>
      <c r="VWT66" s="46"/>
      <c r="VWU66" s="46"/>
      <c r="VWV66" s="46"/>
      <c r="VWW66" s="46"/>
      <c r="VWX66" s="46"/>
      <c r="VWY66" s="46"/>
      <c r="VWZ66" s="46"/>
      <c r="VXA66" s="46"/>
      <c r="VXB66" s="46"/>
      <c r="VXC66" s="46"/>
      <c r="VXD66" s="46"/>
      <c r="VXE66" s="46"/>
      <c r="VXF66" s="46"/>
      <c r="VXG66" s="46"/>
      <c r="VXH66" s="46"/>
      <c r="VXI66" s="46"/>
      <c r="VXJ66" s="46"/>
      <c r="VXK66" s="46"/>
      <c r="VXL66" s="46"/>
      <c r="VXM66" s="46"/>
      <c r="VXN66" s="46"/>
      <c r="VXO66" s="46"/>
      <c r="VXP66" s="46"/>
      <c r="VXQ66" s="46"/>
      <c r="VXR66" s="46"/>
      <c r="VXS66" s="46"/>
      <c r="VXT66" s="46"/>
      <c r="VXU66" s="46"/>
      <c r="VXV66" s="46"/>
      <c r="VXW66" s="46"/>
      <c r="VXX66" s="46"/>
      <c r="VXY66" s="46"/>
      <c r="VXZ66" s="46"/>
      <c r="VYA66" s="46"/>
      <c r="VYB66" s="46"/>
      <c r="VYC66" s="46"/>
      <c r="VYD66" s="46"/>
      <c r="VYE66" s="46"/>
      <c r="VYF66" s="46"/>
      <c r="VYG66" s="46"/>
      <c r="VYH66" s="46"/>
      <c r="VYI66" s="46"/>
      <c r="VYJ66" s="46"/>
      <c r="VYK66" s="46"/>
      <c r="VYL66" s="46"/>
      <c r="VYM66" s="46"/>
      <c r="VYN66" s="46"/>
      <c r="VYO66" s="46"/>
      <c r="VYP66" s="46"/>
      <c r="VYQ66" s="46"/>
      <c r="VYR66" s="46"/>
      <c r="VYS66" s="46"/>
      <c r="VYT66" s="46"/>
      <c r="VYU66" s="46"/>
      <c r="VYV66" s="46"/>
      <c r="VYW66" s="46"/>
      <c r="VYX66" s="46"/>
      <c r="VYY66" s="46"/>
      <c r="VYZ66" s="46"/>
      <c r="VZA66" s="46"/>
      <c r="VZB66" s="46"/>
      <c r="VZC66" s="46"/>
      <c r="VZD66" s="46"/>
      <c r="VZE66" s="46"/>
      <c r="VZF66" s="46"/>
      <c r="VZG66" s="46"/>
      <c r="VZH66" s="46"/>
      <c r="VZI66" s="46"/>
      <c r="VZJ66" s="46"/>
      <c r="VZK66" s="46"/>
      <c r="VZL66" s="46"/>
      <c r="VZM66" s="46"/>
      <c r="VZN66" s="46"/>
      <c r="VZO66" s="46"/>
      <c r="VZP66" s="46"/>
      <c r="VZQ66" s="46"/>
      <c r="VZR66" s="46"/>
      <c r="VZS66" s="46"/>
      <c r="VZT66" s="46"/>
      <c r="VZU66" s="46"/>
      <c r="VZV66" s="46"/>
      <c r="VZW66" s="46"/>
      <c r="VZX66" s="46"/>
      <c r="VZY66" s="46"/>
      <c r="VZZ66" s="46"/>
      <c r="WAA66" s="46"/>
      <c r="WAB66" s="46"/>
      <c r="WAC66" s="46"/>
      <c r="WAD66" s="46"/>
      <c r="WAE66" s="46"/>
      <c r="WAF66" s="46"/>
      <c r="WAG66" s="46"/>
      <c r="WAH66" s="46"/>
      <c r="WAI66" s="46"/>
      <c r="WAJ66" s="46"/>
      <c r="WAK66" s="46"/>
      <c r="WAL66" s="46"/>
      <c r="WAM66" s="46"/>
      <c r="WAN66" s="46"/>
      <c r="WAO66" s="46"/>
      <c r="WAP66" s="46"/>
      <c r="WAQ66" s="46"/>
      <c r="WAR66" s="46"/>
      <c r="WAS66" s="46"/>
      <c r="WAT66" s="46"/>
      <c r="WAU66" s="46"/>
      <c r="WAV66" s="46"/>
      <c r="WAW66" s="46"/>
      <c r="WAX66" s="46"/>
      <c r="WAY66" s="46"/>
      <c r="WAZ66" s="46"/>
      <c r="WBA66" s="46"/>
      <c r="WBB66" s="46"/>
      <c r="WBC66" s="46"/>
      <c r="WBD66" s="46"/>
      <c r="WBE66" s="46"/>
      <c r="WBF66" s="46"/>
      <c r="WBG66" s="46"/>
      <c r="WBH66" s="46"/>
      <c r="WBI66" s="46"/>
      <c r="WBJ66" s="46"/>
      <c r="WBK66" s="46"/>
      <c r="WBL66" s="46"/>
      <c r="WBM66" s="46"/>
      <c r="WBN66" s="46"/>
      <c r="WBO66" s="46"/>
      <c r="WBP66" s="46"/>
      <c r="WBQ66" s="46"/>
      <c r="WBR66" s="46"/>
      <c r="WBS66" s="46"/>
      <c r="WBT66" s="46"/>
      <c r="WBU66" s="46"/>
      <c r="WBV66" s="46"/>
      <c r="WBW66" s="46"/>
      <c r="WBX66" s="46"/>
      <c r="WBY66" s="46"/>
      <c r="WBZ66" s="46"/>
      <c r="WCA66" s="46"/>
      <c r="WCB66" s="46"/>
      <c r="WCC66" s="46"/>
      <c r="WCD66" s="46"/>
      <c r="WCE66" s="46"/>
      <c r="WCF66" s="46"/>
      <c r="WCG66" s="46"/>
      <c r="WCH66" s="46"/>
      <c r="WCI66" s="46"/>
      <c r="WCJ66" s="46"/>
      <c r="WCK66" s="46"/>
      <c r="WCL66" s="46"/>
      <c r="WCM66" s="46"/>
      <c r="WCN66" s="46"/>
      <c r="WCO66" s="46"/>
      <c r="WCP66" s="46"/>
      <c r="WCQ66" s="46"/>
      <c r="WCR66" s="46"/>
      <c r="WCS66" s="46"/>
      <c r="WCT66" s="46"/>
      <c r="WCU66" s="46"/>
      <c r="WCV66" s="46"/>
      <c r="WCW66" s="46"/>
      <c r="WCX66" s="46"/>
      <c r="WCY66" s="46"/>
      <c r="WCZ66" s="46"/>
      <c r="WDA66" s="46"/>
      <c r="WDB66" s="46"/>
      <c r="WDC66" s="46"/>
      <c r="WDD66" s="46"/>
      <c r="WDE66" s="46"/>
      <c r="WDF66" s="46"/>
      <c r="WDG66" s="46"/>
      <c r="WDH66" s="46"/>
      <c r="WDI66" s="46"/>
      <c r="WDJ66" s="46"/>
      <c r="WDK66" s="46"/>
      <c r="WDL66" s="46"/>
      <c r="WDM66" s="46"/>
      <c r="WDN66" s="46"/>
      <c r="WDO66" s="46"/>
      <c r="WDP66" s="46"/>
      <c r="WDQ66" s="46"/>
      <c r="WDR66" s="46"/>
      <c r="WDS66" s="46"/>
      <c r="WDT66" s="46"/>
      <c r="WDU66" s="46"/>
      <c r="WDV66" s="46"/>
      <c r="WDW66" s="46"/>
      <c r="WDX66" s="46"/>
      <c r="WDY66" s="46"/>
      <c r="WDZ66" s="46"/>
      <c r="WEA66" s="46"/>
      <c r="WEB66" s="46"/>
      <c r="WEC66" s="46"/>
      <c r="WED66" s="46"/>
      <c r="WEE66" s="46"/>
      <c r="WEF66" s="46"/>
      <c r="WEG66" s="46"/>
      <c r="WEH66" s="46"/>
      <c r="WEI66" s="46"/>
      <c r="WEJ66" s="46"/>
      <c r="WEK66" s="46"/>
      <c r="WEL66" s="46"/>
      <c r="WEM66" s="46"/>
      <c r="WEN66" s="46"/>
      <c r="WEO66" s="46"/>
      <c r="WEP66" s="46"/>
      <c r="WEQ66" s="46"/>
      <c r="WER66" s="46"/>
      <c r="WES66" s="46"/>
      <c r="WET66" s="46"/>
      <c r="WEU66" s="46"/>
      <c r="WEV66" s="46"/>
      <c r="WEW66" s="46"/>
      <c r="WEX66" s="46"/>
      <c r="WEY66" s="46"/>
      <c r="WEZ66" s="46"/>
      <c r="WFA66" s="46"/>
      <c r="WFB66" s="46"/>
      <c r="WFC66" s="46"/>
      <c r="WFD66" s="46"/>
      <c r="WFE66" s="46"/>
      <c r="WFF66" s="46"/>
      <c r="WFG66" s="46"/>
      <c r="WFH66" s="46"/>
      <c r="WFI66" s="46"/>
      <c r="WFJ66" s="46"/>
      <c r="WFK66" s="46"/>
      <c r="WFL66" s="46"/>
      <c r="WFM66" s="46"/>
      <c r="WFN66" s="46"/>
      <c r="WFO66" s="46"/>
      <c r="WFP66" s="46"/>
      <c r="WFQ66" s="46"/>
      <c r="WFR66" s="46"/>
      <c r="WFS66" s="46"/>
      <c r="WFT66" s="46"/>
      <c r="WFU66" s="46"/>
      <c r="WFV66" s="46"/>
      <c r="WFW66" s="46"/>
      <c r="WFX66" s="46"/>
      <c r="WFY66" s="46"/>
      <c r="WFZ66" s="46"/>
      <c r="WGA66" s="46"/>
      <c r="WGB66" s="46"/>
      <c r="WGC66" s="46"/>
      <c r="WGD66" s="46"/>
      <c r="WGE66" s="46"/>
      <c r="WGF66" s="46"/>
      <c r="WGG66" s="46"/>
      <c r="WGH66" s="46"/>
      <c r="WGI66" s="46"/>
      <c r="WGJ66" s="46"/>
      <c r="WGK66" s="46"/>
      <c r="WGL66" s="46"/>
      <c r="WGM66" s="46"/>
      <c r="WGN66" s="46"/>
      <c r="WGO66" s="46"/>
      <c r="WGP66" s="46"/>
      <c r="WGQ66" s="46"/>
      <c r="WGR66" s="46"/>
      <c r="WGS66" s="46"/>
      <c r="WGT66" s="46"/>
      <c r="WGU66" s="46"/>
      <c r="WGV66" s="46"/>
      <c r="WGW66" s="46"/>
      <c r="WGX66" s="46"/>
      <c r="WGY66" s="46"/>
      <c r="WGZ66" s="46"/>
      <c r="WHA66" s="46"/>
      <c r="WHB66" s="46"/>
      <c r="WHC66" s="46"/>
      <c r="WHD66" s="46"/>
      <c r="WHE66" s="46"/>
      <c r="WHF66" s="46"/>
      <c r="WHG66" s="46"/>
      <c r="WHH66" s="46"/>
      <c r="WHI66" s="46"/>
      <c r="WHJ66" s="46"/>
      <c r="WHK66" s="46"/>
      <c r="WHL66" s="46"/>
      <c r="WHM66" s="46"/>
      <c r="WHN66" s="46"/>
      <c r="WHO66" s="46"/>
      <c r="WHP66" s="46"/>
      <c r="WHQ66" s="46"/>
      <c r="WHR66" s="46"/>
      <c r="WHS66" s="46"/>
      <c r="WHT66" s="46"/>
      <c r="WHU66" s="46"/>
      <c r="WHV66" s="46"/>
      <c r="WHW66" s="46"/>
      <c r="WHX66" s="46"/>
      <c r="WHY66" s="46"/>
      <c r="WHZ66" s="46"/>
      <c r="WIA66" s="46"/>
      <c r="WIB66" s="46"/>
      <c r="WIC66" s="46"/>
      <c r="WID66" s="46"/>
      <c r="WIE66" s="46"/>
      <c r="WIF66" s="46"/>
      <c r="WIG66" s="46"/>
      <c r="WIH66" s="46"/>
      <c r="WII66" s="46"/>
      <c r="WIJ66" s="46"/>
      <c r="WIK66" s="46"/>
      <c r="WIL66" s="46"/>
      <c r="WIM66" s="46"/>
      <c r="WIN66" s="46"/>
      <c r="WIO66" s="46"/>
      <c r="WIP66" s="46"/>
      <c r="WIQ66" s="46"/>
      <c r="WIR66" s="46"/>
      <c r="WIS66" s="46"/>
      <c r="WIT66" s="46"/>
      <c r="WIU66" s="46"/>
      <c r="WIV66" s="46"/>
      <c r="WIW66" s="46"/>
      <c r="WIX66" s="46"/>
      <c r="WIY66" s="46"/>
      <c r="WIZ66" s="46"/>
      <c r="WJA66" s="46"/>
      <c r="WJB66" s="46"/>
      <c r="WJC66" s="46"/>
      <c r="WJD66" s="46"/>
      <c r="WJE66" s="46"/>
      <c r="WJF66" s="46"/>
      <c r="WJG66" s="46"/>
      <c r="WJH66" s="46"/>
      <c r="WJI66" s="46"/>
      <c r="WJJ66" s="46"/>
      <c r="WJK66" s="46"/>
      <c r="WJL66" s="46"/>
      <c r="WJM66" s="46"/>
      <c r="WJN66" s="46"/>
      <c r="WJO66" s="46"/>
      <c r="WJP66" s="46"/>
      <c r="WJQ66" s="46"/>
      <c r="WJR66" s="46"/>
      <c r="WJS66" s="46"/>
      <c r="WJT66" s="46"/>
      <c r="WJU66" s="46"/>
      <c r="WJV66" s="46"/>
      <c r="WJW66" s="46"/>
      <c r="WJX66" s="46"/>
      <c r="WJY66" s="46"/>
      <c r="WJZ66" s="46"/>
      <c r="WKA66" s="46"/>
      <c r="WKB66" s="46"/>
      <c r="WKC66" s="46"/>
      <c r="WKD66" s="46"/>
      <c r="WKE66" s="46"/>
      <c r="WKF66" s="46"/>
      <c r="WKG66" s="46"/>
      <c r="WKH66" s="46"/>
      <c r="WKI66" s="46"/>
      <c r="WKJ66" s="46"/>
      <c r="WKK66" s="46"/>
      <c r="WKL66" s="46"/>
      <c r="WKM66" s="46"/>
      <c r="WKN66" s="46"/>
      <c r="WKO66" s="46"/>
      <c r="WKP66" s="46"/>
      <c r="WKQ66" s="46"/>
      <c r="WKR66" s="46"/>
      <c r="WKS66" s="46"/>
      <c r="WKT66" s="46"/>
      <c r="WKU66" s="46"/>
      <c r="WKV66" s="46"/>
      <c r="WKW66" s="46"/>
      <c r="WKX66" s="46"/>
      <c r="WKY66" s="46"/>
      <c r="WKZ66" s="46"/>
      <c r="WLA66" s="46"/>
      <c r="WLB66" s="46"/>
      <c r="WLC66" s="46"/>
      <c r="WLD66" s="46"/>
      <c r="WLE66" s="46"/>
      <c r="WLF66" s="46"/>
      <c r="WLG66" s="46"/>
      <c r="WLH66" s="46"/>
      <c r="WLI66" s="46"/>
      <c r="WLJ66" s="46"/>
      <c r="WLK66" s="46"/>
      <c r="WLL66" s="46"/>
      <c r="WLM66" s="46"/>
      <c r="WLN66" s="46"/>
      <c r="WLO66" s="46"/>
      <c r="WLP66" s="46"/>
      <c r="WLQ66" s="46"/>
      <c r="WLR66" s="46"/>
      <c r="WLS66" s="46"/>
      <c r="WLT66" s="46"/>
      <c r="WLU66" s="46"/>
      <c r="WLV66" s="46"/>
      <c r="WLW66" s="46"/>
      <c r="WLX66" s="46"/>
      <c r="WLY66" s="46"/>
      <c r="WLZ66" s="46"/>
      <c r="WMA66" s="46"/>
      <c r="WMB66" s="46"/>
      <c r="WMC66" s="46"/>
      <c r="WMD66" s="46"/>
      <c r="WME66" s="46"/>
      <c r="WMF66" s="46"/>
      <c r="WMG66" s="46"/>
      <c r="WMH66" s="46"/>
      <c r="WMI66" s="46"/>
      <c r="WMJ66" s="46"/>
      <c r="WMK66" s="46"/>
      <c r="WML66" s="46"/>
      <c r="WMM66" s="46"/>
      <c r="WMN66" s="46"/>
      <c r="WMO66" s="46"/>
      <c r="WMP66" s="46"/>
      <c r="WMQ66" s="46"/>
      <c r="WMR66" s="46"/>
      <c r="WMS66" s="46"/>
      <c r="WMT66" s="46"/>
      <c r="WMU66" s="46"/>
      <c r="WMV66" s="46"/>
      <c r="WMW66" s="46"/>
      <c r="WMX66" s="46"/>
      <c r="WMY66" s="46"/>
      <c r="WMZ66" s="46"/>
      <c r="WNA66" s="46"/>
      <c r="WNB66" s="46"/>
      <c r="WNC66" s="46"/>
      <c r="WND66" s="46"/>
      <c r="WNE66" s="46"/>
      <c r="WNF66" s="46"/>
      <c r="WNG66" s="46"/>
      <c r="WNH66" s="46"/>
      <c r="WNI66" s="46"/>
      <c r="WNJ66" s="46"/>
      <c r="WNK66" s="46"/>
      <c r="WNL66" s="46"/>
      <c r="WNM66" s="46"/>
      <c r="WNN66" s="46"/>
      <c r="WNO66" s="46"/>
      <c r="WNP66" s="46"/>
      <c r="WNQ66" s="46"/>
      <c r="WNR66" s="46"/>
      <c r="WNS66" s="46"/>
      <c r="WNT66" s="46"/>
      <c r="WNU66" s="46"/>
      <c r="WNV66" s="46"/>
      <c r="WNW66" s="46"/>
      <c r="WNX66" s="46"/>
      <c r="WNY66" s="46"/>
      <c r="WNZ66" s="46"/>
      <c r="WOA66" s="46"/>
      <c r="WOB66" s="46"/>
      <c r="WOC66" s="46"/>
      <c r="WOD66" s="46"/>
      <c r="WOE66" s="46"/>
      <c r="WOF66" s="46"/>
      <c r="WOG66" s="46"/>
      <c r="WOH66" s="46"/>
      <c r="WOI66" s="46"/>
      <c r="WOJ66" s="46"/>
      <c r="WOK66" s="46"/>
      <c r="WOL66" s="46"/>
      <c r="WOM66" s="46"/>
      <c r="WON66" s="46"/>
      <c r="WOO66" s="46"/>
      <c r="WOP66" s="46"/>
      <c r="WOQ66" s="46"/>
      <c r="WOR66" s="46"/>
      <c r="WOS66" s="46"/>
      <c r="WOT66" s="46"/>
      <c r="WOU66" s="46"/>
      <c r="WOV66" s="46"/>
      <c r="WOW66" s="46"/>
      <c r="WOX66" s="46"/>
      <c r="WOY66" s="46"/>
      <c r="WOZ66" s="46"/>
      <c r="WPA66" s="46"/>
      <c r="WPB66" s="46"/>
      <c r="WPC66" s="46"/>
      <c r="WPD66" s="46"/>
      <c r="WPE66" s="46"/>
      <c r="WPF66" s="46"/>
      <c r="WPG66" s="46"/>
      <c r="WPH66" s="46"/>
      <c r="WPI66" s="46"/>
      <c r="WPJ66" s="46"/>
      <c r="WPK66" s="46"/>
      <c r="WPL66" s="46"/>
      <c r="WPM66" s="46"/>
      <c r="WPN66" s="46"/>
      <c r="WPO66" s="46"/>
      <c r="WPP66" s="46"/>
      <c r="WPQ66" s="46"/>
      <c r="WPR66" s="46"/>
      <c r="WPS66" s="46"/>
      <c r="WPT66" s="46"/>
      <c r="WPU66" s="46"/>
      <c r="WPV66" s="46"/>
      <c r="WPW66" s="46"/>
      <c r="WPX66" s="46"/>
      <c r="WPY66" s="46"/>
      <c r="WPZ66" s="46"/>
      <c r="WQA66" s="46"/>
      <c r="WQB66" s="46"/>
      <c r="WQC66" s="46"/>
      <c r="WQD66" s="46"/>
      <c r="WQE66" s="46"/>
      <c r="WQF66" s="46"/>
      <c r="WQG66" s="46"/>
      <c r="WQH66" s="46"/>
      <c r="WQI66" s="46"/>
      <c r="WQJ66" s="46"/>
      <c r="WQK66" s="46"/>
      <c r="WQL66" s="46"/>
      <c r="WQM66" s="46"/>
      <c r="WQN66" s="46"/>
      <c r="WQO66" s="46"/>
      <c r="WQP66" s="46"/>
      <c r="WQQ66" s="46"/>
      <c r="WQR66" s="46"/>
      <c r="WQS66" s="46"/>
      <c r="WQT66" s="46"/>
      <c r="WQU66" s="46"/>
      <c r="WQV66" s="46"/>
      <c r="WQW66" s="46"/>
      <c r="WQX66" s="46"/>
      <c r="WQY66" s="46"/>
      <c r="WQZ66" s="46"/>
      <c r="WRA66" s="46"/>
      <c r="WRB66" s="46"/>
      <c r="WRC66" s="46"/>
      <c r="WRD66" s="46"/>
      <c r="WRE66" s="46"/>
      <c r="WRF66" s="46"/>
      <c r="WRG66" s="46"/>
      <c r="WRH66" s="46"/>
      <c r="WRI66" s="46"/>
      <c r="WRJ66" s="46"/>
      <c r="WRK66" s="46"/>
      <c r="WRL66" s="46"/>
      <c r="WRM66" s="46"/>
      <c r="WRN66" s="46"/>
      <c r="WRO66" s="46"/>
      <c r="WRP66" s="46"/>
      <c r="WRQ66" s="46"/>
      <c r="WRR66" s="46"/>
      <c r="WRS66" s="46"/>
      <c r="WRT66" s="46"/>
      <c r="WRU66" s="46"/>
      <c r="WRV66" s="46"/>
      <c r="WRW66" s="46"/>
      <c r="WRX66" s="46"/>
      <c r="WRY66" s="46"/>
      <c r="WRZ66" s="46"/>
      <c r="WSA66" s="46"/>
      <c r="WSB66" s="46"/>
      <c r="WSC66" s="46"/>
      <c r="WSD66" s="46"/>
      <c r="WSE66" s="46"/>
      <c r="WSF66" s="46"/>
      <c r="WSG66" s="46"/>
      <c r="WSH66" s="46"/>
      <c r="WSI66" s="46"/>
      <c r="WSJ66" s="46"/>
      <c r="WSK66" s="46"/>
      <c r="WSL66" s="46"/>
      <c r="WSM66" s="46"/>
      <c r="WSN66" s="46"/>
      <c r="WSO66" s="46"/>
      <c r="WSP66" s="46"/>
      <c r="WSQ66" s="46"/>
      <c r="WSR66" s="46"/>
      <c r="WSS66" s="46"/>
      <c r="WST66" s="46"/>
      <c r="WSU66" s="46"/>
      <c r="WSV66" s="46"/>
      <c r="WSW66" s="46"/>
      <c r="WSX66" s="46"/>
      <c r="WSY66" s="46"/>
      <c r="WSZ66" s="46"/>
      <c r="WTA66" s="46"/>
      <c r="WTB66" s="46"/>
      <c r="WTC66" s="46"/>
      <c r="WTD66" s="46"/>
      <c r="WTE66" s="46"/>
      <c r="WTF66" s="46"/>
      <c r="WTG66" s="46"/>
      <c r="WTH66" s="46"/>
      <c r="WTI66" s="46"/>
      <c r="WTJ66" s="46"/>
      <c r="WTK66" s="46"/>
      <c r="WTL66" s="46"/>
      <c r="WTM66" s="46"/>
      <c r="WTN66" s="46"/>
      <c r="WTO66" s="46"/>
      <c r="WTP66" s="46"/>
      <c r="WTQ66" s="46"/>
      <c r="WTR66" s="46"/>
      <c r="WTS66" s="46"/>
      <c r="WTT66" s="46"/>
      <c r="WTU66" s="46"/>
      <c r="WTV66" s="46"/>
      <c r="WTW66" s="46"/>
      <c r="WTX66" s="46"/>
      <c r="WTY66" s="46"/>
      <c r="WTZ66" s="46"/>
      <c r="WUA66" s="46"/>
      <c r="WUB66" s="46"/>
      <c r="WUC66" s="46"/>
      <c r="WUD66" s="46"/>
      <c r="WUE66" s="46"/>
      <c r="WUF66" s="46"/>
      <c r="WUG66" s="46"/>
      <c r="WUH66" s="46"/>
      <c r="WUI66" s="46"/>
      <c r="WUJ66" s="46"/>
      <c r="WUK66" s="46"/>
      <c r="WUL66" s="46"/>
      <c r="WUM66" s="46"/>
      <c r="WUN66" s="46"/>
      <c r="WUO66" s="46"/>
      <c r="WUP66" s="46"/>
      <c r="WUQ66" s="46"/>
      <c r="WUR66" s="46"/>
      <c r="WUS66" s="46"/>
      <c r="WUT66" s="46"/>
      <c r="WUU66" s="46"/>
      <c r="WUV66" s="46"/>
      <c r="WUW66" s="46"/>
      <c r="WUX66" s="46"/>
      <c r="WUY66" s="46"/>
      <c r="WUZ66" s="46"/>
      <c r="WVA66" s="46"/>
      <c r="WVB66" s="46"/>
      <c r="WVC66" s="46"/>
      <c r="WVD66" s="46"/>
      <c r="WVE66" s="46"/>
      <c r="WVF66" s="46"/>
      <c r="WVG66" s="46"/>
      <c r="WVH66" s="46"/>
      <c r="WVI66" s="46"/>
      <c r="WVJ66" s="46"/>
      <c r="WVK66" s="46"/>
      <c r="WVL66" s="46"/>
      <c r="WVM66" s="46"/>
      <c r="WVN66" s="46"/>
      <c r="WVO66" s="46"/>
      <c r="WVP66" s="46"/>
      <c r="WVQ66" s="46"/>
      <c r="WVR66" s="46"/>
      <c r="WVS66" s="46"/>
      <c r="WVT66" s="46"/>
    </row>
  </sheetData>
  <mergeCells count="9">
    <mergeCell ref="B45:F45"/>
    <mergeCell ref="D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5" right="0.5" top="0.5" bottom="0.5" header="0" footer="0"/>
  <pageSetup paperSize="9" scale="75" fitToHeight="0" orientation="portrait" r:id="rId1"/>
  <rowBreaks count="1" manualBreakCount="1">
    <brk id="22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C62E-B731-4856-B3C3-783F5A83C8FC}">
  <sheetPr>
    <tabColor rgb="FFFF9933"/>
    <pageSetUpPr fitToPage="1"/>
  </sheetPr>
  <dimension ref="A1:J22"/>
  <sheetViews>
    <sheetView view="pageBreakPreview" zoomScale="85" zoomScaleNormal="110" zoomScaleSheetLayoutView="85" workbookViewId="0">
      <pane ySplit="2" topLeftCell="A12" activePane="bottomLeft" state="frozen"/>
      <selection activeCell="F19" sqref="F19"/>
      <selection pane="bottomLeft"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11.44140625" style="116" customWidth="1"/>
    <col min="9" max="16384" width="9.109375" style="82"/>
  </cols>
  <sheetData>
    <row r="1" spans="1:8" s="3" customFormat="1" ht="60" customHeight="1" thickBot="1">
      <c r="A1" s="561" t="s">
        <v>755</v>
      </c>
      <c r="B1" s="562"/>
      <c r="C1" s="562"/>
      <c r="D1" s="563" t="str">
        <f>+'Bill 5.1'!D1:G1</f>
        <v>BILL NO. 05 - REDUCTION OF LANDSLIDE VULNERABILITY  BY MITIGATION MEASURES B110 - EHELIYAGODA - DEHIOVITA ROAD CULVERT NO. 5/6 (SITE NO 122)</v>
      </c>
      <c r="E1" s="563"/>
      <c r="F1" s="563"/>
      <c r="G1" s="564"/>
    </row>
    <row r="2" spans="1:8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8" ht="29.4" customHeight="1">
      <c r="A3" s="396" t="s">
        <v>551</v>
      </c>
      <c r="B3" s="117"/>
      <c r="C3" s="101" t="s">
        <v>487</v>
      </c>
      <c r="D3" s="118"/>
      <c r="E3" s="118"/>
      <c r="F3" s="118"/>
      <c r="G3" s="397"/>
    </row>
    <row r="4" spans="1:8" ht="29.4" customHeight="1">
      <c r="A4" s="398" t="s">
        <v>756</v>
      </c>
      <c r="B4" s="119" t="s">
        <v>172</v>
      </c>
      <c r="C4" s="104" t="s">
        <v>173</v>
      </c>
      <c r="D4" s="87" t="s">
        <v>137</v>
      </c>
      <c r="E4" s="388">
        <v>8</v>
      </c>
      <c r="F4" s="89"/>
      <c r="G4" s="399">
        <f>+E4*F4</f>
        <v>0</v>
      </c>
      <c r="H4" s="116">
        <f>'5 Drains'!I133</f>
        <v>7.3418400000000013</v>
      </c>
    </row>
    <row r="5" spans="1:8" ht="29.4" customHeight="1">
      <c r="A5" s="398" t="s">
        <v>757</v>
      </c>
      <c r="B5" s="119" t="s">
        <v>175</v>
      </c>
      <c r="C5" s="104" t="s">
        <v>176</v>
      </c>
      <c r="D5" s="87" t="s">
        <v>137</v>
      </c>
      <c r="E5" s="388">
        <v>39</v>
      </c>
      <c r="F5" s="89"/>
      <c r="G5" s="399">
        <f>+E5*F5</f>
        <v>0</v>
      </c>
      <c r="H5" s="116">
        <f>'5 Drains'!J133+'5 Drains'!J134</f>
        <v>38.719035000000005</v>
      </c>
    </row>
    <row r="6" spans="1:8" ht="29.4" customHeight="1">
      <c r="A6" s="398" t="s">
        <v>758</v>
      </c>
      <c r="B6" s="119" t="s">
        <v>178</v>
      </c>
      <c r="C6" s="104" t="s">
        <v>179</v>
      </c>
      <c r="D6" s="87" t="s">
        <v>180</v>
      </c>
      <c r="E6" s="388">
        <v>2430</v>
      </c>
      <c r="F6" s="89"/>
      <c r="G6" s="399">
        <f>+E6*F6</f>
        <v>0</v>
      </c>
      <c r="H6" s="116">
        <f>'5 Drains'!S133+'5 Drains'!S134</f>
        <v>2422.429012345679</v>
      </c>
    </row>
    <row r="7" spans="1:8" ht="29.4" customHeight="1">
      <c r="A7" s="398" t="s">
        <v>759</v>
      </c>
      <c r="B7" s="119" t="s">
        <v>182</v>
      </c>
      <c r="C7" s="104" t="s">
        <v>183</v>
      </c>
      <c r="D7" s="87" t="s">
        <v>102</v>
      </c>
      <c r="E7" s="388">
        <v>502</v>
      </c>
      <c r="F7" s="89"/>
      <c r="G7" s="399">
        <f>+E7*F7</f>
        <v>0</v>
      </c>
      <c r="H7" s="116">
        <f>'5 Drains'!K133+'5 Drains'!K134</f>
        <v>501.3402000000001</v>
      </c>
    </row>
    <row r="8" spans="1:8" ht="29.4" customHeight="1">
      <c r="A8" s="396" t="s">
        <v>553</v>
      </c>
      <c r="B8" s="117"/>
      <c r="C8" s="101" t="s">
        <v>488</v>
      </c>
      <c r="D8" s="118"/>
      <c r="E8" s="118"/>
      <c r="F8" s="118"/>
      <c r="G8" s="397"/>
    </row>
    <row r="9" spans="1:8" ht="29.4" customHeight="1">
      <c r="A9" s="398" t="s">
        <v>760</v>
      </c>
      <c r="B9" s="119" t="s">
        <v>172</v>
      </c>
      <c r="C9" s="104" t="s">
        <v>173</v>
      </c>
      <c r="D9" s="87" t="s">
        <v>137</v>
      </c>
      <c r="E9" s="388">
        <v>6</v>
      </c>
      <c r="F9" s="89"/>
      <c r="G9" s="399">
        <f>+E9*F9</f>
        <v>0</v>
      </c>
      <c r="H9" s="116">
        <f>'5 Drains'!I147</f>
        <v>5.9253700000000009</v>
      </c>
    </row>
    <row r="10" spans="1:8" ht="29.4" customHeight="1">
      <c r="A10" s="398" t="s">
        <v>761</v>
      </c>
      <c r="B10" s="119" t="s">
        <v>175</v>
      </c>
      <c r="C10" s="104" t="s">
        <v>176</v>
      </c>
      <c r="D10" s="87" t="s">
        <v>137</v>
      </c>
      <c r="E10" s="388">
        <v>15</v>
      </c>
      <c r="F10" s="89"/>
      <c r="G10" s="399">
        <f>+E10*F10</f>
        <v>0</v>
      </c>
      <c r="H10" s="116">
        <f>'5 Drains'!J147</f>
        <v>15.082760000000002</v>
      </c>
    </row>
    <row r="11" spans="1:8" ht="29.4" customHeight="1">
      <c r="A11" s="398" t="s">
        <v>762</v>
      </c>
      <c r="B11" s="119" t="s">
        <v>178</v>
      </c>
      <c r="C11" s="104" t="s">
        <v>179</v>
      </c>
      <c r="D11" s="87" t="s">
        <v>180</v>
      </c>
      <c r="E11" s="388">
        <v>865</v>
      </c>
      <c r="F11" s="89"/>
      <c r="G11" s="399">
        <f>+E11*F11</f>
        <v>0</v>
      </c>
      <c r="H11" s="116">
        <f>'5 Drains'!S147</f>
        <v>861.64372427983551</v>
      </c>
    </row>
    <row r="12" spans="1:8" ht="29.4" customHeight="1">
      <c r="A12" s="398" t="s">
        <v>763</v>
      </c>
      <c r="B12" s="119" t="s">
        <v>182</v>
      </c>
      <c r="C12" s="104" t="s">
        <v>183</v>
      </c>
      <c r="D12" s="87" t="s">
        <v>102</v>
      </c>
      <c r="E12" s="388">
        <v>87</v>
      </c>
      <c r="F12" s="89"/>
      <c r="G12" s="399">
        <f>+E12*F12</f>
        <v>0</v>
      </c>
      <c r="H12" s="116">
        <f>'5 Drains'!K147</f>
        <v>86.187200000000018</v>
      </c>
    </row>
    <row r="13" spans="1:8" ht="30" customHeight="1">
      <c r="A13" s="396" t="s">
        <v>555</v>
      </c>
      <c r="B13" s="112"/>
      <c r="C13" s="37" t="s">
        <v>201</v>
      </c>
      <c r="D13" s="100"/>
      <c r="E13" s="100"/>
      <c r="F13" s="100"/>
      <c r="G13" s="400"/>
    </row>
    <row r="14" spans="1:8" ht="30" customHeight="1">
      <c r="A14" s="398" t="s">
        <v>764</v>
      </c>
      <c r="B14" s="119" t="s">
        <v>203</v>
      </c>
      <c r="C14" s="104" t="s">
        <v>204</v>
      </c>
      <c r="D14" s="87" t="s">
        <v>137</v>
      </c>
      <c r="E14" s="388">
        <v>428</v>
      </c>
      <c r="F14" s="89"/>
      <c r="G14" s="399">
        <f>+E14*F14</f>
        <v>0</v>
      </c>
      <c r="H14" s="116">
        <f>'5 QTY'!J125</f>
        <v>427.72950000000003</v>
      </c>
    </row>
    <row r="15" spans="1:8" ht="30" customHeight="1">
      <c r="A15" s="398" t="s">
        <v>765</v>
      </c>
      <c r="B15" s="119" t="s">
        <v>206</v>
      </c>
      <c r="C15" s="104" t="s">
        <v>207</v>
      </c>
      <c r="D15" s="87" t="s">
        <v>102</v>
      </c>
      <c r="E15" s="388">
        <v>780</v>
      </c>
      <c r="F15" s="89"/>
      <c r="G15" s="399">
        <f>+E15*F15</f>
        <v>0</v>
      </c>
      <c r="H15" s="116">
        <f>'5 QTY'!J127</f>
        <v>779.41819999999996</v>
      </c>
    </row>
    <row r="16" spans="1:8" ht="30" customHeight="1">
      <c r="A16" s="398" t="s">
        <v>766</v>
      </c>
      <c r="B16" s="119" t="s">
        <v>209</v>
      </c>
      <c r="C16" s="104" t="s">
        <v>210</v>
      </c>
      <c r="D16" s="87" t="s">
        <v>137</v>
      </c>
      <c r="E16" s="388">
        <v>96</v>
      </c>
      <c r="F16" s="89"/>
      <c r="G16" s="399">
        <f>+E16*F16</f>
        <v>0</v>
      </c>
      <c r="H16" s="116">
        <f>'5 QTY'!J126</f>
        <v>95.051000000000002</v>
      </c>
    </row>
    <row r="17" spans="1:10" ht="30" customHeight="1" thickBot="1">
      <c r="A17" s="405"/>
      <c r="B17" s="575" t="s">
        <v>767</v>
      </c>
      <c r="C17" s="576"/>
      <c r="D17" s="576"/>
      <c r="E17" s="576"/>
      <c r="F17" s="577"/>
      <c r="G17" s="406">
        <f>SUM(G3:G16)</f>
        <v>0</v>
      </c>
    </row>
    <row r="18" spans="1:10">
      <c r="F18" s="114">
        <f>F17+F16</f>
        <v>0</v>
      </c>
    </row>
    <row r="21" spans="1:10">
      <c r="J21" s="82">
        <f>253</f>
        <v>253</v>
      </c>
    </row>
    <row r="22" spans="1:10">
      <c r="J22" s="82">
        <f>J21*0.18</f>
        <v>45.54</v>
      </c>
    </row>
  </sheetData>
  <mergeCells count="3">
    <mergeCell ref="A1:C1"/>
    <mergeCell ref="D1:G1"/>
    <mergeCell ref="B17:F17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BCAB-24A0-40A4-978A-6D16E817FEEF}">
  <sheetPr>
    <tabColor rgb="FFFF9933"/>
    <pageSetUpPr fitToPage="1"/>
  </sheetPr>
  <dimension ref="A1:L22"/>
  <sheetViews>
    <sheetView view="pageBreakPreview" zoomScale="110" zoomScaleNormal="110" zoomScaleSheetLayoutView="110" workbookViewId="0">
      <selection activeCell="C5" sqref="C5"/>
    </sheetView>
  </sheetViews>
  <sheetFormatPr defaultColWidth="9.109375" defaultRowHeight="13.2"/>
  <cols>
    <col min="1" max="1" width="7.6640625" style="82" customWidth="1"/>
    <col min="2" max="2" width="9.6640625" style="134" customWidth="1"/>
    <col min="3" max="3" width="54" style="82" customWidth="1"/>
    <col min="4" max="4" width="7.6640625" style="135" customWidth="1"/>
    <col min="5" max="5" width="8.6640625" style="82" customWidth="1"/>
    <col min="6" max="6" width="13.44140625" style="82" customWidth="1"/>
    <col min="7" max="7" width="17.6640625" style="82" customWidth="1"/>
    <col min="8" max="8" width="8.5546875" style="82" bestFit="1" customWidth="1"/>
    <col min="9" max="9" width="9.109375" style="82"/>
    <col min="10" max="10" width="10.44140625" style="82" bestFit="1" customWidth="1"/>
    <col min="11" max="16384" width="9.109375" style="82"/>
  </cols>
  <sheetData>
    <row r="1" spans="1:12" s="3" customFormat="1" ht="60" customHeight="1" thickBot="1">
      <c r="A1" s="561" t="s">
        <v>768</v>
      </c>
      <c r="B1" s="562"/>
      <c r="C1" s="562"/>
      <c r="D1" s="563" t="str">
        <f>+'Bill 5.1'!D1:G1</f>
        <v>BILL NO. 05 - REDUCTION OF LANDSLIDE VULNERABILITY  BY MITIGATION MEASURES B110 - EHELIYAGODA - DEHIOVITA ROAD CULVERT NO. 5/6 (SITE NO 122)</v>
      </c>
      <c r="E1" s="563"/>
      <c r="F1" s="563"/>
      <c r="G1" s="564"/>
    </row>
    <row r="2" spans="1:12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2" ht="30" customHeight="1">
      <c r="A3" s="498" t="s">
        <v>769</v>
      </c>
      <c r="B3" s="42"/>
      <c r="C3" s="37" t="s">
        <v>220</v>
      </c>
      <c r="D3" s="42"/>
      <c r="E3" s="100"/>
      <c r="F3" s="100"/>
      <c r="G3" s="400"/>
      <c r="H3" s="91"/>
    </row>
    <row r="4" spans="1:12" ht="58.5" customHeight="1">
      <c r="A4" s="398" t="s">
        <v>770</v>
      </c>
      <c r="B4" s="126" t="s">
        <v>222</v>
      </c>
      <c r="C4" s="127" t="s">
        <v>223</v>
      </c>
      <c r="D4" s="126" t="s">
        <v>199</v>
      </c>
      <c r="E4" s="393">
        <v>100</v>
      </c>
      <c r="F4" s="128"/>
      <c r="G4" s="502">
        <f>+E4*F4</f>
        <v>0</v>
      </c>
      <c r="H4" s="91"/>
      <c r="I4" s="618" t="s">
        <v>489</v>
      </c>
      <c r="J4" s="618"/>
      <c r="K4" s="618"/>
      <c r="L4" s="618"/>
    </row>
    <row r="5" spans="1:12" ht="30" customHeight="1">
      <c r="A5" s="498" t="s">
        <v>771</v>
      </c>
      <c r="B5" s="309"/>
      <c r="C5" s="23" t="s">
        <v>225</v>
      </c>
      <c r="D5" s="311"/>
      <c r="E5" s="100"/>
      <c r="F5" s="100"/>
      <c r="G5" s="400"/>
    </row>
    <row r="6" spans="1:12" s="3" customFormat="1" ht="30" customHeight="1">
      <c r="A6" s="398" t="s">
        <v>772</v>
      </c>
      <c r="B6" s="70" t="s">
        <v>226</v>
      </c>
      <c r="C6" s="43" t="s">
        <v>227</v>
      </c>
      <c r="D6" s="6" t="s">
        <v>228</v>
      </c>
      <c r="E6" s="24">
        <v>1020</v>
      </c>
      <c r="F6" s="8"/>
      <c r="G6" s="131">
        <f>F6*E6</f>
        <v>0</v>
      </c>
      <c r="H6" s="90">
        <v>50</v>
      </c>
      <c r="I6" s="132"/>
      <c r="J6" s="133" t="s">
        <v>107</v>
      </c>
    </row>
    <row r="7" spans="1:12" ht="24.75" customHeight="1" thickBot="1">
      <c r="A7" s="405"/>
      <c r="B7" s="575" t="s">
        <v>773</v>
      </c>
      <c r="C7" s="576"/>
      <c r="D7" s="576"/>
      <c r="E7" s="576"/>
      <c r="F7" s="577"/>
      <c r="G7" s="406">
        <f>SUM(G3:G6)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4">
    <mergeCell ref="A1:C1"/>
    <mergeCell ref="D1:G1"/>
    <mergeCell ref="I4:L4"/>
    <mergeCell ref="B7:F7"/>
  </mergeCells>
  <printOptions horizontalCentered="1"/>
  <pageMargins left="0.75" right="0.5" top="0.5" bottom="0.5" header="0" footer="0"/>
  <pageSetup paperSize="9" scale="7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F66F0-5DA8-41B8-9008-D279FE6CFDC7}">
  <sheetPr>
    <tabColor rgb="FF00B050"/>
  </sheetPr>
  <dimension ref="A1:R215"/>
  <sheetViews>
    <sheetView view="pageBreakPreview" zoomScale="90" zoomScaleNormal="100" zoomScaleSheetLayoutView="90" workbookViewId="0">
      <pane ySplit="2" topLeftCell="A103" activePane="bottomLeft" state="frozen"/>
      <selection activeCell="O34" sqref="O34"/>
      <selection pane="bottomLeft" activeCell="O34" sqref="O34"/>
    </sheetView>
  </sheetViews>
  <sheetFormatPr defaultColWidth="9.109375" defaultRowHeight="13.2"/>
  <cols>
    <col min="1" max="1" width="26.5546875" style="136" customWidth="1"/>
    <col min="2" max="5" width="10.6640625" style="136" customWidth="1"/>
    <col min="6" max="7" width="12.6640625" style="136" customWidth="1"/>
    <col min="8" max="8" width="5.5546875" style="136" customWidth="1"/>
    <col min="9" max="10" width="12.6640625" style="136" customWidth="1"/>
    <col min="11" max="11" width="10.33203125" style="136" bestFit="1" customWidth="1"/>
    <col min="12" max="12" width="10" style="136" bestFit="1" customWidth="1"/>
    <col min="13" max="15" width="9.109375" style="136"/>
    <col min="16" max="16" width="11.109375" style="136" bestFit="1" customWidth="1"/>
    <col min="17" max="16384" width="9.109375" style="136"/>
  </cols>
  <sheetData>
    <row r="1" spans="1:12" ht="20.100000000000001" customHeight="1">
      <c r="A1" s="599" t="s">
        <v>490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2" s="139" customFormat="1" ht="30" customHeight="1">
      <c r="A2" s="137"/>
      <c r="B2" s="138" t="s">
        <v>231</v>
      </c>
      <c r="C2" s="138" t="s">
        <v>232</v>
      </c>
      <c r="D2" s="138" t="s">
        <v>233</v>
      </c>
      <c r="E2" s="138" t="s">
        <v>29</v>
      </c>
      <c r="F2" s="138" t="s">
        <v>234</v>
      </c>
      <c r="G2" s="138" t="s">
        <v>235</v>
      </c>
      <c r="H2" s="138" t="s">
        <v>236</v>
      </c>
      <c r="I2" s="138" t="s">
        <v>237</v>
      </c>
      <c r="J2" s="138" t="s">
        <v>238</v>
      </c>
      <c r="L2" s="140"/>
    </row>
    <row r="3" spans="1:12" ht="24.9" customHeight="1">
      <c r="A3" s="602" t="s">
        <v>239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2" ht="15">
      <c r="A4" s="605" t="s">
        <v>240</v>
      </c>
      <c r="B4" s="606"/>
      <c r="C4" s="606"/>
      <c r="D4" s="606"/>
      <c r="E4" s="606"/>
      <c r="F4" s="607"/>
      <c r="G4" s="141"/>
      <c r="H4" s="142"/>
      <c r="I4" s="141"/>
      <c r="J4" s="141"/>
    </row>
    <row r="5" spans="1:12" ht="15">
      <c r="A5" s="143" t="str">
        <f>'5 Sheet1'!F1</f>
        <v>Nailing Area 01</v>
      </c>
      <c r="B5" s="144"/>
      <c r="C5" s="145"/>
      <c r="D5" s="146"/>
      <c r="E5" s="145"/>
      <c r="F5" s="144"/>
      <c r="G5" s="145"/>
      <c r="H5" s="145"/>
      <c r="I5" s="145"/>
      <c r="J5" s="147"/>
      <c r="L5" s="148"/>
    </row>
    <row r="6" spans="1:12" ht="15">
      <c r="A6" s="149" t="str">
        <f>'5 Sheet1'!F3</f>
        <v>~CS01</v>
      </c>
      <c r="B6" s="150">
        <f>'5 Sheet1'!H3</f>
        <v>0</v>
      </c>
      <c r="C6" s="150">
        <f>'5 Sheet1'!I3</f>
        <v>0</v>
      </c>
      <c r="D6" s="146"/>
      <c r="E6" s="145"/>
      <c r="F6" s="144">
        <f>B6*C6</f>
        <v>0</v>
      </c>
      <c r="G6" s="145"/>
      <c r="H6" s="151" t="s">
        <v>241</v>
      </c>
      <c r="I6" s="147">
        <f>F6*1.1</f>
        <v>0</v>
      </c>
      <c r="J6" s="152">
        <f>ROUNDUP(I6,2)</f>
        <v>0</v>
      </c>
      <c r="L6" s="148"/>
    </row>
    <row r="7" spans="1:12" ht="15">
      <c r="A7" s="149" t="str">
        <f>'5 Sheet1'!F4</f>
        <v>CS01-CS02</v>
      </c>
      <c r="B7" s="150">
        <f>'5 Sheet1'!H4</f>
        <v>0</v>
      </c>
      <c r="C7" s="150">
        <f>'5 Sheet1'!I4</f>
        <v>0</v>
      </c>
      <c r="D7" s="146"/>
      <c r="E7" s="145"/>
      <c r="F7" s="144">
        <f t="shared" ref="F7:F36" si="0">B7*C7</f>
        <v>0</v>
      </c>
      <c r="G7" s="145"/>
      <c r="H7" s="151" t="s">
        <v>241</v>
      </c>
      <c r="I7" s="147">
        <f t="shared" ref="I7:I36" si="1">F7*1.1</f>
        <v>0</v>
      </c>
      <c r="J7" s="152">
        <f t="shared" ref="J7:J36" si="2">ROUNDUP(I7,2)</f>
        <v>0</v>
      </c>
      <c r="L7" s="148"/>
    </row>
    <row r="8" spans="1:12" ht="15">
      <c r="A8" s="149" t="str">
        <f>'5 Sheet1'!F5</f>
        <v>CS02-CS03</v>
      </c>
      <c r="B8" s="150">
        <f>'5 Sheet1'!H5</f>
        <v>0</v>
      </c>
      <c r="C8" s="150">
        <f>'5 Sheet1'!I5</f>
        <v>0</v>
      </c>
      <c r="D8" s="146"/>
      <c r="E8" s="145"/>
      <c r="F8" s="144">
        <f t="shared" si="0"/>
        <v>0</v>
      </c>
      <c r="G8" s="145"/>
      <c r="H8" s="151" t="s">
        <v>241</v>
      </c>
      <c r="I8" s="147">
        <f t="shared" si="1"/>
        <v>0</v>
      </c>
      <c r="J8" s="152">
        <f t="shared" si="2"/>
        <v>0</v>
      </c>
      <c r="L8" s="148"/>
    </row>
    <row r="9" spans="1:12" ht="15">
      <c r="A9" s="149" t="str">
        <f>'5 Sheet1'!F6</f>
        <v>CS02-CS04</v>
      </c>
      <c r="B9" s="150">
        <f>'5 Sheet1'!H6</f>
        <v>0</v>
      </c>
      <c r="C9" s="150">
        <f>'5 Sheet1'!I6</f>
        <v>0</v>
      </c>
      <c r="D9" s="146"/>
      <c r="E9" s="145"/>
      <c r="F9" s="144">
        <f t="shared" si="0"/>
        <v>0</v>
      </c>
      <c r="G9" s="145"/>
      <c r="H9" s="151" t="s">
        <v>241</v>
      </c>
      <c r="I9" s="147">
        <f t="shared" si="1"/>
        <v>0</v>
      </c>
      <c r="J9" s="152">
        <f t="shared" si="2"/>
        <v>0</v>
      </c>
      <c r="L9" s="148"/>
    </row>
    <row r="10" spans="1:12" ht="15">
      <c r="A10" s="149" t="str">
        <f>'5 Sheet1'!F7</f>
        <v>CS04~</v>
      </c>
      <c r="B10" s="150">
        <f>'5 Sheet1'!H7</f>
        <v>0</v>
      </c>
      <c r="C10" s="150">
        <f>'5 Sheet1'!I7</f>
        <v>0</v>
      </c>
      <c r="D10" s="146"/>
      <c r="E10" s="145"/>
      <c r="F10" s="144">
        <f t="shared" si="0"/>
        <v>0</v>
      </c>
      <c r="G10" s="145"/>
      <c r="H10" s="151" t="s">
        <v>241</v>
      </c>
      <c r="I10" s="147">
        <f t="shared" si="1"/>
        <v>0</v>
      </c>
      <c r="J10" s="152">
        <f t="shared" si="2"/>
        <v>0</v>
      </c>
      <c r="L10" s="148"/>
    </row>
    <row r="11" spans="1:12" ht="15">
      <c r="A11" s="153"/>
      <c r="B11" s="154"/>
      <c r="C11" s="144"/>
      <c r="D11" s="146"/>
      <c r="E11" s="145"/>
      <c r="F11" s="144"/>
      <c r="G11" s="145"/>
      <c r="H11" s="151"/>
      <c r="I11" s="147"/>
      <c r="J11" s="147"/>
      <c r="L11" s="148"/>
    </row>
    <row r="12" spans="1:12" ht="15">
      <c r="A12" s="149" t="str">
        <f>'5 Sheet1'!F9</f>
        <v>Nailing Area 02</v>
      </c>
      <c r="B12" s="154"/>
      <c r="C12" s="144"/>
      <c r="D12" s="146"/>
      <c r="E12" s="145"/>
      <c r="F12" s="144"/>
      <c r="G12" s="145"/>
      <c r="H12" s="151"/>
      <c r="I12" s="147"/>
      <c r="J12" s="147"/>
      <c r="L12" s="148"/>
    </row>
    <row r="13" spans="1:12" ht="15">
      <c r="A13" s="149" t="str">
        <f>'5 Sheet1'!F13</f>
        <v>~CS01</v>
      </c>
      <c r="B13" s="154">
        <f>'5 Sheet1'!H13</f>
        <v>0</v>
      </c>
      <c r="C13" s="144">
        <f>'5 Sheet1'!I13</f>
        <v>0</v>
      </c>
      <c r="D13" s="146"/>
      <c r="E13" s="145"/>
      <c r="F13" s="144">
        <f t="shared" si="0"/>
        <v>0</v>
      </c>
      <c r="G13" s="145"/>
      <c r="H13" s="151" t="s">
        <v>241</v>
      </c>
      <c r="I13" s="147">
        <f t="shared" si="1"/>
        <v>0</v>
      </c>
      <c r="J13" s="152">
        <f t="shared" si="2"/>
        <v>0</v>
      </c>
      <c r="L13" s="148"/>
    </row>
    <row r="14" spans="1:12" ht="15">
      <c r="A14" s="149" t="str">
        <f>'5 Sheet1'!F14</f>
        <v>CS01-CS02</v>
      </c>
      <c r="B14" s="154">
        <f>'5 Sheet1'!H14</f>
        <v>0</v>
      </c>
      <c r="C14" s="144">
        <f>'5 Sheet1'!I14</f>
        <v>0</v>
      </c>
      <c r="D14" s="146"/>
      <c r="E14" s="145"/>
      <c r="F14" s="144">
        <f t="shared" si="0"/>
        <v>0</v>
      </c>
      <c r="G14" s="145"/>
      <c r="H14" s="151" t="s">
        <v>241</v>
      </c>
      <c r="I14" s="147">
        <f t="shared" si="1"/>
        <v>0</v>
      </c>
      <c r="J14" s="152">
        <f t="shared" si="2"/>
        <v>0</v>
      </c>
      <c r="L14" s="148"/>
    </row>
    <row r="15" spans="1:12" ht="15">
      <c r="A15" s="149" t="str">
        <f>'5 Sheet1'!F15</f>
        <v>CS02-CS03</v>
      </c>
      <c r="B15" s="154">
        <f>'5 Sheet1'!H15</f>
        <v>0</v>
      </c>
      <c r="C15" s="144">
        <f>'5 Sheet1'!I15</f>
        <v>0</v>
      </c>
      <c r="D15" s="146"/>
      <c r="E15" s="145"/>
      <c r="F15" s="144">
        <f t="shared" si="0"/>
        <v>0</v>
      </c>
      <c r="G15" s="145"/>
      <c r="H15" s="151" t="s">
        <v>241</v>
      </c>
      <c r="I15" s="147">
        <f t="shared" si="1"/>
        <v>0</v>
      </c>
      <c r="J15" s="152">
        <f t="shared" si="2"/>
        <v>0</v>
      </c>
      <c r="L15" s="148"/>
    </row>
    <row r="16" spans="1:12" ht="15">
      <c r="A16" s="149" t="str">
        <f>'5 Sheet1'!F16</f>
        <v>CS03~</v>
      </c>
      <c r="B16" s="154">
        <f>'5 Sheet1'!H16</f>
        <v>0</v>
      </c>
      <c r="C16" s="144">
        <f>'5 Sheet1'!I16</f>
        <v>0</v>
      </c>
      <c r="D16" s="146"/>
      <c r="E16" s="145"/>
      <c r="F16" s="144">
        <f t="shared" si="0"/>
        <v>0</v>
      </c>
      <c r="G16" s="145"/>
      <c r="H16" s="151" t="s">
        <v>241</v>
      </c>
      <c r="I16" s="147">
        <f t="shared" si="1"/>
        <v>0</v>
      </c>
      <c r="J16" s="152">
        <f t="shared" si="2"/>
        <v>0</v>
      </c>
      <c r="L16" s="148"/>
    </row>
    <row r="17" spans="1:12" ht="15">
      <c r="A17" s="149"/>
      <c r="B17" s="154"/>
      <c r="C17" s="144"/>
      <c r="D17" s="146"/>
      <c r="E17" s="145"/>
      <c r="F17" s="144"/>
      <c r="G17" s="145"/>
      <c r="H17" s="151"/>
      <c r="I17" s="147"/>
      <c r="J17" s="147"/>
      <c r="L17" s="148"/>
    </row>
    <row r="18" spans="1:12" ht="15">
      <c r="A18" s="149" t="str">
        <f>'5 Sheet1'!F18</f>
        <v>Gabion Wall Type 2</v>
      </c>
      <c r="B18" s="154"/>
      <c r="C18" s="144"/>
      <c r="D18" s="146"/>
      <c r="E18" s="145"/>
      <c r="F18" s="144"/>
      <c r="G18" s="145"/>
      <c r="H18" s="151"/>
      <c r="I18" s="147"/>
      <c r="J18" s="147"/>
      <c r="L18" s="148"/>
    </row>
    <row r="19" spans="1:12" ht="15">
      <c r="A19" s="149" t="str">
        <f>'5 Sheet1'!F20</f>
        <v>~CS01</v>
      </c>
      <c r="B19" s="154">
        <f>'5 Sheet1'!H20</f>
        <v>0</v>
      </c>
      <c r="C19" s="144">
        <f>'5 Sheet1'!I20</f>
        <v>0</v>
      </c>
      <c r="D19" s="146"/>
      <c r="E19" s="145"/>
      <c r="F19" s="144">
        <f t="shared" si="0"/>
        <v>0</v>
      </c>
      <c r="G19" s="145"/>
      <c r="H19" s="151" t="s">
        <v>241</v>
      </c>
      <c r="I19" s="147">
        <f t="shared" si="1"/>
        <v>0</v>
      </c>
      <c r="J19" s="152">
        <f t="shared" si="2"/>
        <v>0</v>
      </c>
      <c r="L19" s="148"/>
    </row>
    <row r="20" spans="1:12" ht="15">
      <c r="A20" s="149" t="str">
        <f>'5 Sheet1'!F21</f>
        <v>CS01-CS02</v>
      </c>
      <c r="B20" s="154">
        <f>'5 Sheet1'!H21</f>
        <v>0</v>
      </c>
      <c r="C20" s="144">
        <f>'5 Sheet1'!I21</f>
        <v>0</v>
      </c>
      <c r="D20" s="146"/>
      <c r="E20" s="145"/>
      <c r="F20" s="144">
        <f t="shared" si="0"/>
        <v>0</v>
      </c>
      <c r="G20" s="145"/>
      <c r="H20" s="151" t="s">
        <v>241</v>
      </c>
      <c r="I20" s="147">
        <f t="shared" si="1"/>
        <v>0</v>
      </c>
      <c r="J20" s="152">
        <f t="shared" si="2"/>
        <v>0</v>
      </c>
      <c r="L20" s="148"/>
    </row>
    <row r="21" spans="1:12" ht="15">
      <c r="A21" s="149" t="str">
        <f>'5 Sheet1'!F22</f>
        <v>CS02-CS03</v>
      </c>
      <c r="B21" s="154">
        <f>'5 Sheet1'!H22</f>
        <v>0</v>
      </c>
      <c r="C21" s="144">
        <f>'5 Sheet1'!I22</f>
        <v>0</v>
      </c>
      <c r="D21" s="146"/>
      <c r="E21" s="145"/>
      <c r="F21" s="144">
        <f t="shared" si="0"/>
        <v>0</v>
      </c>
      <c r="G21" s="145"/>
      <c r="H21" s="151" t="s">
        <v>241</v>
      </c>
      <c r="I21" s="147">
        <f t="shared" si="1"/>
        <v>0</v>
      </c>
      <c r="J21" s="152">
        <f t="shared" si="2"/>
        <v>0</v>
      </c>
      <c r="L21" s="148"/>
    </row>
    <row r="22" spans="1:12" ht="15">
      <c r="A22" s="149" t="str">
        <f>'5 Sheet1'!F23</f>
        <v>CS03~</v>
      </c>
      <c r="B22" s="154">
        <f>'5 Sheet1'!H23</f>
        <v>0</v>
      </c>
      <c r="C22" s="144">
        <f>'5 Sheet1'!I23</f>
        <v>0</v>
      </c>
      <c r="D22" s="146"/>
      <c r="E22" s="145"/>
      <c r="F22" s="144">
        <f t="shared" si="0"/>
        <v>0</v>
      </c>
      <c r="G22" s="145"/>
      <c r="H22" s="151" t="s">
        <v>241</v>
      </c>
      <c r="I22" s="147">
        <f t="shared" si="1"/>
        <v>0</v>
      </c>
      <c r="J22" s="152">
        <f t="shared" si="2"/>
        <v>0</v>
      </c>
      <c r="L22" s="148"/>
    </row>
    <row r="23" spans="1:12" ht="15">
      <c r="A23" s="149"/>
      <c r="B23" s="154"/>
      <c r="C23" s="144"/>
      <c r="D23" s="146"/>
      <c r="E23" s="145"/>
      <c r="F23" s="144"/>
      <c r="G23" s="145"/>
      <c r="H23" s="151"/>
      <c r="I23" s="147"/>
      <c r="J23" s="147"/>
      <c r="L23" s="148"/>
    </row>
    <row r="24" spans="1:12" ht="15">
      <c r="A24" s="149" t="str">
        <f>'5 Sheet1'!F25</f>
        <v>CS07</v>
      </c>
      <c r="B24" s="154">
        <f>'5 Sheet1'!H25</f>
        <v>0</v>
      </c>
      <c r="C24" s="144">
        <f>'5 Sheet1'!I25</f>
        <v>0</v>
      </c>
      <c r="D24" s="146"/>
      <c r="E24" s="145"/>
      <c r="F24" s="144">
        <f t="shared" si="0"/>
        <v>0</v>
      </c>
      <c r="G24" s="145"/>
      <c r="H24" s="151" t="s">
        <v>241</v>
      </c>
      <c r="I24" s="147">
        <f t="shared" si="1"/>
        <v>0</v>
      </c>
      <c r="J24" s="152">
        <f t="shared" si="2"/>
        <v>0</v>
      </c>
      <c r="L24" s="148"/>
    </row>
    <row r="25" spans="1:12" ht="15">
      <c r="A25" s="149"/>
      <c r="B25" s="154"/>
      <c r="C25" s="144"/>
      <c r="D25" s="146"/>
      <c r="E25" s="145"/>
      <c r="F25" s="144"/>
      <c r="G25" s="145"/>
      <c r="H25" s="151"/>
      <c r="I25" s="147"/>
      <c r="J25" s="147"/>
      <c r="L25" s="148"/>
    </row>
    <row r="26" spans="1:12" ht="15">
      <c r="A26" s="149" t="str">
        <f>'5 Sheet1'!F27</f>
        <v>Gabion Wall Type 3</v>
      </c>
      <c r="B26" s="154"/>
      <c r="C26" s="144"/>
      <c r="D26" s="146"/>
      <c r="E26" s="145"/>
      <c r="F26" s="144"/>
      <c r="G26" s="145"/>
      <c r="H26" s="151"/>
      <c r="I26" s="147"/>
      <c r="J26" s="147"/>
      <c r="L26" s="148"/>
    </row>
    <row r="27" spans="1:12" ht="15">
      <c r="A27" s="149" t="str">
        <f>'5 Sheet1'!F29</f>
        <v>~CS05</v>
      </c>
      <c r="B27" s="154">
        <f>'5 Sheet1'!H29</f>
        <v>0</v>
      </c>
      <c r="C27" s="144">
        <f>'5 Sheet1'!I29</f>
        <v>0</v>
      </c>
      <c r="D27" s="146"/>
      <c r="E27" s="145"/>
      <c r="F27" s="144">
        <f t="shared" si="0"/>
        <v>0</v>
      </c>
      <c r="G27" s="145"/>
      <c r="H27" s="151" t="s">
        <v>241</v>
      </c>
      <c r="I27" s="147">
        <f t="shared" si="1"/>
        <v>0</v>
      </c>
      <c r="J27" s="152">
        <f t="shared" si="2"/>
        <v>0</v>
      </c>
      <c r="L27" s="148"/>
    </row>
    <row r="28" spans="1:12" ht="15">
      <c r="A28" s="149" t="str">
        <f>'5 Sheet1'!F30</f>
        <v>CS05-CS06</v>
      </c>
      <c r="B28" s="154">
        <f>'5 Sheet1'!H30</f>
        <v>0</v>
      </c>
      <c r="C28" s="144">
        <f>'5 Sheet1'!I30</f>
        <v>0</v>
      </c>
      <c r="D28" s="146"/>
      <c r="E28" s="145"/>
      <c r="F28" s="144">
        <f t="shared" si="0"/>
        <v>0</v>
      </c>
      <c r="G28" s="145"/>
      <c r="H28" s="151" t="s">
        <v>241</v>
      </c>
      <c r="I28" s="147">
        <f t="shared" si="1"/>
        <v>0</v>
      </c>
      <c r="J28" s="152">
        <f t="shared" si="2"/>
        <v>0</v>
      </c>
      <c r="L28" s="148"/>
    </row>
    <row r="29" spans="1:12" ht="15">
      <c r="A29" s="149" t="str">
        <f>'5 Sheet1'!F31</f>
        <v>CS06~</v>
      </c>
      <c r="B29" s="154">
        <f>'5 Sheet1'!H31</f>
        <v>0</v>
      </c>
      <c r="C29" s="144">
        <f>'5 Sheet1'!I31</f>
        <v>0</v>
      </c>
      <c r="D29" s="146"/>
      <c r="E29" s="145"/>
      <c r="F29" s="144">
        <f t="shared" si="0"/>
        <v>0</v>
      </c>
      <c r="G29" s="145"/>
      <c r="H29" s="151" t="s">
        <v>241</v>
      </c>
      <c r="I29" s="147">
        <f t="shared" si="1"/>
        <v>0</v>
      </c>
      <c r="J29" s="152">
        <f t="shared" si="2"/>
        <v>0</v>
      </c>
      <c r="L29" s="148"/>
    </row>
    <row r="30" spans="1:12" ht="15">
      <c r="A30" s="149"/>
      <c r="B30" s="154"/>
      <c r="C30" s="144"/>
      <c r="D30" s="146"/>
      <c r="E30" s="145"/>
      <c r="F30" s="144"/>
      <c r="G30" s="145"/>
      <c r="H30" s="151"/>
      <c r="I30" s="147"/>
      <c r="J30" s="147"/>
      <c r="L30" s="148"/>
    </row>
    <row r="31" spans="1:12" ht="15">
      <c r="A31" s="149" t="str">
        <f>'5 Sheet1'!F35</f>
        <v>Gabion Wall Type 5</v>
      </c>
      <c r="B31" s="154"/>
      <c r="C31" s="144"/>
      <c r="D31" s="146"/>
      <c r="E31" s="145"/>
      <c r="F31" s="144"/>
      <c r="G31" s="145"/>
      <c r="H31" s="151"/>
      <c r="I31" s="147"/>
      <c r="J31" s="147"/>
      <c r="L31" s="148"/>
    </row>
    <row r="32" spans="1:12" ht="15">
      <c r="A32" s="149" t="str">
        <f>'5 Sheet1'!F37</f>
        <v>~CS05</v>
      </c>
      <c r="B32" s="154">
        <f>'5 Sheet1'!H37</f>
        <v>0</v>
      </c>
      <c r="C32" s="144">
        <f>'5 Sheet1'!I37</f>
        <v>0</v>
      </c>
      <c r="D32" s="146"/>
      <c r="E32" s="145"/>
      <c r="F32" s="144">
        <f t="shared" si="0"/>
        <v>0</v>
      </c>
      <c r="G32" s="145"/>
      <c r="H32" s="151" t="s">
        <v>241</v>
      </c>
      <c r="I32" s="147">
        <f t="shared" si="1"/>
        <v>0</v>
      </c>
      <c r="J32" s="152">
        <f t="shared" si="2"/>
        <v>0</v>
      </c>
      <c r="L32" s="148"/>
    </row>
    <row r="33" spans="1:12" ht="15">
      <c r="A33" s="149" t="str">
        <f>'5 Sheet1'!F38</f>
        <v>CS05-CS06</v>
      </c>
      <c r="B33" s="154">
        <f>'5 Sheet1'!H38</f>
        <v>0</v>
      </c>
      <c r="C33" s="144">
        <f>'5 Sheet1'!I38</f>
        <v>0</v>
      </c>
      <c r="D33" s="146"/>
      <c r="E33" s="145"/>
      <c r="F33" s="144">
        <f t="shared" si="0"/>
        <v>0</v>
      </c>
      <c r="G33" s="145"/>
      <c r="H33" s="151" t="s">
        <v>241</v>
      </c>
      <c r="I33" s="147">
        <f t="shared" si="1"/>
        <v>0</v>
      </c>
      <c r="J33" s="152">
        <f t="shared" si="2"/>
        <v>0</v>
      </c>
      <c r="L33" s="148"/>
    </row>
    <row r="34" spans="1:12" ht="15">
      <c r="A34" s="149" t="str">
        <f>'5 Sheet1'!F39</f>
        <v>CS06-CS07</v>
      </c>
      <c r="B34" s="154">
        <f>'5 Sheet1'!H39</f>
        <v>0</v>
      </c>
      <c r="C34" s="144">
        <f>'5 Sheet1'!I39</f>
        <v>0</v>
      </c>
      <c r="D34" s="146"/>
      <c r="E34" s="145"/>
      <c r="F34" s="144">
        <f t="shared" si="0"/>
        <v>0</v>
      </c>
      <c r="G34" s="145"/>
      <c r="H34" s="151" t="s">
        <v>241</v>
      </c>
      <c r="I34" s="147">
        <f t="shared" si="1"/>
        <v>0</v>
      </c>
      <c r="J34" s="152">
        <f t="shared" si="2"/>
        <v>0</v>
      </c>
      <c r="L34" s="148"/>
    </row>
    <row r="35" spans="1:12" ht="15">
      <c r="A35" s="149" t="str">
        <f>'5 Sheet1'!F40</f>
        <v>CS07-CS08</v>
      </c>
      <c r="B35" s="154">
        <f>'5 Sheet1'!H40</f>
        <v>0</v>
      </c>
      <c r="C35" s="144">
        <f>'5 Sheet1'!I40</f>
        <v>0</v>
      </c>
      <c r="D35" s="146"/>
      <c r="E35" s="145"/>
      <c r="F35" s="144">
        <f t="shared" si="0"/>
        <v>0</v>
      </c>
      <c r="G35" s="145"/>
      <c r="H35" s="151" t="s">
        <v>241</v>
      </c>
      <c r="I35" s="147">
        <f t="shared" si="1"/>
        <v>0</v>
      </c>
      <c r="J35" s="152">
        <f t="shared" si="2"/>
        <v>0</v>
      </c>
      <c r="L35" s="148"/>
    </row>
    <row r="36" spans="1:12" ht="15">
      <c r="A36" s="149" t="str">
        <f>'5 Sheet1'!F41</f>
        <v>CS08~</v>
      </c>
      <c r="B36" s="154">
        <f>'5 Sheet1'!H41</f>
        <v>0</v>
      </c>
      <c r="C36" s="144">
        <f>'5 Sheet1'!I41</f>
        <v>0</v>
      </c>
      <c r="D36" s="146"/>
      <c r="E36" s="145"/>
      <c r="F36" s="144">
        <f t="shared" si="0"/>
        <v>0</v>
      </c>
      <c r="G36" s="145"/>
      <c r="H36" s="151" t="s">
        <v>241</v>
      </c>
      <c r="I36" s="147">
        <f t="shared" si="1"/>
        <v>0</v>
      </c>
      <c r="J36" s="152">
        <f t="shared" si="2"/>
        <v>0</v>
      </c>
      <c r="L36" s="148"/>
    </row>
    <row r="37" spans="1:12" ht="15">
      <c r="A37" s="149"/>
      <c r="B37" s="154"/>
      <c r="C37" s="144"/>
      <c r="D37" s="146"/>
      <c r="E37" s="145"/>
      <c r="F37" s="144"/>
      <c r="G37" s="145"/>
      <c r="H37" s="145"/>
      <c r="I37" s="147"/>
      <c r="J37" s="147"/>
      <c r="L37" s="148"/>
    </row>
    <row r="38" spans="1:12" ht="15">
      <c r="A38" s="157"/>
      <c r="B38" s="144"/>
      <c r="C38" s="144"/>
      <c r="D38" s="146"/>
      <c r="E38" s="145"/>
      <c r="F38" s="144"/>
      <c r="G38" s="145"/>
      <c r="H38" s="145"/>
      <c r="I38" s="147"/>
      <c r="J38" s="158">
        <f>SUM(J6:J37)</f>
        <v>0</v>
      </c>
      <c r="L38" s="148"/>
    </row>
    <row r="39" spans="1:12" ht="15">
      <c r="A39" s="153"/>
      <c r="B39" s="154"/>
      <c r="C39" s="159"/>
      <c r="D39" s="160"/>
      <c r="E39" s="161"/>
      <c r="F39" s="154"/>
      <c r="G39" s="161"/>
      <c r="H39" s="161"/>
      <c r="I39" s="162"/>
      <c r="J39" s="163"/>
    </row>
    <row r="40" spans="1:12" ht="15">
      <c r="A40" s="602" t="s">
        <v>243</v>
      </c>
      <c r="B40" s="603"/>
      <c r="C40" s="603"/>
      <c r="D40" s="603"/>
      <c r="E40" s="603"/>
      <c r="F40" s="603"/>
      <c r="G40" s="603"/>
      <c r="H40" s="603"/>
      <c r="I40" s="603"/>
      <c r="J40" s="604"/>
    </row>
    <row r="41" spans="1:12" ht="15">
      <c r="A41" s="586" t="s">
        <v>244</v>
      </c>
      <c r="B41" s="587"/>
      <c r="C41" s="587"/>
      <c r="D41" s="587"/>
      <c r="E41" s="587"/>
      <c r="F41" s="588"/>
      <c r="G41" s="141"/>
      <c r="H41" s="142"/>
      <c r="I41" s="142"/>
      <c r="J41" s="141"/>
      <c r="K41" s="164"/>
    </row>
    <row r="42" spans="1:12" ht="15">
      <c r="A42" s="586" t="s">
        <v>245</v>
      </c>
      <c r="B42" s="587"/>
      <c r="C42" s="587"/>
      <c r="D42" s="587"/>
      <c r="E42" s="587"/>
      <c r="F42" s="588"/>
      <c r="G42" s="141"/>
      <c r="H42" s="142"/>
      <c r="I42" s="141"/>
      <c r="J42" s="141"/>
      <c r="L42" s="148"/>
    </row>
    <row r="43" spans="1:12" ht="15">
      <c r="A43" s="586" t="s">
        <v>246</v>
      </c>
      <c r="B43" s="587"/>
      <c r="C43" s="587"/>
      <c r="D43" s="587"/>
      <c r="E43" s="587"/>
      <c r="F43" s="588"/>
      <c r="G43" s="165"/>
      <c r="H43" s="166"/>
      <c r="I43" s="165"/>
      <c r="J43" s="165"/>
      <c r="L43" s="148"/>
    </row>
    <row r="44" spans="1:12" ht="15">
      <c r="A44" s="157" t="s">
        <v>247</v>
      </c>
      <c r="B44" s="144"/>
      <c r="C44" s="144"/>
      <c r="D44" s="146"/>
      <c r="E44" s="145"/>
      <c r="F44" s="144"/>
      <c r="G44" s="145"/>
      <c r="H44" s="145"/>
      <c r="I44" s="147"/>
      <c r="J44" s="147"/>
      <c r="L44" s="148"/>
    </row>
    <row r="45" spans="1:12" ht="15">
      <c r="A45" s="149" t="str">
        <f t="shared" ref="A45:B60" si="3">A18</f>
        <v>Gabion Wall Type 2</v>
      </c>
      <c r="B45" s="154"/>
      <c r="C45" s="144"/>
      <c r="D45" s="146"/>
      <c r="E45" s="145"/>
      <c r="F45" s="144"/>
      <c r="G45" s="145"/>
      <c r="H45" s="145"/>
      <c r="I45" s="147"/>
      <c r="J45" s="147"/>
      <c r="L45" s="148"/>
    </row>
    <row r="46" spans="1:12" ht="15">
      <c r="A46" s="149" t="str">
        <f t="shared" si="3"/>
        <v>~CS01</v>
      </c>
      <c r="B46" s="154">
        <f t="shared" si="3"/>
        <v>0</v>
      </c>
      <c r="C46" s="144">
        <f>'5 Sheet1'!M20</f>
        <v>0</v>
      </c>
      <c r="D46" s="146"/>
      <c r="E46" s="145"/>
      <c r="F46" s="144">
        <f>B46*C46</f>
        <v>0</v>
      </c>
      <c r="G46" s="145"/>
      <c r="H46" s="145" t="s">
        <v>248</v>
      </c>
      <c r="I46" s="147">
        <f>F46*1.1</f>
        <v>0</v>
      </c>
      <c r="J46" s="152">
        <f>ROUNDUP(I46,2)</f>
        <v>0</v>
      </c>
      <c r="L46" s="148"/>
    </row>
    <row r="47" spans="1:12" ht="15">
      <c r="A47" s="149" t="str">
        <f t="shared" si="3"/>
        <v>CS01-CS02</v>
      </c>
      <c r="B47" s="154">
        <f t="shared" si="3"/>
        <v>0</v>
      </c>
      <c r="C47" s="144">
        <f>'5 Sheet1'!M21</f>
        <v>0</v>
      </c>
      <c r="D47" s="146"/>
      <c r="E47" s="145"/>
      <c r="F47" s="144">
        <f>B47*C47</f>
        <v>0</v>
      </c>
      <c r="G47" s="145"/>
      <c r="H47" s="145" t="s">
        <v>248</v>
      </c>
      <c r="I47" s="147">
        <f>F47*1.1</f>
        <v>0</v>
      </c>
      <c r="J47" s="152">
        <f t="shared" ref="J47:J63" si="4">ROUNDUP(I47,2)</f>
        <v>0</v>
      </c>
      <c r="L47" s="148"/>
    </row>
    <row r="48" spans="1:12" ht="15">
      <c r="A48" s="149" t="str">
        <f t="shared" si="3"/>
        <v>CS02-CS03</v>
      </c>
      <c r="B48" s="154">
        <f t="shared" si="3"/>
        <v>0</v>
      </c>
      <c r="C48" s="144">
        <f>'5 Sheet1'!M22</f>
        <v>0</v>
      </c>
      <c r="D48" s="146"/>
      <c r="E48" s="145"/>
      <c r="F48" s="144">
        <f>B48*C48</f>
        <v>0</v>
      </c>
      <c r="G48" s="145"/>
      <c r="H48" s="145" t="s">
        <v>248</v>
      </c>
      <c r="I48" s="147">
        <f>F48*1.1</f>
        <v>0</v>
      </c>
      <c r="J48" s="152">
        <f t="shared" si="4"/>
        <v>0</v>
      </c>
      <c r="L48" s="148"/>
    </row>
    <row r="49" spans="1:12" ht="15">
      <c r="A49" s="149" t="str">
        <f t="shared" si="3"/>
        <v>CS03~</v>
      </c>
      <c r="B49" s="154">
        <f t="shared" si="3"/>
        <v>0</v>
      </c>
      <c r="C49" s="144">
        <f>'5 Sheet1'!M23</f>
        <v>0</v>
      </c>
      <c r="D49" s="146"/>
      <c r="E49" s="145"/>
      <c r="F49" s="144">
        <f>B49*C49</f>
        <v>0</v>
      </c>
      <c r="G49" s="145"/>
      <c r="H49" s="145" t="s">
        <v>248</v>
      </c>
      <c r="I49" s="147">
        <f>F49*1.1</f>
        <v>0</v>
      </c>
      <c r="J49" s="152">
        <f t="shared" si="4"/>
        <v>0</v>
      </c>
      <c r="L49" s="148"/>
    </row>
    <row r="50" spans="1:12" ht="15">
      <c r="A50" s="149"/>
      <c r="B50" s="154"/>
      <c r="C50" s="144"/>
      <c r="D50" s="146"/>
      <c r="E50" s="145"/>
      <c r="F50" s="144"/>
      <c r="G50" s="145"/>
      <c r="H50" s="145"/>
      <c r="I50" s="147"/>
      <c r="J50" s="152"/>
      <c r="L50" s="148"/>
    </row>
    <row r="51" spans="1:12" ht="15">
      <c r="A51" s="149" t="str">
        <f t="shared" si="3"/>
        <v>CS07</v>
      </c>
      <c r="B51" s="154">
        <f t="shared" si="3"/>
        <v>0</v>
      </c>
      <c r="C51" s="144">
        <f>'5 Sheet1'!M25</f>
        <v>0</v>
      </c>
      <c r="D51" s="146"/>
      <c r="E51" s="145"/>
      <c r="F51" s="144">
        <f t="shared" ref="F51:F63" si="5">B51*C51</f>
        <v>0</v>
      </c>
      <c r="G51" s="145"/>
      <c r="H51" s="145" t="s">
        <v>248</v>
      </c>
      <c r="I51" s="147">
        <f t="shared" ref="I51:I63" si="6">F51*1.1</f>
        <v>0</v>
      </c>
      <c r="J51" s="152">
        <f t="shared" si="4"/>
        <v>0</v>
      </c>
      <c r="L51" s="148"/>
    </row>
    <row r="52" spans="1:12" ht="15">
      <c r="A52" s="149"/>
      <c r="B52" s="154"/>
      <c r="C52" s="144"/>
      <c r="D52" s="146"/>
      <c r="E52" s="145"/>
      <c r="F52" s="144"/>
      <c r="G52" s="145"/>
      <c r="H52" s="145"/>
      <c r="I52" s="147"/>
      <c r="J52" s="152"/>
      <c r="L52" s="148"/>
    </row>
    <row r="53" spans="1:12" ht="15">
      <c r="A53" s="149" t="str">
        <f t="shared" si="3"/>
        <v>Gabion Wall Type 3</v>
      </c>
      <c r="B53" s="154"/>
      <c r="C53" s="144"/>
      <c r="D53" s="146"/>
      <c r="E53" s="145"/>
      <c r="F53" s="144"/>
      <c r="G53" s="145"/>
      <c r="H53" s="145"/>
      <c r="I53" s="147"/>
      <c r="J53" s="152"/>
      <c r="L53" s="148"/>
    </row>
    <row r="54" spans="1:12" ht="15">
      <c r="A54" s="149" t="str">
        <f t="shared" si="3"/>
        <v>~CS05</v>
      </c>
      <c r="B54" s="154">
        <f t="shared" si="3"/>
        <v>0</v>
      </c>
      <c r="C54" s="144">
        <f>'5 Sheet1'!M29</f>
        <v>0</v>
      </c>
      <c r="D54" s="146"/>
      <c r="E54" s="145"/>
      <c r="F54" s="144">
        <f t="shared" si="5"/>
        <v>0</v>
      </c>
      <c r="G54" s="145"/>
      <c r="H54" s="145" t="s">
        <v>248</v>
      </c>
      <c r="I54" s="147">
        <f t="shared" si="6"/>
        <v>0</v>
      </c>
      <c r="J54" s="152">
        <f t="shared" si="4"/>
        <v>0</v>
      </c>
      <c r="L54" s="148"/>
    </row>
    <row r="55" spans="1:12" ht="15">
      <c r="A55" s="149" t="str">
        <f t="shared" si="3"/>
        <v>CS05-CS06</v>
      </c>
      <c r="B55" s="154">
        <f t="shared" si="3"/>
        <v>0</v>
      </c>
      <c r="C55" s="144">
        <f>'5 Sheet1'!M30</f>
        <v>0</v>
      </c>
      <c r="D55" s="146"/>
      <c r="E55" s="145"/>
      <c r="F55" s="144">
        <f t="shared" si="5"/>
        <v>0</v>
      </c>
      <c r="G55" s="145"/>
      <c r="H55" s="145" t="s">
        <v>248</v>
      </c>
      <c r="I55" s="147">
        <f t="shared" si="6"/>
        <v>0</v>
      </c>
      <c r="J55" s="152">
        <f t="shared" si="4"/>
        <v>0</v>
      </c>
      <c r="L55" s="148"/>
    </row>
    <row r="56" spans="1:12" ht="15">
      <c r="A56" s="149" t="str">
        <f t="shared" si="3"/>
        <v>CS06~</v>
      </c>
      <c r="B56" s="154">
        <f t="shared" si="3"/>
        <v>0</v>
      </c>
      <c r="C56" s="144">
        <f>'5 Sheet1'!M31</f>
        <v>0</v>
      </c>
      <c r="D56" s="146"/>
      <c r="E56" s="145"/>
      <c r="F56" s="144">
        <f t="shared" si="5"/>
        <v>0</v>
      </c>
      <c r="G56" s="145"/>
      <c r="H56" s="145" t="s">
        <v>248</v>
      </c>
      <c r="I56" s="147">
        <f t="shared" si="6"/>
        <v>0</v>
      </c>
      <c r="J56" s="152">
        <f t="shared" si="4"/>
        <v>0</v>
      </c>
      <c r="L56" s="148"/>
    </row>
    <row r="57" spans="1:12" ht="15">
      <c r="A57" s="149"/>
      <c r="B57" s="154"/>
      <c r="C57" s="144"/>
      <c r="D57" s="146"/>
      <c r="E57" s="145"/>
      <c r="F57" s="144"/>
      <c r="G57" s="145"/>
      <c r="H57" s="145"/>
      <c r="I57" s="147"/>
      <c r="J57" s="152"/>
      <c r="L57" s="148"/>
    </row>
    <row r="58" spans="1:12" ht="15">
      <c r="A58" s="149" t="str">
        <f t="shared" si="3"/>
        <v>Gabion Wall Type 5</v>
      </c>
      <c r="B58" s="154"/>
      <c r="C58" s="144"/>
      <c r="D58" s="146"/>
      <c r="E58" s="145"/>
      <c r="F58" s="144"/>
      <c r="G58" s="145"/>
      <c r="H58" s="145"/>
      <c r="I58" s="147"/>
      <c r="J58" s="152"/>
      <c r="L58" s="148"/>
    </row>
    <row r="59" spans="1:12" ht="15">
      <c r="A59" s="149" t="str">
        <f t="shared" si="3"/>
        <v>~CS05</v>
      </c>
      <c r="B59" s="154">
        <f t="shared" si="3"/>
        <v>0</v>
      </c>
      <c r="C59" s="144">
        <f>'5 Sheet1'!M37</f>
        <v>0</v>
      </c>
      <c r="D59" s="146"/>
      <c r="E59" s="145"/>
      <c r="F59" s="144">
        <f t="shared" si="5"/>
        <v>0</v>
      </c>
      <c r="G59" s="145"/>
      <c r="H59" s="145" t="s">
        <v>248</v>
      </c>
      <c r="I59" s="147">
        <f t="shared" si="6"/>
        <v>0</v>
      </c>
      <c r="J59" s="152">
        <f t="shared" si="4"/>
        <v>0</v>
      </c>
      <c r="L59" s="148"/>
    </row>
    <row r="60" spans="1:12" ht="15">
      <c r="A60" s="149" t="str">
        <f t="shared" si="3"/>
        <v>CS05-CS06</v>
      </c>
      <c r="B60" s="154">
        <f t="shared" si="3"/>
        <v>0</v>
      </c>
      <c r="C60" s="144">
        <f>'5 Sheet1'!M38</f>
        <v>0</v>
      </c>
      <c r="D60" s="146"/>
      <c r="E60" s="145"/>
      <c r="F60" s="144">
        <f t="shared" si="5"/>
        <v>0</v>
      </c>
      <c r="G60" s="145"/>
      <c r="H60" s="145" t="s">
        <v>248</v>
      </c>
      <c r="I60" s="147">
        <f t="shared" si="6"/>
        <v>0</v>
      </c>
      <c r="J60" s="152">
        <f t="shared" si="4"/>
        <v>0</v>
      </c>
      <c r="L60" s="148"/>
    </row>
    <row r="61" spans="1:12" ht="15">
      <c r="A61" s="149" t="str">
        <f t="shared" ref="A61:B63" si="7">A34</f>
        <v>CS06-CS07</v>
      </c>
      <c r="B61" s="154">
        <f t="shared" si="7"/>
        <v>0</v>
      </c>
      <c r="C61" s="144">
        <f>'5 Sheet1'!M39</f>
        <v>0</v>
      </c>
      <c r="D61" s="146"/>
      <c r="E61" s="145"/>
      <c r="F61" s="144">
        <f t="shared" si="5"/>
        <v>0</v>
      </c>
      <c r="G61" s="145"/>
      <c r="H61" s="145" t="s">
        <v>248</v>
      </c>
      <c r="I61" s="147">
        <f t="shared" si="6"/>
        <v>0</v>
      </c>
      <c r="J61" s="152">
        <f t="shared" si="4"/>
        <v>0</v>
      </c>
      <c r="L61" s="148"/>
    </row>
    <row r="62" spans="1:12" ht="15">
      <c r="A62" s="149" t="str">
        <f t="shared" si="7"/>
        <v>CS07-CS08</v>
      </c>
      <c r="B62" s="154">
        <f t="shared" si="7"/>
        <v>0</v>
      </c>
      <c r="C62" s="144">
        <f>'5 Sheet1'!M40</f>
        <v>0</v>
      </c>
      <c r="D62" s="146"/>
      <c r="E62" s="145"/>
      <c r="F62" s="144">
        <f t="shared" si="5"/>
        <v>0</v>
      </c>
      <c r="G62" s="145"/>
      <c r="H62" s="145" t="s">
        <v>248</v>
      </c>
      <c r="I62" s="147">
        <f t="shared" si="6"/>
        <v>0</v>
      </c>
      <c r="J62" s="152">
        <f t="shared" si="4"/>
        <v>0</v>
      </c>
      <c r="L62" s="148"/>
    </row>
    <row r="63" spans="1:12" ht="15">
      <c r="A63" s="149" t="str">
        <f t="shared" si="7"/>
        <v>CS08~</v>
      </c>
      <c r="B63" s="154">
        <f t="shared" si="7"/>
        <v>0</v>
      </c>
      <c r="C63" s="144">
        <f>'5 Sheet1'!M41</f>
        <v>0</v>
      </c>
      <c r="D63" s="146"/>
      <c r="E63" s="145"/>
      <c r="F63" s="144">
        <f t="shared" si="5"/>
        <v>0</v>
      </c>
      <c r="G63" s="145"/>
      <c r="H63" s="145" t="s">
        <v>248</v>
      </c>
      <c r="I63" s="147">
        <f t="shared" si="6"/>
        <v>0</v>
      </c>
      <c r="J63" s="152">
        <f t="shared" si="4"/>
        <v>0</v>
      </c>
      <c r="L63" s="148"/>
    </row>
    <row r="64" spans="1:12" ht="15">
      <c r="A64" s="157"/>
      <c r="B64" s="144"/>
      <c r="C64" s="144"/>
      <c r="D64" s="146"/>
      <c r="E64" s="145"/>
      <c r="F64" s="144"/>
      <c r="G64" s="145"/>
      <c r="H64" s="145"/>
      <c r="I64" s="147"/>
      <c r="J64" s="152"/>
      <c r="L64" s="148"/>
    </row>
    <row r="65" spans="1:12" ht="15">
      <c r="A65" s="157"/>
      <c r="B65" s="144"/>
      <c r="C65" s="144"/>
      <c r="D65" s="146"/>
      <c r="E65" s="145"/>
      <c r="F65" s="144"/>
      <c r="G65" s="145"/>
      <c r="H65" s="145"/>
      <c r="I65" s="147"/>
      <c r="J65" s="158">
        <f>SUM(J44:J64)</f>
        <v>0</v>
      </c>
    </row>
    <row r="66" spans="1:12" ht="15">
      <c r="A66" s="157"/>
      <c r="B66" s="144"/>
      <c r="C66" s="144"/>
      <c r="D66" s="146"/>
      <c r="E66" s="145"/>
      <c r="F66" s="144"/>
      <c r="G66" s="145"/>
      <c r="H66" s="145"/>
      <c r="I66" s="147"/>
      <c r="J66" s="158"/>
    </row>
    <row r="67" spans="1:12" ht="15">
      <c r="A67" s="157"/>
      <c r="B67" s="144"/>
      <c r="C67" s="144"/>
      <c r="D67" s="146"/>
      <c r="E67" s="145"/>
      <c r="F67" s="144"/>
      <c r="G67" s="145"/>
      <c r="H67" s="145"/>
      <c r="I67" s="147"/>
      <c r="J67" s="147"/>
    </row>
    <row r="68" spans="1:12" ht="15">
      <c r="A68" s="586" t="s">
        <v>249</v>
      </c>
      <c r="B68" s="587"/>
      <c r="C68" s="587"/>
      <c r="D68" s="587"/>
      <c r="E68" s="587"/>
      <c r="F68" s="588"/>
      <c r="G68" s="167"/>
      <c r="H68" s="142"/>
      <c r="I68" s="141"/>
      <c r="J68" s="141"/>
      <c r="K68" s="148"/>
      <c r="L68" s="148"/>
    </row>
    <row r="69" spans="1:12" ht="15">
      <c r="A69" s="586" t="s">
        <v>250</v>
      </c>
      <c r="B69" s="587"/>
      <c r="C69" s="587"/>
      <c r="D69" s="587"/>
      <c r="E69" s="587"/>
      <c r="F69" s="588"/>
      <c r="G69" s="167"/>
      <c r="H69" s="142"/>
      <c r="I69" s="141"/>
      <c r="J69" s="141"/>
      <c r="K69" s="148"/>
      <c r="L69" s="148"/>
    </row>
    <row r="70" spans="1:12" ht="15">
      <c r="A70" s="586" t="s">
        <v>251</v>
      </c>
      <c r="B70" s="587"/>
      <c r="C70" s="587"/>
      <c r="D70" s="587"/>
      <c r="E70" s="587"/>
      <c r="F70" s="588"/>
      <c r="G70" s="165"/>
      <c r="H70" s="166"/>
      <c r="I70" s="165"/>
      <c r="J70" s="165"/>
      <c r="K70" s="148"/>
      <c r="L70" s="148"/>
    </row>
    <row r="71" spans="1:12" ht="15">
      <c r="A71" s="168" t="s">
        <v>252</v>
      </c>
      <c r="B71" s="150"/>
      <c r="C71" s="169"/>
      <c r="D71" s="169"/>
      <c r="E71" s="170"/>
      <c r="F71" s="150"/>
      <c r="G71" s="170"/>
      <c r="H71" s="170"/>
      <c r="I71" s="147"/>
      <c r="J71" s="171"/>
      <c r="K71" s="148"/>
      <c r="L71" s="148"/>
    </row>
    <row r="72" spans="1:12" ht="15">
      <c r="A72" s="172" t="str">
        <f>A45</f>
        <v>Gabion Wall Type 2</v>
      </c>
      <c r="B72" s="154"/>
      <c r="C72" s="159"/>
      <c r="D72" s="160"/>
      <c r="E72" s="161"/>
      <c r="F72" s="154"/>
      <c r="G72" s="173"/>
      <c r="H72" s="145"/>
      <c r="I72" s="147"/>
      <c r="J72" s="147"/>
      <c r="K72" s="148"/>
      <c r="L72" s="148"/>
    </row>
    <row r="73" spans="1:12" ht="15">
      <c r="A73" s="172" t="str">
        <f t="shared" ref="A73:B88" si="8">A46</f>
        <v>~CS01</v>
      </c>
      <c r="B73" s="154">
        <f>B46</f>
        <v>0</v>
      </c>
      <c r="C73" s="159">
        <f>'5 Sheet1'!K20</f>
        <v>0</v>
      </c>
      <c r="D73" s="160"/>
      <c r="E73" s="161"/>
      <c r="F73" s="154">
        <f>PRODUCT(B73:E73)</f>
        <v>0</v>
      </c>
      <c r="G73" s="173">
        <f>F73</f>
        <v>0</v>
      </c>
      <c r="H73" s="145" t="s">
        <v>248</v>
      </c>
      <c r="I73" s="147">
        <f>G73*1.1</f>
        <v>0</v>
      </c>
      <c r="J73" s="152">
        <f>I73</f>
        <v>0</v>
      </c>
      <c r="K73" s="148"/>
      <c r="L73" s="148"/>
    </row>
    <row r="74" spans="1:12" ht="15">
      <c r="A74" s="172" t="str">
        <f t="shared" si="8"/>
        <v>CS01-CS02</v>
      </c>
      <c r="B74" s="154">
        <f t="shared" si="8"/>
        <v>0</v>
      </c>
      <c r="C74" s="159">
        <f>'5 Sheet1'!K21</f>
        <v>0</v>
      </c>
      <c r="D74" s="160"/>
      <c r="E74" s="161"/>
      <c r="F74" s="154">
        <f t="shared" ref="F74:F90" si="9">PRODUCT(B74:E74)</f>
        <v>0</v>
      </c>
      <c r="G74" s="173">
        <f t="shared" ref="G74:G90" si="10">F74</f>
        <v>0</v>
      </c>
      <c r="H74" s="145" t="s">
        <v>248</v>
      </c>
      <c r="I74" s="147">
        <f t="shared" ref="I74:I90" si="11">G74*1.1</f>
        <v>0</v>
      </c>
      <c r="J74" s="152">
        <f t="shared" ref="J74:J90" si="12">I74</f>
        <v>0</v>
      </c>
      <c r="K74" s="148"/>
      <c r="L74" s="148"/>
    </row>
    <row r="75" spans="1:12" ht="15">
      <c r="A75" s="172" t="str">
        <f t="shared" si="8"/>
        <v>CS02-CS03</v>
      </c>
      <c r="B75" s="154">
        <f t="shared" si="8"/>
        <v>0</v>
      </c>
      <c r="C75" s="159">
        <f>'5 Sheet1'!K22</f>
        <v>0</v>
      </c>
      <c r="D75" s="160"/>
      <c r="E75" s="161"/>
      <c r="F75" s="154">
        <f t="shared" si="9"/>
        <v>0</v>
      </c>
      <c r="G75" s="173">
        <f t="shared" si="10"/>
        <v>0</v>
      </c>
      <c r="H75" s="145" t="s">
        <v>248</v>
      </c>
      <c r="I75" s="147">
        <f t="shared" si="11"/>
        <v>0</v>
      </c>
      <c r="J75" s="152">
        <f t="shared" si="12"/>
        <v>0</v>
      </c>
      <c r="K75" s="148"/>
      <c r="L75" s="148"/>
    </row>
    <row r="76" spans="1:12" ht="15">
      <c r="A76" s="172" t="str">
        <f t="shared" si="8"/>
        <v>CS03~</v>
      </c>
      <c r="B76" s="154">
        <f t="shared" si="8"/>
        <v>0</v>
      </c>
      <c r="C76" s="159">
        <f>'5 Sheet1'!K23</f>
        <v>0</v>
      </c>
      <c r="D76" s="160"/>
      <c r="E76" s="161"/>
      <c r="F76" s="154">
        <f t="shared" si="9"/>
        <v>0</v>
      </c>
      <c r="G76" s="173">
        <f t="shared" si="10"/>
        <v>0</v>
      </c>
      <c r="H76" s="145" t="s">
        <v>248</v>
      </c>
      <c r="I76" s="147">
        <f t="shared" si="11"/>
        <v>0</v>
      </c>
      <c r="J76" s="152">
        <f t="shared" si="12"/>
        <v>0</v>
      </c>
      <c r="K76" s="148"/>
      <c r="L76" s="148"/>
    </row>
    <row r="77" spans="1:12" ht="15">
      <c r="A77" s="172"/>
      <c r="B77" s="154"/>
      <c r="C77" s="159"/>
      <c r="D77" s="160"/>
      <c r="E77" s="161"/>
      <c r="F77" s="154"/>
      <c r="G77" s="173"/>
      <c r="H77" s="145"/>
      <c r="I77" s="147"/>
      <c r="J77" s="147"/>
      <c r="K77" s="148"/>
      <c r="L77" s="148"/>
    </row>
    <row r="78" spans="1:12" ht="15">
      <c r="A78" s="172" t="str">
        <f t="shared" si="8"/>
        <v>CS07</v>
      </c>
      <c r="B78" s="154">
        <f t="shared" si="8"/>
        <v>0</v>
      </c>
      <c r="C78" s="159">
        <f>'5 Sheet1'!K25</f>
        <v>0</v>
      </c>
      <c r="D78" s="160"/>
      <c r="E78" s="161"/>
      <c r="F78" s="154">
        <f t="shared" si="9"/>
        <v>0</v>
      </c>
      <c r="G78" s="173">
        <f t="shared" si="10"/>
        <v>0</v>
      </c>
      <c r="H78" s="145" t="s">
        <v>248</v>
      </c>
      <c r="I78" s="147">
        <f t="shared" si="11"/>
        <v>0</v>
      </c>
      <c r="J78" s="152">
        <f t="shared" si="12"/>
        <v>0</v>
      </c>
      <c r="K78" s="148"/>
      <c r="L78" s="148"/>
    </row>
    <row r="79" spans="1:12" ht="15">
      <c r="A79" s="172"/>
      <c r="B79" s="154"/>
      <c r="C79" s="159"/>
      <c r="D79" s="160"/>
      <c r="E79" s="161"/>
      <c r="F79" s="154"/>
      <c r="G79" s="173"/>
      <c r="H79" s="145"/>
      <c r="I79" s="147"/>
      <c r="J79" s="147"/>
      <c r="K79" s="148"/>
      <c r="L79" s="148"/>
    </row>
    <row r="80" spans="1:12" ht="15">
      <c r="A80" s="172" t="str">
        <f t="shared" si="8"/>
        <v>Gabion Wall Type 3</v>
      </c>
      <c r="B80" s="154"/>
      <c r="C80" s="159"/>
      <c r="D80" s="160"/>
      <c r="E80" s="161"/>
      <c r="F80" s="154"/>
      <c r="G80" s="173"/>
      <c r="H80" s="145"/>
      <c r="I80" s="147"/>
      <c r="J80" s="147"/>
      <c r="K80" s="148"/>
      <c r="L80" s="148"/>
    </row>
    <row r="81" spans="1:18" ht="15">
      <c r="A81" s="172" t="str">
        <f t="shared" si="8"/>
        <v>~CS05</v>
      </c>
      <c r="B81" s="154">
        <f t="shared" si="8"/>
        <v>0</v>
      </c>
      <c r="C81" s="160">
        <f>'5 Sheet1'!K29</f>
        <v>0</v>
      </c>
      <c r="D81" s="160"/>
      <c r="E81" s="161"/>
      <c r="F81" s="154">
        <f t="shared" si="9"/>
        <v>0</v>
      </c>
      <c r="G81" s="173">
        <f t="shared" si="10"/>
        <v>0</v>
      </c>
      <c r="H81" s="145" t="s">
        <v>248</v>
      </c>
      <c r="I81" s="147">
        <f t="shared" si="11"/>
        <v>0</v>
      </c>
      <c r="J81" s="152">
        <f t="shared" si="12"/>
        <v>0</v>
      </c>
      <c r="K81" s="148"/>
      <c r="L81" s="148"/>
    </row>
    <row r="82" spans="1:18" ht="15">
      <c r="A82" s="172" t="str">
        <f t="shared" si="8"/>
        <v>CS05-CS06</v>
      </c>
      <c r="B82" s="154">
        <f t="shared" si="8"/>
        <v>0</v>
      </c>
      <c r="C82" s="160">
        <f>'5 Sheet1'!K30</f>
        <v>0</v>
      </c>
      <c r="D82" s="160"/>
      <c r="E82" s="161"/>
      <c r="F82" s="154">
        <f t="shared" si="9"/>
        <v>0</v>
      </c>
      <c r="G82" s="173">
        <f t="shared" si="10"/>
        <v>0</v>
      </c>
      <c r="H82" s="145" t="s">
        <v>248</v>
      </c>
      <c r="I82" s="147">
        <f t="shared" si="11"/>
        <v>0</v>
      </c>
      <c r="J82" s="152">
        <f t="shared" si="12"/>
        <v>0</v>
      </c>
      <c r="K82" s="148"/>
      <c r="L82" s="148"/>
    </row>
    <row r="83" spans="1:18" ht="15">
      <c r="A83" s="172" t="str">
        <f t="shared" si="8"/>
        <v>CS06~</v>
      </c>
      <c r="B83" s="154">
        <f t="shared" si="8"/>
        <v>0</v>
      </c>
      <c r="C83" s="160">
        <f>'5 Sheet1'!K31</f>
        <v>0</v>
      </c>
      <c r="D83" s="160"/>
      <c r="E83" s="161"/>
      <c r="F83" s="154">
        <f t="shared" si="9"/>
        <v>0</v>
      </c>
      <c r="G83" s="173">
        <f t="shared" si="10"/>
        <v>0</v>
      </c>
      <c r="H83" s="145" t="s">
        <v>248</v>
      </c>
      <c r="I83" s="147">
        <f t="shared" si="11"/>
        <v>0</v>
      </c>
      <c r="J83" s="152">
        <f t="shared" si="12"/>
        <v>0</v>
      </c>
      <c r="K83" s="148"/>
      <c r="L83" s="148"/>
    </row>
    <row r="84" spans="1:18" ht="15">
      <c r="A84" s="172"/>
      <c r="B84" s="154"/>
      <c r="C84" s="160"/>
      <c r="D84" s="160"/>
      <c r="E84" s="161"/>
      <c r="F84" s="154"/>
      <c r="G84" s="173"/>
      <c r="H84" s="145"/>
      <c r="I84" s="147"/>
      <c r="J84" s="147"/>
      <c r="K84" s="148"/>
      <c r="L84" s="148"/>
    </row>
    <row r="85" spans="1:18" ht="15">
      <c r="A85" s="172" t="str">
        <f t="shared" si="8"/>
        <v>Gabion Wall Type 5</v>
      </c>
      <c r="B85" s="154"/>
      <c r="C85" s="160"/>
      <c r="D85" s="160"/>
      <c r="E85" s="161"/>
      <c r="F85" s="154"/>
      <c r="G85" s="173"/>
      <c r="H85" s="145"/>
      <c r="I85" s="147"/>
      <c r="J85" s="147"/>
      <c r="K85" s="148"/>
      <c r="L85" s="148"/>
    </row>
    <row r="86" spans="1:18" ht="15">
      <c r="A86" s="172" t="str">
        <f t="shared" si="8"/>
        <v>~CS05</v>
      </c>
      <c r="B86" s="154">
        <f t="shared" si="8"/>
        <v>0</v>
      </c>
      <c r="C86" s="160">
        <f>'5 Sheet1'!K37</f>
        <v>0</v>
      </c>
      <c r="D86" s="160"/>
      <c r="E86" s="161"/>
      <c r="F86" s="154">
        <f t="shared" si="9"/>
        <v>0</v>
      </c>
      <c r="G86" s="173">
        <f t="shared" si="10"/>
        <v>0</v>
      </c>
      <c r="H86" s="145" t="s">
        <v>248</v>
      </c>
      <c r="I86" s="147">
        <f t="shared" si="11"/>
        <v>0</v>
      </c>
      <c r="J86" s="152">
        <f t="shared" si="12"/>
        <v>0</v>
      </c>
      <c r="K86" s="148"/>
      <c r="L86" s="148"/>
    </row>
    <row r="87" spans="1:18" ht="15">
      <c r="A87" s="172" t="str">
        <f t="shared" si="8"/>
        <v>CS05-CS06</v>
      </c>
      <c r="B87" s="154">
        <f t="shared" si="8"/>
        <v>0</v>
      </c>
      <c r="C87" s="160">
        <f>'5 Sheet1'!K38</f>
        <v>0</v>
      </c>
      <c r="D87" s="160"/>
      <c r="E87" s="161"/>
      <c r="F87" s="154">
        <f t="shared" si="9"/>
        <v>0</v>
      </c>
      <c r="G87" s="173">
        <f t="shared" si="10"/>
        <v>0</v>
      </c>
      <c r="H87" s="145" t="s">
        <v>248</v>
      </c>
      <c r="I87" s="147">
        <f t="shared" si="11"/>
        <v>0</v>
      </c>
      <c r="J87" s="152">
        <f t="shared" si="12"/>
        <v>0</v>
      </c>
      <c r="K87" s="148"/>
      <c r="L87" s="148"/>
    </row>
    <row r="88" spans="1:18" ht="15">
      <c r="A88" s="172" t="str">
        <f t="shared" si="8"/>
        <v>CS06-CS07</v>
      </c>
      <c r="B88" s="154">
        <f t="shared" si="8"/>
        <v>0</v>
      </c>
      <c r="C88" s="160">
        <f>'5 Sheet1'!K39</f>
        <v>0</v>
      </c>
      <c r="D88" s="160"/>
      <c r="E88" s="161"/>
      <c r="F88" s="154">
        <f t="shared" si="9"/>
        <v>0</v>
      </c>
      <c r="G88" s="173">
        <f t="shared" si="10"/>
        <v>0</v>
      </c>
      <c r="H88" s="145" t="s">
        <v>248</v>
      </c>
      <c r="I88" s="147">
        <f t="shared" si="11"/>
        <v>0</v>
      </c>
      <c r="J88" s="152">
        <f t="shared" si="12"/>
        <v>0</v>
      </c>
      <c r="K88" s="148"/>
      <c r="L88" s="148"/>
    </row>
    <row r="89" spans="1:18" ht="15">
      <c r="A89" s="172" t="str">
        <f>A62</f>
        <v>CS07-CS08</v>
      </c>
      <c r="B89" s="154">
        <f>B62</f>
        <v>0</v>
      </c>
      <c r="C89" s="160">
        <f>'5 Sheet1'!K40</f>
        <v>0</v>
      </c>
      <c r="D89" s="160"/>
      <c r="E89" s="161"/>
      <c r="F89" s="154">
        <f t="shared" si="9"/>
        <v>0</v>
      </c>
      <c r="G89" s="173">
        <f t="shared" si="10"/>
        <v>0</v>
      </c>
      <c r="H89" s="145" t="s">
        <v>248</v>
      </c>
      <c r="I89" s="147">
        <f t="shared" si="11"/>
        <v>0</v>
      </c>
      <c r="J89" s="152">
        <f t="shared" si="12"/>
        <v>0</v>
      </c>
      <c r="K89" s="148"/>
      <c r="L89" s="148"/>
    </row>
    <row r="90" spans="1:18" ht="15">
      <c r="A90" s="172" t="str">
        <f>A63</f>
        <v>CS08~</v>
      </c>
      <c r="B90" s="154">
        <f>B63</f>
        <v>0</v>
      </c>
      <c r="C90" s="160">
        <f>'5 Sheet1'!K41</f>
        <v>0</v>
      </c>
      <c r="D90" s="160"/>
      <c r="E90" s="161"/>
      <c r="F90" s="154">
        <f t="shared" si="9"/>
        <v>0</v>
      </c>
      <c r="G90" s="173">
        <f t="shared" si="10"/>
        <v>0</v>
      </c>
      <c r="H90" s="145" t="s">
        <v>248</v>
      </c>
      <c r="I90" s="147">
        <f t="shared" si="11"/>
        <v>0</v>
      </c>
      <c r="J90" s="152">
        <f t="shared" si="12"/>
        <v>0</v>
      </c>
      <c r="K90" s="148"/>
      <c r="L90" s="148"/>
    </row>
    <row r="91" spans="1:18" ht="15">
      <c r="A91" s="174"/>
      <c r="B91" s="154"/>
      <c r="C91" s="160"/>
      <c r="D91" s="160"/>
      <c r="E91" s="161"/>
      <c r="F91" s="154"/>
      <c r="G91" s="161"/>
      <c r="H91" s="161"/>
      <c r="I91" s="147"/>
      <c r="J91" s="158">
        <f>SUM(J73:J90)</f>
        <v>0</v>
      </c>
      <c r="K91" s="148"/>
      <c r="L91" s="148"/>
    </row>
    <row r="92" spans="1:18" ht="15">
      <c r="A92" s="174"/>
      <c r="B92" s="154"/>
      <c r="C92" s="160"/>
      <c r="D92" s="160"/>
      <c r="E92" s="161"/>
      <c r="F92" s="154"/>
      <c r="G92" s="161"/>
      <c r="H92" s="161"/>
      <c r="I92" s="147"/>
      <c r="J92" s="171"/>
      <c r="K92" s="148"/>
      <c r="L92" s="148"/>
    </row>
    <row r="93" spans="1:18" ht="15">
      <c r="A93" s="153"/>
      <c r="B93" s="154"/>
      <c r="C93" s="160"/>
      <c r="D93" s="160"/>
      <c r="E93" s="161"/>
      <c r="F93" s="154"/>
      <c r="G93" s="161"/>
      <c r="H93" s="161"/>
      <c r="I93" s="147"/>
      <c r="J93" s="171"/>
      <c r="K93" s="148"/>
      <c r="L93" s="148"/>
    </row>
    <row r="94" spans="1:18" ht="15">
      <c r="A94" s="584" t="s">
        <v>253</v>
      </c>
      <c r="B94" s="585"/>
      <c r="C94" s="585"/>
      <c r="D94" s="585"/>
      <c r="E94" s="585"/>
      <c r="F94" s="585"/>
      <c r="G94" s="585"/>
      <c r="H94" s="585"/>
      <c r="I94" s="585"/>
      <c r="J94" s="589"/>
      <c r="K94" s="148"/>
      <c r="L94" s="148"/>
    </row>
    <row r="95" spans="1:18" ht="15">
      <c r="A95" s="168" t="s">
        <v>252</v>
      </c>
      <c r="B95" s="144"/>
      <c r="C95" s="146"/>
      <c r="D95" s="146"/>
      <c r="E95" s="145"/>
      <c r="F95" s="144"/>
      <c r="G95" s="145"/>
      <c r="H95" s="145"/>
      <c r="I95" s="147"/>
      <c r="J95" s="147"/>
      <c r="K95" s="148"/>
      <c r="L95" s="148"/>
    </row>
    <row r="96" spans="1:18" ht="15">
      <c r="A96" s="175" t="str">
        <f>A72</f>
        <v>Gabion Wall Type 2</v>
      </c>
      <c r="B96" s="150"/>
      <c r="C96" s="176"/>
      <c r="D96" s="146"/>
      <c r="E96" s="145"/>
      <c r="F96" s="154"/>
      <c r="G96" s="173"/>
      <c r="H96" s="145"/>
      <c r="I96" s="147"/>
      <c r="J96" s="147"/>
      <c r="K96" s="148"/>
      <c r="L96" s="148"/>
      <c r="P96" s="177"/>
      <c r="Q96" s="177"/>
      <c r="R96" s="177"/>
    </row>
    <row r="97" spans="1:18" ht="15">
      <c r="A97" s="175" t="str">
        <f t="shared" ref="A97:B112" si="13">A73</f>
        <v>~CS01</v>
      </c>
      <c r="B97" s="150">
        <f>B73</f>
        <v>0</v>
      </c>
      <c r="C97" s="176">
        <f>'5 Sheet1'!L20</f>
        <v>0</v>
      </c>
      <c r="D97" s="146"/>
      <c r="E97" s="145"/>
      <c r="F97" s="154">
        <f>PRODUCT(B97:E97)</f>
        <v>0</v>
      </c>
      <c r="G97" s="173">
        <f>F97</f>
        <v>0</v>
      </c>
      <c r="H97" s="145" t="s">
        <v>248</v>
      </c>
      <c r="I97" s="147">
        <f>G97*1.1</f>
        <v>0</v>
      </c>
      <c r="J97" s="152">
        <f>I97</f>
        <v>0</v>
      </c>
      <c r="K97" s="148"/>
      <c r="L97" s="148"/>
      <c r="P97" s="177"/>
      <c r="Q97" s="177"/>
      <c r="R97" s="177"/>
    </row>
    <row r="98" spans="1:18" ht="15">
      <c r="A98" s="175" t="str">
        <f t="shared" si="13"/>
        <v>CS01-CS02</v>
      </c>
      <c r="B98" s="150">
        <f t="shared" si="13"/>
        <v>0</v>
      </c>
      <c r="C98" s="176">
        <f>'5 Sheet1'!L21</f>
        <v>0</v>
      </c>
      <c r="D98" s="146"/>
      <c r="E98" s="145"/>
      <c r="F98" s="154">
        <f t="shared" ref="F98:F114" si="14">PRODUCT(B98:E98)</f>
        <v>0</v>
      </c>
      <c r="G98" s="173">
        <f t="shared" ref="G98:G114" si="15">F98</f>
        <v>0</v>
      </c>
      <c r="H98" s="178" t="s">
        <v>248</v>
      </c>
      <c r="I98" s="147">
        <f t="shared" ref="I98:I114" si="16">G98*1.1</f>
        <v>0</v>
      </c>
      <c r="J98" s="152">
        <f t="shared" ref="J98:J114" si="17">I98</f>
        <v>0</v>
      </c>
      <c r="K98" s="148"/>
      <c r="L98" s="148"/>
      <c r="P98" s="177"/>
      <c r="Q98" s="177"/>
      <c r="R98" s="177"/>
    </row>
    <row r="99" spans="1:18" ht="15">
      <c r="A99" s="175" t="str">
        <f t="shared" si="13"/>
        <v>CS02-CS03</v>
      </c>
      <c r="B99" s="150">
        <f t="shared" si="13"/>
        <v>0</v>
      </c>
      <c r="C99" s="176">
        <f>'5 Sheet1'!L22</f>
        <v>0</v>
      </c>
      <c r="D99" s="146"/>
      <c r="E99" s="145"/>
      <c r="F99" s="154">
        <f t="shared" si="14"/>
        <v>0</v>
      </c>
      <c r="G99" s="173">
        <f t="shared" si="15"/>
        <v>0</v>
      </c>
      <c r="H99" s="145" t="s">
        <v>248</v>
      </c>
      <c r="I99" s="147">
        <f t="shared" si="16"/>
        <v>0</v>
      </c>
      <c r="J99" s="152">
        <f t="shared" si="17"/>
        <v>0</v>
      </c>
      <c r="K99" s="148"/>
      <c r="L99" s="148"/>
      <c r="P99" s="177"/>
      <c r="Q99" s="177"/>
      <c r="R99" s="177"/>
    </row>
    <row r="100" spans="1:18" ht="15">
      <c r="A100" s="175" t="str">
        <f t="shared" si="13"/>
        <v>CS03~</v>
      </c>
      <c r="B100" s="150">
        <f t="shared" si="13"/>
        <v>0</v>
      </c>
      <c r="C100" s="176">
        <f>'5 Sheet1'!L23</f>
        <v>0</v>
      </c>
      <c r="D100" s="146"/>
      <c r="E100" s="145"/>
      <c r="F100" s="154">
        <f t="shared" si="14"/>
        <v>0</v>
      </c>
      <c r="G100" s="173">
        <f t="shared" si="15"/>
        <v>0</v>
      </c>
      <c r="H100" s="178" t="s">
        <v>248</v>
      </c>
      <c r="I100" s="147">
        <f t="shared" si="16"/>
        <v>0</v>
      </c>
      <c r="J100" s="152">
        <f t="shared" si="17"/>
        <v>0</v>
      </c>
      <c r="K100" s="148"/>
      <c r="L100" s="148"/>
      <c r="P100" s="177"/>
      <c r="Q100" s="177"/>
      <c r="R100" s="177"/>
    </row>
    <row r="101" spans="1:18" ht="15">
      <c r="A101" s="175"/>
      <c r="B101" s="150"/>
      <c r="C101" s="176"/>
      <c r="D101" s="146"/>
      <c r="E101" s="145"/>
      <c r="F101" s="154"/>
      <c r="G101" s="173"/>
      <c r="H101" s="145"/>
      <c r="I101" s="147"/>
      <c r="J101" s="147"/>
      <c r="K101" s="148"/>
      <c r="L101" s="148"/>
      <c r="P101" s="177"/>
      <c r="Q101" s="177"/>
      <c r="R101" s="177"/>
    </row>
    <row r="102" spans="1:18" ht="15">
      <c r="A102" s="175" t="str">
        <f t="shared" si="13"/>
        <v>CS07</v>
      </c>
      <c r="B102" s="150">
        <f t="shared" si="13"/>
        <v>0</v>
      </c>
      <c r="C102" s="176">
        <f>'5 Sheet1'!L25</f>
        <v>0</v>
      </c>
      <c r="D102" s="146"/>
      <c r="E102" s="145"/>
      <c r="F102" s="154">
        <f t="shared" si="14"/>
        <v>0</v>
      </c>
      <c r="G102" s="173">
        <f t="shared" si="15"/>
        <v>0</v>
      </c>
      <c r="H102" s="178" t="s">
        <v>248</v>
      </c>
      <c r="I102" s="147">
        <f t="shared" si="16"/>
        <v>0</v>
      </c>
      <c r="J102" s="152">
        <f t="shared" si="17"/>
        <v>0</v>
      </c>
      <c r="K102" s="148"/>
      <c r="L102" s="148"/>
      <c r="P102" s="177"/>
      <c r="Q102" s="177"/>
      <c r="R102" s="177"/>
    </row>
    <row r="103" spans="1:18" ht="15">
      <c r="A103" s="175"/>
      <c r="B103" s="150"/>
      <c r="C103" s="176"/>
      <c r="D103" s="146"/>
      <c r="E103" s="145"/>
      <c r="F103" s="154"/>
      <c r="G103" s="173"/>
      <c r="H103" s="145" t="s">
        <v>248</v>
      </c>
      <c r="I103" s="147"/>
      <c r="J103" s="147"/>
      <c r="K103" s="148"/>
      <c r="L103" s="148"/>
      <c r="P103" s="177"/>
      <c r="Q103" s="177"/>
      <c r="R103" s="177"/>
    </row>
    <row r="104" spans="1:18" ht="15">
      <c r="A104" s="175" t="str">
        <f t="shared" si="13"/>
        <v>Gabion Wall Type 3</v>
      </c>
      <c r="B104" s="150"/>
      <c r="C104" s="176"/>
      <c r="D104" s="146"/>
      <c r="E104" s="145"/>
      <c r="F104" s="154"/>
      <c r="G104" s="173"/>
      <c r="H104" s="178" t="s">
        <v>248</v>
      </c>
      <c r="I104" s="147"/>
      <c r="J104" s="147"/>
      <c r="K104" s="148"/>
      <c r="L104" s="148"/>
      <c r="P104" s="177"/>
      <c r="Q104" s="177"/>
      <c r="R104" s="177"/>
    </row>
    <row r="105" spans="1:18" ht="15">
      <c r="A105" s="175" t="str">
        <f t="shared" si="13"/>
        <v>~CS05</v>
      </c>
      <c r="B105" s="150">
        <f t="shared" si="13"/>
        <v>0</v>
      </c>
      <c r="C105" s="176">
        <f>'5 Sheet1'!L29</f>
        <v>0</v>
      </c>
      <c r="D105" s="146"/>
      <c r="E105" s="145"/>
      <c r="F105" s="154">
        <f t="shared" si="14"/>
        <v>0</v>
      </c>
      <c r="G105" s="173">
        <f t="shared" si="15"/>
        <v>0</v>
      </c>
      <c r="H105" s="145" t="s">
        <v>248</v>
      </c>
      <c r="I105" s="147">
        <f t="shared" si="16"/>
        <v>0</v>
      </c>
      <c r="J105" s="152">
        <f t="shared" si="17"/>
        <v>0</v>
      </c>
      <c r="K105" s="148"/>
      <c r="L105" s="148"/>
      <c r="P105" s="177"/>
      <c r="Q105" s="177"/>
      <c r="R105" s="177"/>
    </row>
    <row r="106" spans="1:18" ht="15">
      <c r="A106" s="175" t="str">
        <f t="shared" si="13"/>
        <v>CS05-CS06</v>
      </c>
      <c r="B106" s="150">
        <f t="shared" si="13"/>
        <v>0</v>
      </c>
      <c r="C106" s="176">
        <f>'5 Sheet1'!L30</f>
        <v>0</v>
      </c>
      <c r="D106" s="146"/>
      <c r="E106" s="145"/>
      <c r="F106" s="154">
        <f t="shared" si="14"/>
        <v>0</v>
      </c>
      <c r="G106" s="173">
        <f t="shared" si="15"/>
        <v>0</v>
      </c>
      <c r="H106" s="178" t="s">
        <v>248</v>
      </c>
      <c r="I106" s="147">
        <f t="shared" si="16"/>
        <v>0</v>
      </c>
      <c r="J106" s="152">
        <f t="shared" si="17"/>
        <v>0</v>
      </c>
      <c r="K106" s="148"/>
      <c r="L106" s="148"/>
      <c r="P106" s="177"/>
      <c r="Q106" s="177"/>
      <c r="R106" s="177"/>
    </row>
    <row r="107" spans="1:18" ht="15">
      <c r="A107" s="175" t="str">
        <f t="shared" si="13"/>
        <v>CS06~</v>
      </c>
      <c r="B107" s="150">
        <f t="shared" si="13"/>
        <v>0</v>
      </c>
      <c r="C107" s="176">
        <f>'5 Sheet1'!L31</f>
        <v>0</v>
      </c>
      <c r="D107" s="146"/>
      <c r="E107" s="145"/>
      <c r="F107" s="154">
        <f t="shared" si="14"/>
        <v>0</v>
      </c>
      <c r="G107" s="173">
        <f t="shared" si="15"/>
        <v>0</v>
      </c>
      <c r="H107" s="145" t="s">
        <v>248</v>
      </c>
      <c r="I107" s="147">
        <f t="shared" si="16"/>
        <v>0</v>
      </c>
      <c r="J107" s="152">
        <f t="shared" si="17"/>
        <v>0</v>
      </c>
      <c r="K107" s="148"/>
      <c r="L107" s="148"/>
      <c r="P107" s="177"/>
      <c r="Q107" s="177"/>
      <c r="R107" s="177"/>
    </row>
    <row r="108" spans="1:18" ht="15">
      <c r="A108" s="175"/>
      <c r="B108" s="150"/>
      <c r="C108" s="176"/>
      <c r="D108" s="146"/>
      <c r="E108" s="145"/>
      <c r="F108" s="154"/>
      <c r="G108" s="173"/>
      <c r="H108" s="178"/>
      <c r="I108" s="147"/>
      <c r="J108" s="147"/>
      <c r="K108" s="148"/>
      <c r="L108" s="148"/>
      <c r="P108" s="177"/>
      <c r="Q108" s="177"/>
      <c r="R108" s="177"/>
    </row>
    <row r="109" spans="1:18" ht="15">
      <c r="A109" s="175" t="str">
        <f t="shared" si="13"/>
        <v>Gabion Wall Type 5</v>
      </c>
      <c r="B109" s="150"/>
      <c r="C109" s="176"/>
      <c r="D109" s="146"/>
      <c r="E109" s="145"/>
      <c r="F109" s="154"/>
      <c r="G109" s="173"/>
      <c r="H109" s="145"/>
      <c r="I109" s="147"/>
      <c r="J109" s="147"/>
      <c r="K109" s="148"/>
      <c r="L109" s="148"/>
      <c r="P109" s="177"/>
      <c r="Q109" s="177"/>
      <c r="R109" s="177"/>
    </row>
    <row r="110" spans="1:18" ht="15">
      <c r="A110" s="175" t="str">
        <f t="shared" si="13"/>
        <v>~CS05</v>
      </c>
      <c r="B110" s="150">
        <f t="shared" si="13"/>
        <v>0</v>
      </c>
      <c r="C110" s="176">
        <f>'5 Sheet1'!L37</f>
        <v>0</v>
      </c>
      <c r="D110" s="146"/>
      <c r="E110" s="145"/>
      <c r="F110" s="154">
        <f t="shared" si="14"/>
        <v>0</v>
      </c>
      <c r="G110" s="173">
        <f t="shared" si="15"/>
        <v>0</v>
      </c>
      <c r="H110" s="178" t="s">
        <v>248</v>
      </c>
      <c r="I110" s="147">
        <f t="shared" si="16"/>
        <v>0</v>
      </c>
      <c r="J110" s="152">
        <f t="shared" si="17"/>
        <v>0</v>
      </c>
      <c r="K110" s="148"/>
      <c r="L110" s="148"/>
      <c r="P110" s="177"/>
      <c r="Q110" s="177"/>
      <c r="R110" s="177"/>
    </row>
    <row r="111" spans="1:18" ht="15">
      <c r="A111" s="175" t="str">
        <f t="shared" si="13"/>
        <v>CS05-CS06</v>
      </c>
      <c r="B111" s="150">
        <f t="shared" si="13"/>
        <v>0</v>
      </c>
      <c r="C111" s="176">
        <f>'5 Sheet1'!L38</f>
        <v>0</v>
      </c>
      <c r="D111" s="146"/>
      <c r="E111" s="145"/>
      <c r="F111" s="154">
        <f t="shared" si="14"/>
        <v>0</v>
      </c>
      <c r="G111" s="173">
        <f t="shared" si="15"/>
        <v>0</v>
      </c>
      <c r="H111" s="145" t="s">
        <v>248</v>
      </c>
      <c r="I111" s="147">
        <f t="shared" si="16"/>
        <v>0</v>
      </c>
      <c r="J111" s="152">
        <f t="shared" si="17"/>
        <v>0</v>
      </c>
      <c r="K111" s="148"/>
      <c r="L111" s="148"/>
      <c r="P111" s="177"/>
      <c r="Q111" s="177"/>
      <c r="R111" s="177"/>
    </row>
    <row r="112" spans="1:18" ht="15">
      <c r="A112" s="175" t="str">
        <f t="shared" si="13"/>
        <v>CS06-CS07</v>
      </c>
      <c r="B112" s="150">
        <f t="shared" si="13"/>
        <v>0</v>
      </c>
      <c r="C112" s="176">
        <f>'5 Sheet1'!L39</f>
        <v>0</v>
      </c>
      <c r="D112" s="146"/>
      <c r="E112" s="145"/>
      <c r="F112" s="154">
        <f t="shared" si="14"/>
        <v>0</v>
      </c>
      <c r="G112" s="173">
        <f t="shared" si="15"/>
        <v>0</v>
      </c>
      <c r="H112" s="178" t="s">
        <v>248</v>
      </c>
      <c r="I112" s="147">
        <f t="shared" si="16"/>
        <v>0</v>
      </c>
      <c r="J112" s="152">
        <f t="shared" si="17"/>
        <v>0</v>
      </c>
      <c r="K112" s="148"/>
      <c r="L112" s="148"/>
      <c r="P112" s="177"/>
      <c r="Q112" s="177"/>
      <c r="R112" s="177"/>
    </row>
    <row r="113" spans="1:18" ht="15">
      <c r="A113" s="175" t="str">
        <f>A89</f>
        <v>CS07-CS08</v>
      </c>
      <c r="B113" s="150">
        <f>B89</f>
        <v>0</v>
      </c>
      <c r="C113" s="176">
        <f>'5 Sheet1'!L40</f>
        <v>0</v>
      </c>
      <c r="D113" s="146"/>
      <c r="E113" s="145"/>
      <c r="F113" s="154">
        <f t="shared" si="14"/>
        <v>0</v>
      </c>
      <c r="G113" s="173">
        <f t="shared" si="15"/>
        <v>0</v>
      </c>
      <c r="H113" s="145" t="s">
        <v>248</v>
      </c>
      <c r="I113" s="147">
        <f t="shared" si="16"/>
        <v>0</v>
      </c>
      <c r="J113" s="152">
        <f t="shared" si="17"/>
        <v>0</v>
      </c>
      <c r="K113" s="148"/>
      <c r="L113" s="148"/>
      <c r="P113" s="179"/>
      <c r="Q113" s="177"/>
      <c r="R113" s="177"/>
    </row>
    <row r="114" spans="1:18" ht="15">
      <c r="A114" s="175" t="str">
        <f>A90</f>
        <v>CS08~</v>
      </c>
      <c r="B114" s="150">
        <f>B90</f>
        <v>0</v>
      </c>
      <c r="C114" s="176">
        <f>'5 Sheet1'!L41</f>
        <v>0</v>
      </c>
      <c r="D114" s="146"/>
      <c r="E114" s="145"/>
      <c r="F114" s="154">
        <f t="shared" si="14"/>
        <v>0</v>
      </c>
      <c r="G114" s="173">
        <f t="shared" si="15"/>
        <v>0</v>
      </c>
      <c r="H114" s="178" t="s">
        <v>248</v>
      </c>
      <c r="I114" s="147">
        <f t="shared" si="16"/>
        <v>0</v>
      </c>
      <c r="J114" s="152">
        <f t="shared" si="17"/>
        <v>0</v>
      </c>
      <c r="K114" s="148"/>
      <c r="L114" s="148"/>
      <c r="P114" s="179"/>
      <c r="Q114" s="177"/>
      <c r="R114" s="177"/>
    </row>
    <row r="115" spans="1:18" ht="15">
      <c r="A115" s="180"/>
      <c r="B115" s="154"/>
      <c r="C115" s="146"/>
      <c r="D115" s="146"/>
      <c r="E115" s="145"/>
      <c r="F115" s="154"/>
      <c r="G115" s="173"/>
      <c r="H115" s="178"/>
      <c r="I115" s="147"/>
      <c r="J115" s="158">
        <f>SUM(J97:J114)</f>
        <v>0</v>
      </c>
      <c r="K115" s="148"/>
      <c r="L115" s="148"/>
      <c r="P115" s="179"/>
      <c r="Q115" s="177"/>
      <c r="R115" s="177"/>
    </row>
    <row r="116" spans="1:18" ht="15">
      <c r="A116" s="181"/>
      <c r="B116" s="182"/>
      <c r="C116" s="146"/>
      <c r="D116" s="146"/>
      <c r="E116" s="145"/>
      <c r="F116" s="154"/>
      <c r="G116" s="173"/>
      <c r="H116" s="145"/>
      <c r="I116" s="147"/>
      <c r="J116" s="147"/>
      <c r="K116" s="148"/>
      <c r="L116" s="148"/>
      <c r="P116" s="179"/>
      <c r="Q116" s="177"/>
      <c r="R116" s="177"/>
    </row>
    <row r="117" spans="1:18" ht="15">
      <c r="A117" s="590"/>
      <c r="B117" s="591"/>
      <c r="C117" s="591"/>
      <c r="D117" s="591"/>
      <c r="E117" s="591"/>
      <c r="F117" s="591"/>
      <c r="G117" s="591"/>
      <c r="H117" s="591"/>
      <c r="I117" s="591"/>
      <c r="J117" s="592"/>
      <c r="L117" s="148"/>
      <c r="P117" s="177"/>
      <c r="Q117" s="177"/>
      <c r="R117" s="177"/>
    </row>
    <row r="118" spans="1:18" ht="15">
      <c r="A118" s="593" t="s">
        <v>254</v>
      </c>
      <c r="B118" s="594"/>
      <c r="C118" s="594"/>
      <c r="D118" s="594"/>
      <c r="E118" s="594"/>
      <c r="F118" s="594"/>
      <c r="G118" s="594"/>
      <c r="H118" s="594"/>
      <c r="I118" s="594"/>
      <c r="J118" s="595"/>
      <c r="L118" s="148"/>
    </row>
    <row r="119" spans="1:18" ht="15">
      <c r="A119" s="581"/>
      <c r="B119" s="582"/>
      <c r="C119" s="582"/>
      <c r="D119" s="582"/>
      <c r="E119" s="582"/>
      <c r="F119" s="583"/>
      <c r="G119" s="141"/>
      <c r="H119" s="142"/>
      <c r="I119" s="141"/>
      <c r="J119" s="141"/>
    </row>
    <row r="120" spans="1:18" ht="15">
      <c r="A120" s="183"/>
      <c r="B120" s="150"/>
      <c r="C120" s="169"/>
      <c r="D120" s="184"/>
      <c r="E120" s="185"/>
      <c r="F120" s="150"/>
      <c r="G120" s="186"/>
      <c r="H120" s="170"/>
      <c r="I120" s="147"/>
      <c r="J120" s="171"/>
      <c r="L120" s="187"/>
    </row>
    <row r="121" spans="1:18" s="139" customFormat="1" ht="30" customHeight="1">
      <c r="A121" s="153"/>
      <c r="B121" s="188"/>
      <c r="C121" s="189"/>
      <c r="D121" s="184"/>
      <c r="E121" s="185"/>
      <c r="F121" s="156"/>
      <c r="G121" s="190"/>
      <c r="H121" s="145"/>
      <c r="I121" s="191"/>
      <c r="J121" s="191"/>
    </row>
    <row r="122" spans="1:18" ht="15">
      <c r="A122" s="581"/>
      <c r="B122" s="582"/>
      <c r="C122" s="582"/>
      <c r="D122" s="582"/>
      <c r="E122" s="582"/>
      <c r="F122" s="583"/>
      <c r="G122" s="141"/>
      <c r="H122" s="142"/>
      <c r="I122" s="141"/>
      <c r="J122" s="141"/>
    </row>
    <row r="123" spans="1:18" ht="15">
      <c r="A123" s="593" t="s">
        <v>255</v>
      </c>
      <c r="B123" s="594"/>
      <c r="C123" s="594"/>
      <c r="D123" s="594"/>
      <c r="E123" s="594"/>
      <c r="F123" s="594"/>
      <c r="G123" s="594"/>
      <c r="H123" s="594"/>
      <c r="I123" s="594"/>
      <c r="J123" s="595"/>
      <c r="L123" s="148"/>
    </row>
    <row r="124" spans="1:18" ht="15">
      <c r="A124" s="168" t="s">
        <v>256</v>
      </c>
      <c r="B124" s="144"/>
      <c r="C124" s="146"/>
      <c r="D124" s="146"/>
      <c r="E124" s="145"/>
      <c r="F124" s="144"/>
      <c r="G124" s="145"/>
      <c r="H124" s="145"/>
      <c r="I124" s="147"/>
      <c r="J124" s="147"/>
      <c r="L124" s="148"/>
    </row>
    <row r="125" spans="1:18" ht="15">
      <c r="A125" s="153" t="s">
        <v>257</v>
      </c>
      <c r="B125" s="154">
        <f>'5 Sheet1'!$C$12</f>
        <v>86.41</v>
      </c>
      <c r="C125" s="146">
        <v>4.5</v>
      </c>
      <c r="D125" s="146"/>
      <c r="E125" s="145"/>
      <c r="F125" s="154">
        <f>PRODUCT(B125:E125)</f>
        <v>388.84499999999997</v>
      </c>
      <c r="G125" s="173">
        <f>F125</f>
        <v>388.84499999999997</v>
      </c>
      <c r="H125" s="145" t="s">
        <v>248</v>
      </c>
      <c r="I125" s="147">
        <f>G125*1.1</f>
        <v>427.72950000000003</v>
      </c>
      <c r="J125" s="158">
        <f>I125</f>
        <v>427.72950000000003</v>
      </c>
      <c r="L125" s="148"/>
    </row>
    <row r="126" spans="1:18" ht="15">
      <c r="A126" s="153" t="s">
        <v>258</v>
      </c>
      <c r="B126" s="154">
        <f>'5 Sheet1'!$C$12</f>
        <v>86.41</v>
      </c>
      <c r="C126" s="146">
        <v>1</v>
      </c>
      <c r="D126" s="146"/>
      <c r="E126" s="145"/>
      <c r="F126" s="154">
        <f>PRODUCT(B126:E126)</f>
        <v>86.41</v>
      </c>
      <c r="G126" s="173">
        <f>F126</f>
        <v>86.41</v>
      </c>
      <c r="H126" s="145" t="s">
        <v>248</v>
      </c>
      <c r="I126" s="147">
        <f>G126*1.1</f>
        <v>95.051000000000002</v>
      </c>
      <c r="J126" s="158">
        <f>I126</f>
        <v>95.051000000000002</v>
      </c>
      <c r="L126" s="148"/>
    </row>
    <row r="127" spans="1:18" ht="15">
      <c r="A127" s="153" t="s">
        <v>259</v>
      </c>
      <c r="B127" s="154">
        <f>'5 Sheet1'!$C$12</f>
        <v>86.41</v>
      </c>
      <c r="C127" s="146">
        <v>8.1999999999999993</v>
      </c>
      <c r="D127" s="146"/>
      <c r="E127" s="145"/>
      <c r="F127" s="154">
        <f>PRODUCT(B127:E127)</f>
        <v>708.5619999999999</v>
      </c>
      <c r="G127" s="173">
        <f>F127</f>
        <v>708.5619999999999</v>
      </c>
      <c r="H127" s="145" t="s">
        <v>248</v>
      </c>
      <c r="I127" s="147">
        <f>G127*1.1</f>
        <v>779.41819999999996</v>
      </c>
      <c r="J127" s="158">
        <f>I127</f>
        <v>779.41819999999996</v>
      </c>
      <c r="L127" s="148"/>
    </row>
    <row r="128" spans="1:18" ht="15">
      <c r="A128" s="157"/>
      <c r="B128" s="144"/>
      <c r="C128" s="146"/>
      <c r="D128" s="146"/>
      <c r="E128" s="145"/>
      <c r="F128" s="154"/>
      <c r="G128" s="161"/>
      <c r="H128" s="161"/>
      <c r="I128" s="147"/>
      <c r="J128" s="171"/>
      <c r="L128" s="148"/>
    </row>
    <row r="129" spans="1:12" ht="15">
      <c r="A129" s="192" t="s">
        <v>260</v>
      </c>
      <c r="B129" s="154"/>
      <c r="C129" s="146"/>
      <c r="D129" s="146"/>
      <c r="E129" s="145"/>
      <c r="F129" s="154"/>
      <c r="G129" s="173"/>
      <c r="H129" s="145"/>
      <c r="I129" s="147"/>
      <c r="J129" s="171"/>
      <c r="L129" s="148"/>
    </row>
    <row r="130" spans="1:12" ht="15">
      <c r="A130" s="153" t="s">
        <v>257</v>
      </c>
      <c r="B130" s="154">
        <f>'5 Sheet1'!$C$18</f>
        <v>0</v>
      </c>
      <c r="C130" s="146">
        <v>8.4</v>
      </c>
      <c r="D130" s="146"/>
      <c r="E130" s="145"/>
      <c r="F130" s="154">
        <f>PRODUCT(B130:E130)</f>
        <v>0</v>
      </c>
      <c r="G130" s="173">
        <f>F130</f>
        <v>0</v>
      </c>
      <c r="H130" s="145" t="s">
        <v>248</v>
      </c>
      <c r="I130" s="147">
        <f>G130*1.1</f>
        <v>0</v>
      </c>
      <c r="J130" s="158">
        <f>I130</f>
        <v>0</v>
      </c>
      <c r="L130" s="148"/>
    </row>
    <row r="131" spans="1:12" ht="15">
      <c r="A131" s="153" t="s">
        <v>258</v>
      </c>
      <c r="B131" s="154">
        <f>'5 Sheet1'!$C$18</f>
        <v>0</v>
      </c>
      <c r="C131" s="146">
        <v>1.75</v>
      </c>
      <c r="D131" s="146"/>
      <c r="E131" s="145"/>
      <c r="F131" s="154">
        <f>PRODUCT(B131:E131)</f>
        <v>0</v>
      </c>
      <c r="G131" s="173">
        <f>F131</f>
        <v>0</v>
      </c>
      <c r="H131" s="145" t="s">
        <v>248</v>
      </c>
      <c r="I131" s="147">
        <f>G131*1.1</f>
        <v>0</v>
      </c>
      <c r="J131" s="158">
        <f>I131</f>
        <v>0</v>
      </c>
      <c r="L131" s="148"/>
    </row>
    <row r="132" spans="1:12" ht="15">
      <c r="A132" s="153" t="s">
        <v>259</v>
      </c>
      <c r="B132" s="154">
        <f>'5 Sheet1'!$C$18</f>
        <v>0</v>
      </c>
      <c r="C132" s="146">
        <v>11.2</v>
      </c>
      <c r="D132" s="146"/>
      <c r="E132" s="145"/>
      <c r="F132" s="154">
        <f>PRODUCT(B132:E132)</f>
        <v>0</v>
      </c>
      <c r="G132" s="173">
        <f>F132</f>
        <v>0</v>
      </c>
      <c r="H132" s="145" t="s">
        <v>248</v>
      </c>
      <c r="I132" s="147">
        <f>G132*1.1</f>
        <v>0</v>
      </c>
      <c r="J132" s="158">
        <f>I132</f>
        <v>0</v>
      </c>
      <c r="L132" s="148"/>
    </row>
    <row r="133" spans="1:12" ht="15">
      <c r="A133" s="157"/>
      <c r="B133" s="144"/>
      <c r="C133" s="146"/>
      <c r="D133" s="146"/>
      <c r="E133" s="145"/>
      <c r="F133" s="154"/>
      <c r="G133" s="161"/>
      <c r="H133" s="161"/>
      <c r="I133" s="147"/>
      <c r="J133" s="171"/>
      <c r="L133" s="148"/>
    </row>
    <row r="134" spans="1:12" ht="15">
      <c r="A134" s="192" t="s">
        <v>261</v>
      </c>
      <c r="B134" s="154"/>
      <c r="C134" s="146"/>
      <c r="D134" s="146"/>
      <c r="E134" s="145"/>
      <c r="F134" s="154"/>
      <c r="G134" s="173"/>
      <c r="H134" s="145"/>
      <c r="I134" s="147"/>
      <c r="J134" s="171"/>
      <c r="L134" s="148"/>
    </row>
    <row r="135" spans="1:12" ht="15">
      <c r="A135" s="153" t="s">
        <v>257</v>
      </c>
      <c r="B135" s="154">
        <f>'5 Sheet1'!$C$24</f>
        <v>0</v>
      </c>
      <c r="C135" s="146">
        <v>2.5</v>
      </c>
      <c r="D135" s="146"/>
      <c r="E135" s="145"/>
      <c r="F135" s="154">
        <f>PRODUCT(B135:E135)</f>
        <v>0</v>
      </c>
      <c r="G135" s="173">
        <f>F135</f>
        <v>0</v>
      </c>
      <c r="H135" s="145" t="s">
        <v>248</v>
      </c>
      <c r="I135" s="147">
        <f>G135*1.1</f>
        <v>0</v>
      </c>
      <c r="J135" s="158">
        <f>I135</f>
        <v>0</v>
      </c>
      <c r="L135" s="148"/>
    </row>
    <row r="136" spans="1:12" ht="15">
      <c r="A136" s="153" t="s">
        <v>258</v>
      </c>
      <c r="B136" s="154">
        <f>'5 Sheet1'!$C$24</f>
        <v>0</v>
      </c>
      <c r="C136" s="146">
        <v>0.82</v>
      </c>
      <c r="D136" s="146"/>
      <c r="E136" s="145"/>
      <c r="F136" s="154">
        <f>PRODUCT(B136:E136)</f>
        <v>0</v>
      </c>
      <c r="G136" s="173">
        <f>F136</f>
        <v>0</v>
      </c>
      <c r="H136" s="145" t="s">
        <v>248</v>
      </c>
      <c r="I136" s="147">
        <f>G136*1.1</f>
        <v>0</v>
      </c>
      <c r="J136" s="158">
        <f>I136</f>
        <v>0</v>
      </c>
      <c r="L136" s="148"/>
    </row>
    <row r="137" spans="1:12" ht="15">
      <c r="A137" s="153" t="s">
        <v>259</v>
      </c>
      <c r="B137" s="154">
        <f>'5 Sheet1'!$C$24</f>
        <v>0</v>
      </c>
      <c r="C137" s="146">
        <v>5.95</v>
      </c>
      <c r="D137" s="146"/>
      <c r="E137" s="145"/>
      <c r="F137" s="154">
        <f>PRODUCT(B137:E137)</f>
        <v>0</v>
      </c>
      <c r="G137" s="173">
        <f>F137</f>
        <v>0</v>
      </c>
      <c r="H137" s="145" t="s">
        <v>248</v>
      </c>
      <c r="I137" s="147">
        <f>G137*1.1</f>
        <v>0</v>
      </c>
      <c r="J137" s="158">
        <f>I137</f>
        <v>0</v>
      </c>
      <c r="L137" s="148"/>
    </row>
    <row r="138" spans="1:12" ht="15">
      <c r="A138" s="157"/>
      <c r="B138" s="144"/>
      <c r="C138" s="146"/>
      <c r="D138" s="146"/>
      <c r="E138" s="145"/>
      <c r="F138" s="154"/>
      <c r="G138" s="161"/>
      <c r="H138" s="161"/>
      <c r="I138" s="147"/>
      <c r="J138" s="171"/>
      <c r="L138" s="148"/>
    </row>
    <row r="139" spans="1:12" ht="15">
      <c r="A139" s="153"/>
      <c r="B139" s="154"/>
      <c r="C139" s="146"/>
      <c r="D139" s="146"/>
      <c r="E139" s="145"/>
      <c r="F139" s="154"/>
      <c r="G139" s="173"/>
      <c r="H139" s="145"/>
      <c r="I139" s="147"/>
      <c r="J139" s="171"/>
      <c r="L139" s="148"/>
    </row>
    <row r="140" spans="1:12" ht="15">
      <c r="A140" s="153"/>
      <c r="B140" s="154"/>
      <c r="C140" s="146"/>
      <c r="D140" s="146"/>
      <c r="E140" s="145"/>
      <c r="F140" s="154"/>
      <c r="G140" s="173"/>
      <c r="H140" s="145"/>
      <c r="I140" s="147"/>
      <c r="J140" s="171"/>
      <c r="L140" s="148"/>
    </row>
    <row r="141" spans="1:12" ht="15">
      <c r="A141" s="153"/>
      <c r="B141" s="154"/>
      <c r="C141" s="146"/>
      <c r="D141" s="146"/>
      <c r="E141" s="145"/>
      <c r="F141" s="154"/>
      <c r="G141" s="173"/>
      <c r="H141" s="145"/>
      <c r="I141" s="147"/>
      <c r="J141" s="147"/>
      <c r="L141" s="148"/>
    </row>
    <row r="142" spans="1:12" ht="30">
      <c r="A142" s="195"/>
      <c r="B142" s="196" t="s">
        <v>268</v>
      </c>
      <c r="C142" s="196" t="s">
        <v>29</v>
      </c>
      <c r="D142" s="196" t="s">
        <v>269</v>
      </c>
      <c r="E142" s="197" t="s">
        <v>270</v>
      </c>
      <c r="F142" s="196" t="s">
        <v>271</v>
      </c>
      <c r="G142" s="196"/>
      <c r="H142" s="196"/>
      <c r="I142" s="196"/>
      <c r="J142" s="196"/>
      <c r="L142" s="187"/>
    </row>
    <row r="143" spans="1:12" ht="15">
      <c r="A143" s="581" t="s">
        <v>272</v>
      </c>
      <c r="B143" s="582"/>
      <c r="C143" s="582"/>
      <c r="D143" s="582"/>
      <c r="E143" s="582"/>
      <c r="F143" s="583"/>
      <c r="G143" s="141"/>
      <c r="H143" s="142"/>
      <c r="I143" s="141"/>
    </row>
    <row r="144" spans="1:12" ht="15">
      <c r="A144" s="198"/>
      <c r="B144" s="169"/>
      <c r="C144" s="170"/>
      <c r="D144" s="169"/>
      <c r="E144" s="170"/>
      <c r="F144" s="150"/>
      <c r="G144" s="184"/>
      <c r="H144" s="170"/>
      <c r="I144" s="184"/>
      <c r="J144" s="141"/>
      <c r="L144" s="187"/>
    </row>
    <row r="145" spans="1:12" ht="15">
      <c r="A145" s="198"/>
      <c r="B145" s="169"/>
      <c r="C145" s="170"/>
      <c r="D145" s="169"/>
      <c r="E145" s="170"/>
      <c r="F145" s="150"/>
      <c r="G145" s="184"/>
      <c r="H145" s="170"/>
      <c r="I145" s="184"/>
      <c r="J145" s="163"/>
      <c r="L145" s="187"/>
    </row>
    <row r="146" spans="1:12" ht="15">
      <c r="A146" s="581" t="s">
        <v>266</v>
      </c>
      <c r="B146" s="582"/>
      <c r="C146" s="582"/>
      <c r="D146" s="582"/>
      <c r="E146" s="582"/>
      <c r="F146" s="583"/>
      <c r="G146" s="141"/>
      <c r="H146" s="142"/>
      <c r="I146" s="141"/>
      <c r="J146" s="163"/>
    </row>
    <row r="147" spans="1:12" ht="15">
      <c r="A147" s="183"/>
      <c r="B147" s="150"/>
      <c r="C147" s="170"/>
      <c r="D147" s="169"/>
      <c r="E147" s="170"/>
      <c r="F147" s="150"/>
      <c r="G147" s="162"/>
      <c r="H147" s="170"/>
      <c r="I147" s="162"/>
      <c r="J147" s="141"/>
      <c r="L147" s="148"/>
    </row>
    <row r="148" spans="1:12" ht="15">
      <c r="A148" s="183"/>
      <c r="B148" s="150"/>
      <c r="C148" s="170"/>
      <c r="D148" s="169"/>
      <c r="E148" s="170"/>
      <c r="F148" s="150"/>
      <c r="G148" s="162"/>
      <c r="H148" s="170"/>
      <c r="I148" s="162"/>
      <c r="J148" s="163"/>
      <c r="L148" s="148"/>
    </row>
    <row r="149" spans="1:12" ht="24.9" customHeight="1">
      <c r="A149" s="581" t="s">
        <v>273</v>
      </c>
      <c r="B149" s="582"/>
      <c r="C149" s="582"/>
      <c r="D149" s="582"/>
      <c r="E149" s="582"/>
      <c r="F149" s="583"/>
      <c r="G149" s="141"/>
      <c r="H149" s="142"/>
      <c r="I149" s="141"/>
      <c r="J149" s="163"/>
    </row>
    <row r="150" spans="1:12" ht="15">
      <c r="A150" s="183"/>
      <c r="B150" s="199"/>
      <c r="C150" s="184"/>
      <c r="D150" s="184"/>
      <c r="E150" s="199"/>
      <c r="F150" s="150"/>
      <c r="G150" s="170"/>
      <c r="H150" s="170"/>
      <c r="I150" s="162"/>
      <c r="J150" s="141"/>
    </row>
    <row r="151" spans="1:12" ht="15">
      <c r="A151" s="183"/>
      <c r="B151" s="199"/>
      <c r="C151" s="184"/>
      <c r="D151" s="184"/>
      <c r="E151" s="199"/>
      <c r="F151" s="150"/>
      <c r="G151" s="170"/>
      <c r="H151" s="170"/>
      <c r="I151" s="162"/>
      <c r="J151" s="171"/>
      <c r="L151" s="148"/>
    </row>
    <row r="152" spans="1:12" ht="15">
      <c r="A152" s="200" t="s">
        <v>274</v>
      </c>
      <c r="B152" s="201"/>
      <c r="C152" s="201"/>
      <c r="D152" s="201"/>
      <c r="E152" s="201"/>
      <c r="F152" s="201"/>
      <c r="G152" s="201"/>
      <c r="H152" s="201"/>
      <c r="I152" s="201"/>
      <c r="J152" s="202"/>
      <c r="L152" s="187"/>
    </row>
    <row r="153" spans="1:12" ht="24.9" customHeight="1">
      <c r="A153" s="581"/>
      <c r="B153" s="582"/>
      <c r="C153" s="582"/>
      <c r="D153" s="582"/>
      <c r="E153" s="582"/>
      <c r="F153" s="583"/>
      <c r="G153" s="141"/>
      <c r="H153" s="142"/>
      <c r="I153" s="141"/>
    </row>
    <row r="154" spans="1:12" ht="15">
      <c r="A154" s="183"/>
      <c r="B154" s="199"/>
      <c r="C154" s="170"/>
      <c r="D154" s="169"/>
      <c r="E154" s="170"/>
      <c r="F154" s="150"/>
      <c r="G154" s="170"/>
      <c r="H154" s="170"/>
      <c r="I154" s="162"/>
      <c r="J154" s="141"/>
      <c r="L154" s="148"/>
    </row>
    <row r="155" spans="1:12" ht="15">
      <c r="A155" s="203"/>
      <c r="B155" s="204"/>
      <c r="C155" s="205"/>
      <c r="D155" s="206"/>
      <c r="E155" s="205"/>
      <c r="F155" s="182"/>
      <c r="G155" s="205"/>
      <c r="H155" s="205"/>
      <c r="I155" s="207"/>
      <c r="J155" s="207"/>
      <c r="L155" s="148"/>
    </row>
    <row r="156" spans="1:12" ht="12.75" customHeight="1">
      <c r="A156" s="208" t="s">
        <v>275</v>
      </c>
      <c r="B156" s="209"/>
      <c r="C156" s="209"/>
      <c r="D156" s="209"/>
      <c r="E156" s="209"/>
      <c r="F156" s="209"/>
      <c r="G156" s="209"/>
      <c r="H156" s="209"/>
      <c r="I156" s="209"/>
      <c r="J156" s="210"/>
      <c r="L156" s="148"/>
    </row>
    <row r="157" spans="1:12" ht="15">
      <c r="A157" s="584" t="s">
        <v>276</v>
      </c>
      <c r="B157" s="585"/>
      <c r="C157" s="585"/>
      <c r="D157" s="585"/>
      <c r="E157" s="585"/>
      <c r="F157" s="585"/>
      <c r="G157" s="585"/>
      <c r="H157" s="585"/>
      <c r="I157" s="211"/>
      <c r="J157" s="212"/>
      <c r="L157" s="148"/>
    </row>
    <row r="158" spans="1:12" ht="15">
      <c r="A158" s="213" t="s">
        <v>277</v>
      </c>
      <c r="B158" s="150"/>
      <c r="C158" s="161"/>
      <c r="D158" s="146"/>
      <c r="E158" s="145"/>
      <c r="F158" s="144"/>
      <c r="G158" s="145"/>
      <c r="H158" s="145"/>
      <c r="I158" s="147"/>
      <c r="J158" s="171"/>
      <c r="L158" s="148"/>
    </row>
    <row r="159" spans="1:12" ht="15">
      <c r="A159" s="214" t="str">
        <f>'5 Sheet1'!F3</f>
        <v>~CS01</v>
      </c>
      <c r="B159" s="150">
        <f>'5 Sheet1'!H3</f>
        <v>0</v>
      </c>
      <c r="C159" s="173">
        <f>'5 Sheet1'!J3</f>
        <v>0</v>
      </c>
      <c r="D159" s="146"/>
      <c r="E159" s="145"/>
      <c r="F159" s="144">
        <f>PRODUCT(B159:E159)</f>
        <v>0</v>
      </c>
      <c r="G159" s="145"/>
      <c r="H159" s="145" t="s">
        <v>199</v>
      </c>
      <c r="I159" s="147">
        <f>F159*1.1</f>
        <v>0</v>
      </c>
      <c r="J159" s="152">
        <f>I159</f>
        <v>0</v>
      </c>
      <c r="L159" s="148"/>
    </row>
    <row r="160" spans="1:12" ht="15">
      <c r="A160" s="214" t="str">
        <f>'5 Sheet1'!F4</f>
        <v>CS01-CS02</v>
      </c>
      <c r="B160" s="150">
        <f>'5 Sheet1'!H4</f>
        <v>0</v>
      </c>
      <c r="C160" s="173">
        <f>'5 Sheet1'!J4</f>
        <v>0</v>
      </c>
      <c r="D160" s="146"/>
      <c r="E160" s="145"/>
      <c r="F160" s="144">
        <f t="shared" ref="F160:F169" si="18">PRODUCT(B160:E160)</f>
        <v>0</v>
      </c>
      <c r="G160" s="145"/>
      <c r="H160" s="145" t="s">
        <v>199</v>
      </c>
      <c r="I160" s="147">
        <f t="shared" ref="I160:I169" si="19">F160*1.1</f>
        <v>0</v>
      </c>
      <c r="J160" s="152">
        <f t="shared" ref="J160:J169" si="20">I160</f>
        <v>0</v>
      </c>
      <c r="L160" s="148"/>
    </row>
    <row r="161" spans="1:12" ht="15">
      <c r="A161" s="214" t="str">
        <f>'5 Sheet1'!F5</f>
        <v>CS02-CS03</v>
      </c>
      <c r="B161" s="150">
        <f>'5 Sheet1'!H5</f>
        <v>0</v>
      </c>
      <c r="C161" s="173">
        <f>'5 Sheet1'!J5</f>
        <v>0</v>
      </c>
      <c r="D161" s="146"/>
      <c r="E161" s="145"/>
      <c r="F161" s="144">
        <f t="shared" si="18"/>
        <v>0</v>
      </c>
      <c r="G161" s="145"/>
      <c r="H161" s="145" t="s">
        <v>199</v>
      </c>
      <c r="I161" s="147">
        <f t="shared" si="19"/>
        <v>0</v>
      </c>
      <c r="J161" s="152">
        <f t="shared" si="20"/>
        <v>0</v>
      </c>
      <c r="L161" s="148"/>
    </row>
    <row r="162" spans="1:12" ht="15">
      <c r="A162" s="214" t="str">
        <f>'5 Sheet1'!F6</f>
        <v>CS02-CS04</v>
      </c>
      <c r="B162" s="150">
        <f>'5 Sheet1'!H6</f>
        <v>0</v>
      </c>
      <c r="C162" s="173">
        <f>'5 Sheet1'!J6</f>
        <v>0</v>
      </c>
      <c r="D162" s="146"/>
      <c r="E162" s="145"/>
      <c r="F162" s="144">
        <f t="shared" si="18"/>
        <v>0</v>
      </c>
      <c r="G162" s="145"/>
      <c r="H162" s="145" t="s">
        <v>199</v>
      </c>
      <c r="I162" s="147">
        <f t="shared" si="19"/>
        <v>0</v>
      </c>
      <c r="J162" s="152">
        <f t="shared" si="20"/>
        <v>0</v>
      </c>
      <c r="L162" s="148"/>
    </row>
    <row r="163" spans="1:12" ht="15">
      <c r="A163" s="214" t="str">
        <f>'5 Sheet1'!F7</f>
        <v>CS04~</v>
      </c>
      <c r="B163" s="150">
        <f>'5 Sheet1'!H7</f>
        <v>0</v>
      </c>
      <c r="C163" s="173">
        <f>'5 Sheet1'!J7</f>
        <v>0</v>
      </c>
      <c r="D163" s="146"/>
      <c r="E163" s="145"/>
      <c r="F163" s="144">
        <f t="shared" si="18"/>
        <v>0</v>
      </c>
      <c r="G163" s="145"/>
      <c r="H163" s="145" t="s">
        <v>199</v>
      </c>
      <c r="I163" s="147">
        <f t="shared" si="19"/>
        <v>0</v>
      </c>
      <c r="J163" s="152">
        <f t="shared" si="20"/>
        <v>0</v>
      </c>
      <c r="L163" s="148"/>
    </row>
    <row r="164" spans="1:12" ht="15">
      <c r="A164" s="214"/>
      <c r="B164" s="150"/>
      <c r="C164" s="161"/>
      <c r="D164" s="146"/>
      <c r="E164" s="145"/>
      <c r="F164" s="144"/>
      <c r="G164" s="145"/>
      <c r="H164" s="145"/>
      <c r="I164" s="147"/>
      <c r="J164" s="147"/>
      <c r="L164" s="148"/>
    </row>
    <row r="165" spans="1:12" ht="15">
      <c r="A165" s="214" t="str">
        <f>'5 Sheet1'!F9</f>
        <v>Nailing Area 02</v>
      </c>
      <c r="B165" s="150"/>
      <c r="C165" s="161"/>
      <c r="D165" s="146"/>
      <c r="E165" s="145"/>
      <c r="F165" s="144"/>
      <c r="G165" s="145"/>
      <c r="H165" s="145"/>
      <c r="I165" s="147"/>
      <c r="J165" s="147"/>
      <c r="L165" s="148"/>
    </row>
    <row r="166" spans="1:12" ht="15">
      <c r="A166" s="214" t="str">
        <f>'5 Sheet1'!F13</f>
        <v>~CS01</v>
      </c>
      <c r="B166" s="150">
        <f>'5 Sheet1'!H13</f>
        <v>0</v>
      </c>
      <c r="C166" s="173">
        <f>'5 Sheet1'!J13</f>
        <v>0</v>
      </c>
      <c r="D166" s="146"/>
      <c r="E166" s="145"/>
      <c r="F166" s="144">
        <f t="shared" si="18"/>
        <v>0</v>
      </c>
      <c r="G166" s="145"/>
      <c r="H166" s="145" t="s">
        <v>199</v>
      </c>
      <c r="I166" s="147">
        <f t="shared" si="19"/>
        <v>0</v>
      </c>
      <c r="J166" s="152">
        <f t="shared" si="20"/>
        <v>0</v>
      </c>
      <c r="L166" s="148"/>
    </row>
    <row r="167" spans="1:12" ht="15">
      <c r="A167" s="214" t="str">
        <f>'5 Sheet1'!F14</f>
        <v>CS01-CS02</v>
      </c>
      <c r="B167" s="150">
        <f>'5 Sheet1'!H14</f>
        <v>0</v>
      </c>
      <c r="C167" s="173">
        <f>'5 Sheet1'!J14</f>
        <v>0</v>
      </c>
      <c r="D167" s="146"/>
      <c r="E167" s="145"/>
      <c r="F167" s="144">
        <f t="shared" si="18"/>
        <v>0</v>
      </c>
      <c r="G167" s="145"/>
      <c r="H167" s="145" t="s">
        <v>199</v>
      </c>
      <c r="I167" s="147">
        <f t="shared" si="19"/>
        <v>0</v>
      </c>
      <c r="J167" s="152">
        <f t="shared" si="20"/>
        <v>0</v>
      </c>
      <c r="L167" s="148"/>
    </row>
    <row r="168" spans="1:12" ht="15">
      <c r="A168" s="214" t="str">
        <f>'5 Sheet1'!F15</f>
        <v>CS02-CS03</v>
      </c>
      <c r="B168" s="150">
        <f>'5 Sheet1'!H15</f>
        <v>0</v>
      </c>
      <c r="C168" s="173">
        <f>'5 Sheet1'!J15</f>
        <v>0</v>
      </c>
      <c r="D168" s="146"/>
      <c r="E168" s="145"/>
      <c r="F168" s="144">
        <f t="shared" si="18"/>
        <v>0</v>
      </c>
      <c r="G168" s="145"/>
      <c r="H168" s="145" t="s">
        <v>199</v>
      </c>
      <c r="I168" s="147">
        <f t="shared" si="19"/>
        <v>0</v>
      </c>
      <c r="J168" s="152">
        <f t="shared" si="20"/>
        <v>0</v>
      </c>
      <c r="L168" s="148"/>
    </row>
    <row r="169" spans="1:12" ht="15">
      <c r="A169" s="214" t="str">
        <f>'5 Sheet1'!F16</f>
        <v>CS03~</v>
      </c>
      <c r="B169" s="150">
        <f>'5 Sheet1'!H16</f>
        <v>0</v>
      </c>
      <c r="C169" s="173">
        <f>'5 Sheet1'!J16</f>
        <v>0</v>
      </c>
      <c r="D169" s="146"/>
      <c r="E169" s="145"/>
      <c r="F169" s="144">
        <f t="shared" si="18"/>
        <v>0</v>
      </c>
      <c r="G169" s="145"/>
      <c r="H169" s="145" t="s">
        <v>199</v>
      </c>
      <c r="I169" s="147">
        <f t="shared" si="19"/>
        <v>0</v>
      </c>
      <c r="J169" s="152">
        <f t="shared" si="20"/>
        <v>0</v>
      </c>
      <c r="L169" s="148"/>
    </row>
    <row r="170" spans="1:12" ht="15">
      <c r="A170" s="213"/>
      <c r="B170" s="150"/>
      <c r="C170" s="161"/>
      <c r="D170" s="146"/>
      <c r="E170" s="145"/>
      <c r="F170" s="144"/>
      <c r="G170" s="145"/>
      <c r="H170" s="145"/>
      <c r="I170" s="147"/>
      <c r="J170" s="158">
        <f>SUM(J159:J169)</f>
        <v>0</v>
      </c>
      <c r="L170" s="148"/>
    </row>
    <row r="171" spans="1:12" ht="15">
      <c r="A171" s="213"/>
      <c r="B171" s="150"/>
      <c r="C171" s="161"/>
      <c r="D171" s="146"/>
      <c r="E171" s="145"/>
      <c r="F171" s="144"/>
      <c r="G171" s="145"/>
      <c r="H171" s="145"/>
      <c r="I171" s="147"/>
      <c r="J171" s="171"/>
      <c r="L171" s="148"/>
    </row>
    <row r="172" spans="1:12" ht="15">
      <c r="A172" s="213"/>
      <c r="B172" s="150"/>
      <c r="C172" s="161"/>
      <c r="D172" s="146"/>
      <c r="E172" s="145"/>
      <c r="F172" s="144"/>
      <c r="G172" s="145"/>
      <c r="H172" s="145"/>
      <c r="I172" s="147"/>
      <c r="J172" s="171"/>
      <c r="L172" s="148"/>
    </row>
    <row r="173" spans="1:12" ht="15">
      <c r="A173" s="213"/>
      <c r="B173" s="150"/>
      <c r="C173" s="161"/>
      <c r="D173" s="146"/>
      <c r="E173" s="145"/>
      <c r="F173" s="144"/>
      <c r="G173" s="145"/>
      <c r="H173" s="145"/>
      <c r="I173" s="147"/>
      <c r="J173" s="171"/>
      <c r="L173" s="148"/>
    </row>
    <row r="174" spans="1:12" ht="15">
      <c r="A174" s="213"/>
      <c r="B174" s="150"/>
      <c r="C174" s="161"/>
      <c r="D174" s="146"/>
      <c r="E174" s="145"/>
      <c r="F174" s="144"/>
      <c r="G174" s="145"/>
      <c r="H174" s="145"/>
      <c r="I174" s="147"/>
      <c r="J174" s="171"/>
      <c r="L174" s="148"/>
    </row>
    <row r="175" spans="1:12" ht="15">
      <c r="A175" s="213"/>
      <c r="B175" s="150"/>
      <c r="C175" s="161"/>
      <c r="D175" s="146"/>
      <c r="E175" s="145"/>
      <c r="F175" s="144"/>
      <c r="G175" s="145"/>
      <c r="H175" s="145"/>
      <c r="I175" s="147"/>
      <c r="J175" s="171"/>
      <c r="L175" s="148"/>
    </row>
    <row r="176" spans="1:12" ht="15">
      <c r="A176" s="157"/>
      <c r="B176" s="150"/>
      <c r="C176" s="161"/>
      <c r="D176" s="169"/>
      <c r="E176" s="170"/>
      <c r="F176" s="150"/>
      <c r="G176" s="170"/>
      <c r="H176" s="170"/>
      <c r="I176" s="147"/>
      <c r="J176" s="147"/>
      <c r="L176" s="148"/>
    </row>
    <row r="177" spans="1:12" ht="15">
      <c r="A177" s="213" t="s">
        <v>278</v>
      </c>
      <c r="B177" s="154"/>
      <c r="C177" s="161"/>
      <c r="D177" s="160"/>
      <c r="E177" s="161"/>
      <c r="F177" s="150"/>
      <c r="G177" s="161"/>
      <c r="H177" s="161"/>
      <c r="I177" s="147"/>
      <c r="J177" s="147"/>
      <c r="L177" s="148"/>
    </row>
    <row r="178" spans="1:12" ht="15">
      <c r="A178" s="157"/>
      <c r="B178" s="154"/>
      <c r="C178" s="161"/>
      <c r="D178" s="160"/>
      <c r="E178" s="161"/>
      <c r="F178" s="154"/>
      <c r="G178" s="161"/>
      <c r="H178" s="178"/>
      <c r="I178" s="147"/>
      <c r="J178" s="147"/>
      <c r="L178" s="148"/>
    </row>
    <row r="179" spans="1:12" ht="15">
      <c r="A179" s="157" t="s">
        <v>440</v>
      </c>
      <c r="B179" s="154"/>
      <c r="C179" s="161"/>
      <c r="D179" s="160"/>
      <c r="E179" s="161"/>
      <c r="F179" s="154"/>
      <c r="G179" s="161"/>
      <c r="H179" s="178"/>
      <c r="I179" s="147"/>
      <c r="J179" s="147"/>
      <c r="L179" s="148"/>
    </row>
    <row r="180" spans="1:12" ht="15">
      <c r="A180" s="157"/>
      <c r="B180" s="154"/>
      <c r="C180" s="161"/>
      <c r="D180" s="160"/>
      <c r="E180" s="161"/>
      <c r="F180" s="154"/>
      <c r="G180" s="161"/>
      <c r="H180" s="145"/>
      <c r="I180" s="147"/>
      <c r="J180" s="147"/>
      <c r="L180" s="148"/>
    </row>
    <row r="181" spans="1:12" ht="15">
      <c r="A181" s="157"/>
      <c r="B181" s="154"/>
      <c r="C181" s="161"/>
      <c r="D181" s="160"/>
      <c r="E181" s="161"/>
      <c r="F181" s="154"/>
      <c r="G181" s="161"/>
      <c r="H181" s="145"/>
      <c r="I181" s="147"/>
      <c r="J181" s="147"/>
      <c r="L181" s="148"/>
    </row>
    <row r="182" spans="1:12" ht="15">
      <c r="A182" s="215" t="s">
        <v>280</v>
      </c>
      <c r="B182" s="216"/>
      <c r="C182" s="216"/>
      <c r="D182" s="216"/>
      <c r="E182" s="216"/>
      <c r="F182" s="216"/>
      <c r="G182" s="216"/>
      <c r="H182" s="216"/>
      <c r="I182" s="216"/>
      <c r="J182" s="217"/>
      <c r="L182" s="148"/>
    </row>
    <row r="183" spans="1:12" ht="15">
      <c r="A183" s="218"/>
      <c r="B183" s="176"/>
      <c r="C183" s="145"/>
      <c r="D183" s="146"/>
      <c r="E183" s="145"/>
      <c r="F183" s="144"/>
      <c r="G183" s="145"/>
      <c r="H183" s="145"/>
      <c r="I183" s="147"/>
      <c r="J183" s="147"/>
      <c r="L183" s="148"/>
    </row>
    <row r="184" spans="1:12" ht="13.5" customHeight="1">
      <c r="A184" s="219" t="s">
        <v>281</v>
      </c>
      <c r="B184" s="176">
        <f>'5 Sheet1'!R2</f>
        <v>10</v>
      </c>
      <c r="C184" s="145"/>
      <c r="D184" s="146"/>
      <c r="E184" s="147">
        <f>'5 Sheet1'!S2</f>
        <v>102</v>
      </c>
      <c r="F184" s="144">
        <f t="shared" ref="F184:F189" si="21">PRODUCT(B184:E184)</f>
        <v>1020</v>
      </c>
      <c r="G184" s="145"/>
      <c r="H184" s="145" t="s">
        <v>199</v>
      </c>
      <c r="I184" s="147"/>
      <c r="J184" s="158">
        <f t="shared" ref="J184:J189" si="22">F184</f>
        <v>1020</v>
      </c>
      <c r="L184" s="148"/>
    </row>
    <row r="185" spans="1:12" ht="15">
      <c r="A185" s="219" t="s">
        <v>282</v>
      </c>
      <c r="B185" s="176">
        <f>'5 Sheet1'!R3</f>
        <v>8</v>
      </c>
      <c r="C185" s="145"/>
      <c r="D185" s="146"/>
      <c r="E185" s="147">
        <f>'5 Sheet1'!S3</f>
        <v>135</v>
      </c>
      <c r="F185" s="144">
        <f t="shared" si="21"/>
        <v>1080</v>
      </c>
      <c r="G185" s="145"/>
      <c r="H185" s="145" t="s">
        <v>199</v>
      </c>
      <c r="I185" s="147"/>
      <c r="J185" s="158">
        <f t="shared" si="22"/>
        <v>1080</v>
      </c>
      <c r="L185" s="148"/>
    </row>
    <row r="186" spans="1:12" ht="15" customHeight="1">
      <c r="A186" s="219"/>
      <c r="B186" s="176"/>
      <c r="C186" s="145"/>
      <c r="D186" s="146"/>
      <c r="E186" s="145"/>
      <c r="F186" s="144">
        <f t="shared" si="21"/>
        <v>0</v>
      </c>
      <c r="G186" s="145"/>
      <c r="H186" s="145" t="s">
        <v>199</v>
      </c>
      <c r="I186" s="147"/>
      <c r="J186" s="147">
        <f t="shared" si="22"/>
        <v>0</v>
      </c>
      <c r="L186" s="148"/>
    </row>
    <row r="187" spans="1:12" ht="15">
      <c r="A187" s="219"/>
      <c r="B187" s="199"/>
      <c r="C187" s="170"/>
      <c r="D187" s="169"/>
      <c r="E187" s="170"/>
      <c r="F187" s="144">
        <f t="shared" si="21"/>
        <v>0</v>
      </c>
      <c r="G187" s="170"/>
      <c r="H187" s="145" t="s">
        <v>199</v>
      </c>
      <c r="I187" s="162"/>
      <c r="J187" s="147">
        <f t="shared" si="22"/>
        <v>0</v>
      </c>
      <c r="L187" s="148"/>
    </row>
    <row r="188" spans="1:12" ht="15">
      <c r="A188" s="219"/>
      <c r="B188" s="199"/>
      <c r="C188" s="170"/>
      <c r="D188" s="169"/>
      <c r="E188" s="170"/>
      <c r="F188" s="144">
        <f t="shared" si="21"/>
        <v>0</v>
      </c>
      <c r="G188" s="170"/>
      <c r="H188" s="145" t="s">
        <v>199</v>
      </c>
      <c r="I188" s="162"/>
      <c r="J188" s="147">
        <f t="shared" si="22"/>
        <v>0</v>
      </c>
      <c r="L188" s="148"/>
    </row>
    <row r="189" spans="1:12" ht="15">
      <c r="A189" s="219"/>
      <c r="B189" s="159"/>
      <c r="C189" s="161"/>
      <c r="D189" s="160"/>
      <c r="E189" s="161"/>
      <c r="F189" s="144">
        <f t="shared" si="21"/>
        <v>0</v>
      </c>
      <c r="G189" s="161"/>
      <c r="H189" s="145" t="s">
        <v>199</v>
      </c>
      <c r="I189" s="173"/>
      <c r="J189" s="147">
        <f t="shared" si="22"/>
        <v>0</v>
      </c>
      <c r="L189" s="148"/>
    </row>
    <row r="190" spans="1:12" ht="15">
      <c r="A190" s="219"/>
      <c r="B190" s="159"/>
      <c r="C190" s="161"/>
      <c r="D190" s="160"/>
      <c r="E190" s="161"/>
      <c r="F190" s="154"/>
      <c r="G190" s="161"/>
      <c r="H190" s="161"/>
      <c r="I190" s="173"/>
      <c r="J190" s="220">
        <f>SUM(J184:J189)</f>
        <v>2100</v>
      </c>
      <c r="L190" s="148"/>
    </row>
    <row r="191" spans="1:12" ht="15">
      <c r="A191" s="219"/>
      <c r="B191" s="159"/>
      <c r="C191" s="161"/>
      <c r="D191" s="160"/>
      <c r="E191" s="161"/>
      <c r="F191" s="154"/>
      <c r="G191" s="161"/>
      <c r="H191" s="161"/>
      <c r="I191" s="173"/>
      <c r="J191" s="221"/>
      <c r="L191" s="148"/>
    </row>
    <row r="192" spans="1:12" ht="15">
      <c r="A192" s="215" t="s">
        <v>283</v>
      </c>
      <c r="B192" s="216"/>
      <c r="C192" s="216"/>
      <c r="D192" s="216"/>
      <c r="E192" s="216"/>
      <c r="F192" s="216"/>
      <c r="G192" s="216"/>
      <c r="H192" s="216"/>
      <c r="I192" s="216"/>
      <c r="J192" s="217"/>
      <c r="L192" s="148"/>
    </row>
    <row r="193" spans="1:12" ht="15">
      <c r="A193" s="218"/>
      <c r="B193" s="176">
        <f>'5 Sheet1'!R10</f>
        <v>343.25</v>
      </c>
      <c r="C193" s="145"/>
      <c r="D193" s="146"/>
      <c r="E193" s="145"/>
      <c r="F193" s="144">
        <f>B193</f>
        <v>343.25</v>
      </c>
      <c r="G193" s="147">
        <f>F193</f>
        <v>343.25</v>
      </c>
      <c r="H193" s="145" t="s">
        <v>199</v>
      </c>
      <c r="I193" s="147">
        <f>G193*1.1</f>
        <v>377.57500000000005</v>
      </c>
      <c r="J193" s="152">
        <f>I193*1.1</f>
        <v>415.3325000000001</v>
      </c>
      <c r="L193" s="148"/>
    </row>
    <row r="194" spans="1:12" ht="15">
      <c r="A194" s="218"/>
      <c r="B194" s="176">
        <f>'5 Sheet1'!R11</f>
        <v>239.25</v>
      </c>
      <c r="C194" s="145"/>
      <c r="D194" s="146"/>
      <c r="E194" s="145"/>
      <c r="F194" s="144">
        <f>B194</f>
        <v>239.25</v>
      </c>
      <c r="G194" s="147">
        <f>F194</f>
        <v>239.25</v>
      </c>
      <c r="H194" s="145" t="s">
        <v>199</v>
      </c>
      <c r="I194" s="147">
        <f>G194*1.1</f>
        <v>263.17500000000001</v>
      </c>
      <c r="J194" s="152">
        <f>I194*1.1</f>
        <v>289.49250000000006</v>
      </c>
      <c r="L194" s="148"/>
    </row>
    <row r="195" spans="1:12" ht="15">
      <c r="A195" s="157"/>
      <c r="B195" s="199"/>
      <c r="C195" s="170"/>
      <c r="D195" s="169"/>
      <c r="E195" s="170"/>
      <c r="F195" s="150"/>
      <c r="G195" s="170"/>
      <c r="H195" s="170"/>
      <c r="I195" s="162"/>
      <c r="J195" s="222">
        <f>SUM(J193:J194)</f>
        <v>704.82500000000016</v>
      </c>
      <c r="L195" s="148"/>
    </row>
    <row r="196" spans="1:12" ht="15">
      <c r="A196" s="157"/>
      <c r="B196" s="199"/>
      <c r="C196" s="170"/>
      <c r="D196" s="169"/>
      <c r="E196" s="170"/>
      <c r="F196" s="150"/>
      <c r="G196" s="170"/>
      <c r="H196" s="170"/>
      <c r="I196" s="162"/>
      <c r="J196" s="163"/>
      <c r="L196" s="148"/>
    </row>
    <row r="197" spans="1:12" ht="15">
      <c r="A197" s="581" t="s">
        <v>284</v>
      </c>
      <c r="B197" s="582"/>
      <c r="C197" s="582"/>
      <c r="D197" s="582"/>
      <c r="E197" s="582"/>
      <c r="F197" s="583"/>
      <c r="G197" s="141"/>
      <c r="H197" s="142"/>
      <c r="I197" s="141"/>
      <c r="J197" s="141"/>
      <c r="L197" s="148"/>
    </row>
    <row r="198" spans="1:12" ht="15">
      <c r="A198" s="223">
        <f>'5 Sheet1'!R6</f>
        <v>15</v>
      </c>
      <c r="B198" s="159">
        <f>'5 Sheet1'!R6</f>
        <v>15</v>
      </c>
      <c r="C198" s="160"/>
      <c r="D198" s="224"/>
      <c r="E198" s="173">
        <f>'5 Sheet1'!S6</f>
        <v>8</v>
      </c>
      <c r="F198" s="144">
        <f>B198*E198</f>
        <v>120</v>
      </c>
      <c r="G198" s="147">
        <f>F198</f>
        <v>120</v>
      </c>
      <c r="H198" s="170" t="s">
        <v>199</v>
      </c>
      <c r="I198" s="162"/>
      <c r="J198" s="225">
        <f>F198</f>
        <v>120</v>
      </c>
      <c r="L198" s="148"/>
    </row>
    <row r="199" spans="1:12" ht="15">
      <c r="A199" s="223">
        <f>'5 Sheet1'!R7</f>
        <v>10</v>
      </c>
      <c r="B199" s="159">
        <f>'5 Sheet1'!R7</f>
        <v>10</v>
      </c>
      <c r="C199" s="160"/>
      <c r="D199" s="224"/>
      <c r="E199" s="173">
        <f>'5 Sheet1'!S7</f>
        <v>9</v>
      </c>
      <c r="F199" s="144">
        <f>B199*E199</f>
        <v>90</v>
      </c>
      <c r="G199" s="147">
        <f>F199</f>
        <v>90</v>
      </c>
      <c r="H199" s="170" t="s">
        <v>199</v>
      </c>
      <c r="I199" s="162"/>
      <c r="J199" s="225">
        <f>F199</f>
        <v>90</v>
      </c>
    </row>
    <row r="200" spans="1:12" ht="15">
      <c r="A200" s="226"/>
      <c r="B200" s="159"/>
      <c r="C200" s="160"/>
      <c r="D200" s="224"/>
      <c r="E200" s="161"/>
      <c r="F200" s="154"/>
      <c r="G200" s="173"/>
      <c r="H200" s="161"/>
      <c r="I200" s="173"/>
      <c r="J200" s="220">
        <f>SUM(J198:J199)</f>
        <v>210</v>
      </c>
    </row>
    <row r="201" spans="1:12" ht="15">
      <c r="A201" s="153"/>
      <c r="B201" s="159"/>
      <c r="C201" s="160"/>
      <c r="D201" s="224"/>
      <c r="E201" s="161"/>
      <c r="F201" s="154"/>
      <c r="G201" s="173"/>
      <c r="H201" s="161"/>
      <c r="I201" s="173"/>
      <c r="J201" s="173"/>
    </row>
    <row r="202" spans="1:12" ht="15">
      <c r="A202" s="215" t="s">
        <v>285</v>
      </c>
      <c r="B202" s="216"/>
      <c r="C202" s="216"/>
      <c r="D202" s="216"/>
      <c r="E202" s="216"/>
      <c r="F202" s="216"/>
      <c r="G202" s="216"/>
      <c r="H202" s="216"/>
      <c r="I202" s="216"/>
      <c r="J202" s="217"/>
    </row>
    <row r="203" spans="1:12" ht="15">
      <c r="A203" s="215"/>
      <c r="B203" s="216"/>
      <c r="C203" s="216"/>
      <c r="D203" s="216"/>
      <c r="E203" s="216"/>
      <c r="F203" s="216"/>
      <c r="G203" s="216"/>
      <c r="H203" s="216"/>
      <c r="I203" s="216"/>
      <c r="J203" s="217"/>
    </row>
    <row r="204" spans="1:12" ht="15">
      <c r="A204" s="227"/>
      <c r="B204" s="228">
        <f>'5 Sheet1'!R14+'5 Sheet1'!R15</f>
        <v>292</v>
      </c>
      <c r="C204" s="229"/>
      <c r="D204" s="230"/>
      <c r="E204" s="229"/>
      <c r="F204" s="231">
        <f>B204</f>
        <v>292</v>
      </c>
      <c r="G204" s="229"/>
      <c r="H204" s="229" t="s">
        <v>199</v>
      </c>
      <c r="I204" s="232">
        <f>F204*1.1</f>
        <v>321.20000000000005</v>
      </c>
      <c r="J204" s="233">
        <f>I204</f>
        <v>321.20000000000005</v>
      </c>
    </row>
    <row r="206" spans="1:12" ht="15">
      <c r="A206" s="215" t="s">
        <v>286</v>
      </c>
      <c r="B206" s="216"/>
      <c r="C206" s="216"/>
      <c r="D206" s="216"/>
      <c r="E206" s="216"/>
      <c r="F206" s="216"/>
      <c r="G206" s="216"/>
      <c r="H206" s="216"/>
      <c r="I206" s="216"/>
      <c r="J206" s="217"/>
    </row>
    <row r="207" spans="1:12" ht="15">
      <c r="A207" s="234"/>
      <c r="B207" s="150"/>
      <c r="C207" s="161"/>
      <c r="D207" s="150"/>
      <c r="E207" s="161"/>
      <c r="F207" s="150"/>
      <c r="G207" s="162"/>
      <c r="H207" s="170"/>
      <c r="I207" s="162"/>
      <c r="J207" s="162"/>
    </row>
    <row r="208" spans="1:12" ht="15">
      <c r="A208" s="153" t="s">
        <v>287</v>
      </c>
      <c r="B208" s="154"/>
      <c r="C208" s="161"/>
      <c r="D208" s="154"/>
      <c r="E208" s="161"/>
      <c r="F208" s="154">
        <f>PRODUCT(B208:E208)</f>
        <v>0</v>
      </c>
      <c r="G208" s="173">
        <f>F208</f>
        <v>0</v>
      </c>
      <c r="H208" s="145" t="s">
        <v>248</v>
      </c>
      <c r="I208" s="147">
        <f>G208*1.1</f>
        <v>0</v>
      </c>
      <c r="J208" s="147">
        <f>I208</f>
        <v>0</v>
      </c>
    </row>
    <row r="209" spans="1:12" ht="15">
      <c r="A209" s="153" t="s">
        <v>288</v>
      </c>
      <c r="B209" s="154"/>
      <c r="C209" s="161"/>
      <c r="D209" s="154"/>
      <c r="E209" s="161"/>
      <c r="F209" s="154">
        <f>PRODUCT(B209:E209)</f>
        <v>0</v>
      </c>
      <c r="G209" s="173">
        <f>F209</f>
        <v>0</v>
      </c>
      <c r="H209" s="145" t="s">
        <v>248</v>
      </c>
      <c r="I209" s="147">
        <f>G209*1.1</f>
        <v>0</v>
      </c>
      <c r="J209" s="147">
        <f>I209</f>
        <v>0</v>
      </c>
    </row>
    <row r="210" spans="1:12" ht="15">
      <c r="A210" s="153" t="s">
        <v>289</v>
      </c>
      <c r="B210" s="154"/>
      <c r="C210" s="161"/>
      <c r="D210" s="154"/>
      <c r="E210" s="161"/>
      <c r="F210" s="154">
        <f>PRODUCT(B210:E210)</f>
        <v>0</v>
      </c>
      <c r="G210" s="173">
        <f>F210</f>
        <v>0</v>
      </c>
      <c r="H210" s="145" t="s">
        <v>248</v>
      </c>
      <c r="I210" s="147">
        <f>G210*1.1</f>
        <v>0</v>
      </c>
      <c r="J210" s="147">
        <f>I210</f>
        <v>0</v>
      </c>
    </row>
    <row r="211" spans="1:12" ht="15">
      <c r="A211" s="183"/>
      <c r="B211" s="154"/>
      <c r="C211" s="161"/>
      <c r="D211" s="154"/>
      <c r="E211" s="161"/>
      <c r="F211" s="154"/>
      <c r="G211" s="173"/>
      <c r="H211" s="161"/>
      <c r="I211" s="173"/>
      <c r="J211" s="221">
        <f>SUM(J208:J210)</f>
        <v>0</v>
      </c>
    </row>
    <row r="212" spans="1:12" ht="15">
      <c r="A212" s="183"/>
      <c r="B212" s="154"/>
      <c r="C212" s="161"/>
      <c r="D212" s="154"/>
      <c r="E212" s="161"/>
      <c r="F212" s="154"/>
      <c r="G212" s="173"/>
      <c r="H212" s="161"/>
      <c r="I212" s="173"/>
      <c r="J212" s="173"/>
    </row>
    <row r="213" spans="1:12" ht="15">
      <c r="A213" s="235" t="s">
        <v>290</v>
      </c>
      <c r="B213" s="236"/>
      <c r="C213" s="236"/>
      <c r="D213" s="236"/>
      <c r="E213" s="236"/>
      <c r="F213" s="236"/>
      <c r="G213" s="236"/>
      <c r="H213" s="236"/>
      <c r="I213" s="236"/>
      <c r="J213" s="237"/>
    </row>
    <row r="214" spans="1:12" ht="15">
      <c r="A214" s="157"/>
      <c r="B214" s="150"/>
      <c r="C214" s="161"/>
      <c r="D214" s="150"/>
      <c r="E214" s="161"/>
      <c r="F214" s="150"/>
      <c r="G214" s="162"/>
      <c r="H214" s="170"/>
      <c r="I214" s="162"/>
      <c r="J214" s="162"/>
    </row>
    <row r="215" spans="1:12" ht="15">
      <c r="A215" s="157"/>
      <c r="B215" s="154"/>
      <c r="C215" s="161"/>
      <c r="D215" s="154"/>
      <c r="E215" s="161"/>
      <c r="F215" s="154"/>
      <c r="G215" s="173"/>
      <c r="H215" s="161"/>
      <c r="I215" s="173"/>
      <c r="J215" s="238"/>
      <c r="L215" s="136" t="s">
        <v>291</v>
      </c>
    </row>
  </sheetData>
  <mergeCells count="22">
    <mergeCell ref="A117:J117"/>
    <mergeCell ref="A1:J1"/>
    <mergeCell ref="A3:J3"/>
    <mergeCell ref="A4:F4"/>
    <mergeCell ref="A40:J40"/>
    <mergeCell ref="A41:F41"/>
    <mergeCell ref="A42:F42"/>
    <mergeCell ref="A43:F43"/>
    <mergeCell ref="A68:F68"/>
    <mergeCell ref="A69:F69"/>
    <mergeCell ref="A70:F70"/>
    <mergeCell ref="A94:J94"/>
    <mergeCell ref="A149:F149"/>
    <mergeCell ref="A153:F153"/>
    <mergeCell ref="A157:H157"/>
    <mergeCell ref="A197:F197"/>
    <mergeCell ref="A118:J118"/>
    <mergeCell ref="A119:F119"/>
    <mergeCell ref="A122:F122"/>
    <mergeCell ref="A123:J123"/>
    <mergeCell ref="A143:F143"/>
    <mergeCell ref="A146:F146"/>
  </mergeCells>
  <pageMargins left="0.7" right="0.7" top="0.75" bottom="0.75" header="0.3" footer="0.3"/>
  <pageSetup paperSize="9" scale="63" orientation="portrait" r:id="rId1"/>
  <rowBreaks count="1" manualBreakCount="1">
    <brk id="12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9F12E-D05D-4CC8-A7F8-35E45C0A16A8}">
  <dimension ref="B3:W253"/>
  <sheetViews>
    <sheetView zoomScale="70" zoomScaleNormal="70" workbookViewId="0">
      <pane ySplit="1" topLeftCell="A97" activePane="bottomLeft" state="frozen"/>
      <selection activeCell="O34" sqref="O34"/>
      <selection pane="bottomLeft" activeCell="O34" sqref="O34"/>
    </sheetView>
  </sheetViews>
  <sheetFormatPr defaultColWidth="9.109375" defaultRowHeight="14.4"/>
  <cols>
    <col min="1" max="1" width="3.88671875" style="242" customWidth="1"/>
    <col min="2" max="2" width="20.44140625" style="242" customWidth="1"/>
    <col min="3" max="3" width="17.109375" style="242" customWidth="1"/>
    <col min="4" max="4" width="14.44140625" style="242" customWidth="1"/>
    <col min="5" max="5" width="15.109375" style="242" customWidth="1"/>
    <col min="6" max="10" width="14.44140625" style="242" customWidth="1"/>
    <col min="11" max="11" width="19.88671875" style="242" customWidth="1"/>
    <col min="12" max="12" width="12.109375" style="242" customWidth="1"/>
    <col min="13" max="13" width="14" style="242" customWidth="1"/>
    <col min="14" max="17" width="9.109375" style="242"/>
    <col min="18" max="18" width="11.88671875" style="242" customWidth="1"/>
    <col min="19" max="19" width="12.88671875" style="242" customWidth="1"/>
    <col min="20" max="20" width="9.109375" style="242"/>
    <col min="21" max="21" width="11.109375" style="242" bestFit="1" customWidth="1"/>
    <col min="22" max="16384" width="9.109375" style="242"/>
  </cols>
  <sheetData>
    <row r="3" spans="2:23">
      <c r="B3" s="239" t="s">
        <v>292</v>
      </c>
      <c r="C3" s="239" t="s">
        <v>293</v>
      </c>
      <c r="D3" s="239" t="s">
        <v>294</v>
      </c>
      <c r="E3" s="239" t="s">
        <v>295</v>
      </c>
      <c r="F3" s="239" t="s">
        <v>296</v>
      </c>
      <c r="G3" s="239"/>
      <c r="H3" s="610" t="s">
        <v>297</v>
      </c>
      <c r="I3" s="610"/>
      <c r="J3" s="610"/>
      <c r="K3" s="239" t="s">
        <v>298</v>
      </c>
      <c r="L3" s="240" t="s">
        <v>299</v>
      </c>
      <c r="M3" s="241"/>
    </row>
    <row r="4" spans="2:23" ht="19.5" customHeight="1">
      <c r="B4" s="243"/>
      <c r="C4" s="243"/>
      <c r="D4" s="243"/>
      <c r="E4" s="243"/>
      <c r="F4" s="244" t="s">
        <v>295</v>
      </c>
      <c r="G4" s="244" t="s">
        <v>300</v>
      </c>
      <c r="H4" s="244" t="s">
        <v>301</v>
      </c>
      <c r="I4" s="244" t="s">
        <v>300</v>
      </c>
      <c r="J4" s="244" t="s">
        <v>302</v>
      </c>
      <c r="K4" s="244" t="s">
        <v>303</v>
      </c>
      <c r="L4" s="245" t="s">
        <v>304</v>
      </c>
      <c r="M4" s="245" t="s">
        <v>305</v>
      </c>
    </row>
    <row r="5" spans="2:23">
      <c r="B5" s="246"/>
      <c r="C5" s="246"/>
      <c r="D5" s="246"/>
      <c r="E5" s="246"/>
      <c r="F5" s="247"/>
      <c r="G5" s="247"/>
      <c r="H5" s="247"/>
      <c r="I5" s="247"/>
      <c r="J5" s="247"/>
      <c r="K5" s="248"/>
      <c r="L5" s="248"/>
      <c r="M5" s="248"/>
    </row>
    <row r="6" spans="2:23" ht="18">
      <c r="B6" s="248" t="s">
        <v>306</v>
      </c>
      <c r="C6" s="249">
        <v>0.3</v>
      </c>
      <c r="D6" s="249">
        <v>0.3</v>
      </c>
      <c r="E6" s="249">
        <v>0.1</v>
      </c>
      <c r="F6" s="249">
        <v>0.05</v>
      </c>
      <c r="G6" s="249">
        <v>10</v>
      </c>
      <c r="H6" s="249">
        <v>0.2</v>
      </c>
      <c r="I6" s="249">
        <v>10</v>
      </c>
      <c r="J6" s="249">
        <v>0.25</v>
      </c>
      <c r="K6" s="249">
        <v>3</v>
      </c>
      <c r="L6" s="248"/>
      <c r="M6" s="248"/>
      <c r="T6" s="611" t="s">
        <v>307</v>
      </c>
      <c r="U6" s="611"/>
    </row>
    <row r="7" spans="2:23">
      <c r="B7" s="248"/>
      <c r="C7" s="249"/>
      <c r="D7" s="249"/>
      <c r="E7" s="249"/>
      <c r="F7" s="249"/>
      <c r="G7" s="249"/>
      <c r="H7" s="248"/>
      <c r="I7" s="248"/>
      <c r="J7" s="248"/>
      <c r="K7" s="249"/>
      <c r="L7" s="248"/>
      <c r="M7" s="248"/>
      <c r="S7" s="250"/>
      <c r="V7" s="250"/>
      <c r="W7" s="612" t="s">
        <v>233</v>
      </c>
    </row>
    <row r="8" spans="2:23">
      <c r="B8" s="248"/>
      <c r="C8" s="249"/>
      <c r="D8" s="249"/>
      <c r="E8" s="249"/>
      <c r="F8" s="249"/>
      <c r="G8" s="249"/>
      <c r="H8" s="248"/>
      <c r="I8" s="248"/>
      <c r="J8" s="248"/>
      <c r="K8" s="249"/>
      <c r="L8" s="248"/>
      <c r="M8" s="248"/>
      <c r="S8" s="250"/>
      <c r="V8" s="250"/>
      <c r="W8" s="612"/>
    </row>
    <row r="9" spans="2:23">
      <c r="B9" s="248" t="s">
        <v>308</v>
      </c>
      <c r="C9" s="249">
        <v>0.45</v>
      </c>
      <c r="D9" s="249">
        <v>0.45</v>
      </c>
      <c r="E9" s="249">
        <v>0.1</v>
      </c>
      <c r="F9" s="249">
        <v>0.05</v>
      </c>
      <c r="G9" s="249">
        <v>10</v>
      </c>
      <c r="H9" s="249">
        <v>0.2</v>
      </c>
      <c r="I9" s="249">
        <v>10</v>
      </c>
      <c r="J9" s="249">
        <v>0.25</v>
      </c>
      <c r="K9" s="249">
        <v>3</v>
      </c>
      <c r="L9" s="248"/>
      <c r="M9" s="248"/>
      <c r="S9" s="250"/>
      <c r="V9" s="250"/>
      <c r="W9" s="612"/>
    </row>
    <row r="10" spans="2:23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8"/>
      <c r="M10" s="248"/>
      <c r="S10" s="250"/>
      <c r="V10" s="250"/>
      <c r="W10" s="612"/>
    </row>
    <row r="11" spans="2:23">
      <c r="B11" s="248"/>
      <c r="C11" s="249"/>
      <c r="D11" s="249"/>
      <c r="E11" s="249"/>
      <c r="F11" s="249"/>
      <c r="G11" s="249"/>
      <c r="H11" s="248"/>
      <c r="I11" s="248"/>
      <c r="J11" s="248"/>
      <c r="K11" s="249"/>
      <c r="L11" s="248"/>
      <c r="M11" s="248"/>
      <c r="S11" s="250"/>
      <c r="V11" s="250"/>
      <c r="W11" s="612"/>
    </row>
    <row r="12" spans="2:23">
      <c r="B12" s="248" t="s">
        <v>309</v>
      </c>
      <c r="C12" s="249">
        <v>0.6</v>
      </c>
      <c r="D12" s="249">
        <v>0.6</v>
      </c>
      <c r="E12" s="249">
        <v>0.1</v>
      </c>
      <c r="F12" s="249">
        <v>0.05</v>
      </c>
      <c r="G12" s="249">
        <v>10</v>
      </c>
      <c r="H12" s="248">
        <v>0.2</v>
      </c>
      <c r="I12" s="248">
        <v>10</v>
      </c>
      <c r="J12" s="248">
        <v>0.25</v>
      </c>
      <c r="K12" s="249">
        <v>3</v>
      </c>
      <c r="L12" s="248"/>
      <c r="M12" s="248"/>
      <c r="S12" s="250"/>
      <c r="V12" s="250"/>
      <c r="W12" s="612"/>
    </row>
    <row r="13" spans="2:23">
      <c r="B13" s="248"/>
      <c r="C13" s="249"/>
      <c r="D13" s="249"/>
      <c r="E13" s="249"/>
      <c r="F13" s="249"/>
      <c r="G13" s="249"/>
      <c r="H13" s="248"/>
      <c r="I13" s="248"/>
      <c r="J13" s="248"/>
      <c r="K13" s="249"/>
      <c r="L13" s="248"/>
      <c r="M13" s="248"/>
      <c r="S13" s="250"/>
      <c r="V13" s="250"/>
      <c r="W13" s="612"/>
    </row>
    <row r="14" spans="2:23">
      <c r="B14" s="248"/>
      <c r="C14" s="249"/>
      <c r="D14" s="249"/>
      <c r="E14" s="249"/>
      <c r="F14" s="249"/>
      <c r="G14" s="249"/>
      <c r="H14" s="248"/>
      <c r="I14" s="248"/>
      <c r="J14" s="248"/>
      <c r="K14" s="249"/>
      <c r="L14" s="248"/>
      <c r="M14" s="248"/>
      <c r="S14" s="250"/>
      <c r="V14" s="250"/>
      <c r="W14" s="612"/>
    </row>
    <row r="15" spans="2:23">
      <c r="B15" s="248" t="s">
        <v>310</v>
      </c>
      <c r="C15" s="249">
        <v>0.75</v>
      </c>
      <c r="D15" s="249">
        <v>0.75</v>
      </c>
      <c r="E15" s="251">
        <v>0.125</v>
      </c>
      <c r="F15" s="249">
        <v>0.05</v>
      </c>
      <c r="G15" s="249">
        <v>10</v>
      </c>
      <c r="H15" s="248">
        <v>0.2</v>
      </c>
      <c r="I15" s="248">
        <v>10</v>
      </c>
      <c r="J15" s="248">
        <v>0.25</v>
      </c>
      <c r="K15" s="249">
        <v>3</v>
      </c>
      <c r="L15" s="248"/>
      <c r="M15" s="248"/>
      <c r="S15" s="250"/>
      <c r="V15" s="250"/>
      <c r="W15" s="612"/>
    </row>
    <row r="16" spans="2:23">
      <c r="B16" s="248"/>
      <c r="C16" s="249"/>
      <c r="D16" s="249"/>
      <c r="E16" s="249"/>
      <c r="F16" s="249"/>
      <c r="G16" s="249"/>
      <c r="H16" s="248"/>
      <c r="I16" s="248"/>
      <c r="J16" s="248"/>
      <c r="K16" s="249"/>
      <c r="L16" s="248"/>
      <c r="M16" s="248"/>
      <c r="S16" s="250"/>
      <c r="V16" s="250"/>
      <c r="W16" s="612"/>
    </row>
    <row r="17" spans="2:23">
      <c r="B17" s="248"/>
      <c r="C17" s="249"/>
      <c r="D17" s="249"/>
      <c r="E17" s="249"/>
      <c r="F17" s="249"/>
      <c r="G17" s="249"/>
      <c r="H17" s="248"/>
      <c r="I17" s="248"/>
      <c r="J17" s="248"/>
      <c r="K17" s="249"/>
      <c r="L17" s="248"/>
      <c r="M17" s="248"/>
      <c r="S17" s="250"/>
      <c r="V17" s="250"/>
      <c r="W17" s="612"/>
    </row>
    <row r="18" spans="2:23">
      <c r="B18" s="252" t="s">
        <v>311</v>
      </c>
      <c r="C18" s="249">
        <v>0.9</v>
      </c>
      <c r="D18" s="249">
        <v>0.9</v>
      </c>
      <c r="E18" s="251">
        <v>0.15</v>
      </c>
      <c r="F18" s="249">
        <v>0.05</v>
      </c>
      <c r="G18" s="249">
        <v>10</v>
      </c>
      <c r="H18" s="248">
        <v>0.17499999999999999</v>
      </c>
      <c r="I18" s="248">
        <v>10</v>
      </c>
      <c r="J18" s="248">
        <v>0.25</v>
      </c>
      <c r="K18" s="249">
        <v>3</v>
      </c>
      <c r="L18" s="248"/>
      <c r="M18" s="248"/>
      <c r="S18" s="250"/>
      <c r="T18" s="250"/>
      <c r="U18" s="250"/>
      <c r="V18" s="250"/>
      <c r="W18" s="612" t="s">
        <v>312</v>
      </c>
    </row>
    <row r="19" spans="2:23">
      <c r="B19" s="248"/>
      <c r="C19" s="249"/>
      <c r="D19" s="249"/>
      <c r="E19" s="249"/>
      <c r="F19" s="249"/>
      <c r="G19" s="249"/>
      <c r="H19" s="248"/>
      <c r="I19" s="248"/>
      <c r="J19" s="248"/>
      <c r="K19" s="249"/>
      <c r="L19" s="248"/>
      <c r="M19" s="248"/>
      <c r="S19" s="250"/>
      <c r="T19" s="250"/>
      <c r="U19" s="250"/>
      <c r="V19" s="250"/>
      <c r="W19" s="612"/>
    </row>
    <row r="20" spans="2:23">
      <c r="B20" s="248"/>
      <c r="C20" s="249"/>
      <c r="D20" s="249"/>
      <c r="E20" s="249"/>
      <c r="F20" s="249"/>
      <c r="G20" s="249"/>
      <c r="H20" s="248"/>
      <c r="I20" s="248"/>
      <c r="J20" s="248"/>
      <c r="K20" s="249"/>
      <c r="L20" s="248"/>
      <c r="M20" s="248"/>
      <c r="S20" s="250"/>
      <c r="T20" s="250"/>
      <c r="U20" s="250"/>
      <c r="V20" s="250"/>
      <c r="W20" s="612"/>
    </row>
    <row r="21" spans="2:23">
      <c r="B21" s="248" t="s">
        <v>313</v>
      </c>
      <c r="C21" s="249">
        <v>1</v>
      </c>
      <c r="D21" s="249">
        <v>1</v>
      </c>
      <c r="E21" s="249">
        <v>0.15</v>
      </c>
      <c r="F21" s="249">
        <v>0.05</v>
      </c>
      <c r="G21" s="249">
        <v>10</v>
      </c>
      <c r="H21" s="248">
        <v>0.17499999999999999</v>
      </c>
      <c r="I21" s="248">
        <v>10</v>
      </c>
      <c r="J21" s="248">
        <v>0.25</v>
      </c>
      <c r="K21" s="249">
        <v>3</v>
      </c>
      <c r="L21" s="248"/>
      <c r="M21" s="248"/>
      <c r="S21" s="253"/>
      <c r="T21" s="253"/>
      <c r="U21" s="253"/>
      <c r="V21" s="253"/>
      <c r="W21" s="242" t="s">
        <v>314</v>
      </c>
    </row>
    <row r="22" spans="2:23">
      <c r="B22" s="248"/>
      <c r="C22" s="249"/>
      <c r="D22" s="249"/>
      <c r="E22" s="249"/>
      <c r="F22" s="249"/>
      <c r="G22" s="249"/>
      <c r="H22" s="248"/>
      <c r="I22" s="248"/>
      <c r="J22" s="248"/>
      <c r="K22" s="249"/>
      <c r="L22" s="248"/>
      <c r="M22" s="248"/>
      <c r="S22" s="253"/>
      <c r="T22" s="253"/>
      <c r="U22" s="253"/>
      <c r="V22" s="253"/>
    </row>
    <row r="23" spans="2:23">
      <c r="B23" s="248"/>
      <c r="C23" s="249"/>
      <c r="D23" s="249"/>
      <c r="E23" s="249"/>
      <c r="F23" s="249"/>
      <c r="G23" s="249"/>
      <c r="H23" s="248"/>
      <c r="I23" s="248"/>
      <c r="J23" s="248"/>
      <c r="K23" s="249"/>
      <c r="L23" s="248"/>
      <c r="M23" s="248"/>
    </row>
    <row r="24" spans="2:23">
      <c r="B24" s="248" t="s">
        <v>315</v>
      </c>
      <c r="C24" s="249">
        <v>0.3</v>
      </c>
      <c r="D24" s="249">
        <v>0.3</v>
      </c>
      <c r="E24" s="249">
        <v>0.1</v>
      </c>
      <c r="F24" s="249">
        <v>0.05</v>
      </c>
      <c r="G24" s="249">
        <v>10</v>
      </c>
      <c r="H24" s="248">
        <v>0.2</v>
      </c>
      <c r="I24" s="248">
        <v>10</v>
      </c>
      <c r="J24" s="248">
        <v>0.25</v>
      </c>
      <c r="K24" s="249">
        <v>3</v>
      </c>
      <c r="L24" s="248"/>
      <c r="M24" s="248"/>
    </row>
    <row r="25" spans="2:23">
      <c r="B25" s="248"/>
      <c r="C25" s="249"/>
      <c r="D25" s="249"/>
      <c r="E25" s="249"/>
      <c r="F25" s="249"/>
      <c r="G25" s="249"/>
      <c r="H25" s="248"/>
      <c r="I25" s="248"/>
      <c r="J25" s="248"/>
      <c r="K25" s="249"/>
      <c r="L25" s="248"/>
      <c r="M25" s="248"/>
    </row>
    <row r="26" spans="2:23">
      <c r="B26" s="248"/>
      <c r="C26" s="249"/>
      <c r="D26" s="249"/>
      <c r="E26" s="249"/>
      <c r="F26" s="249"/>
      <c r="G26" s="249"/>
      <c r="H26" s="248"/>
      <c r="I26" s="248"/>
      <c r="J26" s="248"/>
      <c r="K26" s="249"/>
      <c r="L26" s="248"/>
      <c r="M26" s="248"/>
    </row>
    <row r="27" spans="2:23">
      <c r="B27" s="248" t="s">
        <v>316</v>
      </c>
      <c r="C27" s="249">
        <v>0.6</v>
      </c>
      <c r="D27" s="249">
        <v>0.6</v>
      </c>
      <c r="E27" s="249">
        <v>0.1</v>
      </c>
      <c r="F27" s="249">
        <v>0.05</v>
      </c>
      <c r="G27" s="249">
        <v>10</v>
      </c>
      <c r="H27" s="248">
        <v>0.2</v>
      </c>
      <c r="I27" s="248">
        <v>10</v>
      </c>
      <c r="J27" s="248">
        <v>0.25</v>
      </c>
      <c r="K27" s="249">
        <v>3</v>
      </c>
      <c r="L27" s="248"/>
      <c r="M27" s="248"/>
    </row>
    <row r="28" spans="2:23">
      <c r="B28" s="254"/>
      <c r="C28" s="255"/>
      <c r="D28" s="255"/>
      <c r="E28" s="255"/>
      <c r="F28" s="255"/>
      <c r="G28" s="255"/>
      <c r="H28" s="254"/>
      <c r="I28" s="254"/>
      <c r="J28" s="254"/>
      <c r="K28" s="249"/>
      <c r="L28" s="248"/>
      <c r="M28" s="248"/>
    </row>
    <row r="29" spans="2:23">
      <c r="B29" s="254"/>
      <c r="C29" s="255"/>
      <c r="D29" s="255"/>
      <c r="E29" s="255"/>
      <c r="F29" s="255"/>
      <c r="G29" s="255"/>
      <c r="H29" s="254"/>
      <c r="I29" s="254"/>
      <c r="J29" s="254"/>
      <c r="K29" s="255"/>
      <c r="L29" s="248"/>
      <c r="M29" s="248"/>
    </row>
    <row r="30" spans="2:23">
      <c r="B30" s="256" t="s">
        <v>317</v>
      </c>
      <c r="C30" s="249">
        <v>0.3</v>
      </c>
      <c r="D30" s="249">
        <v>0.3</v>
      </c>
      <c r="E30" s="249">
        <v>0.1</v>
      </c>
      <c r="F30" s="249">
        <v>0.05</v>
      </c>
      <c r="G30" s="249">
        <v>10</v>
      </c>
      <c r="H30" s="248">
        <v>0.25</v>
      </c>
      <c r="I30" s="248">
        <v>10</v>
      </c>
      <c r="J30" s="248">
        <v>0.25</v>
      </c>
      <c r="K30" s="249">
        <v>0</v>
      </c>
      <c r="L30" s="248"/>
      <c r="M30" s="248"/>
    </row>
    <row r="31" spans="2:23">
      <c r="B31" s="254" t="s">
        <v>318</v>
      </c>
      <c r="C31" s="255">
        <v>1.5</v>
      </c>
      <c r="D31" s="255"/>
      <c r="E31" s="255">
        <v>0.1</v>
      </c>
      <c r="F31" s="255"/>
      <c r="G31" s="255">
        <v>10</v>
      </c>
      <c r="H31" s="254">
        <v>0.25</v>
      </c>
      <c r="I31" s="254">
        <v>10</v>
      </c>
      <c r="J31" s="254">
        <v>0.15</v>
      </c>
      <c r="K31" s="249"/>
      <c r="L31" s="248"/>
      <c r="M31" s="248"/>
    </row>
    <row r="32" spans="2:23">
      <c r="B32" s="254"/>
      <c r="C32" s="255"/>
      <c r="D32" s="255"/>
      <c r="E32" s="255"/>
      <c r="F32" s="255"/>
      <c r="G32" s="255"/>
      <c r="H32" s="254"/>
      <c r="I32" s="254"/>
      <c r="J32" s="254"/>
      <c r="K32" s="255"/>
      <c r="L32" s="248"/>
      <c r="M32" s="248"/>
    </row>
    <row r="33" spans="2:13">
      <c r="B33" s="257" t="s">
        <v>319</v>
      </c>
      <c r="C33" s="249">
        <v>0.45</v>
      </c>
      <c r="D33" s="249">
        <v>0.45</v>
      </c>
      <c r="E33" s="249">
        <v>0.1</v>
      </c>
      <c r="F33" s="249">
        <v>0.05</v>
      </c>
      <c r="G33" s="249">
        <v>10</v>
      </c>
      <c r="H33" s="248">
        <v>0.25</v>
      </c>
      <c r="I33" s="248">
        <v>10</v>
      </c>
      <c r="J33" s="248">
        <v>0.25</v>
      </c>
      <c r="K33" s="249">
        <v>0</v>
      </c>
      <c r="L33" s="248"/>
      <c r="M33" s="248"/>
    </row>
    <row r="34" spans="2:13">
      <c r="B34" s="254" t="s">
        <v>318</v>
      </c>
      <c r="C34" s="255">
        <v>1.5</v>
      </c>
      <c r="D34" s="255"/>
      <c r="E34" s="255">
        <v>0.1</v>
      </c>
      <c r="F34" s="255"/>
      <c r="G34" s="255">
        <v>10</v>
      </c>
      <c r="H34" s="254">
        <v>0.25</v>
      </c>
      <c r="I34" s="254">
        <v>10</v>
      </c>
      <c r="J34" s="254">
        <v>0.15</v>
      </c>
      <c r="K34" s="249"/>
      <c r="L34" s="248"/>
      <c r="M34" s="248"/>
    </row>
    <row r="35" spans="2:13">
      <c r="B35" s="254"/>
      <c r="C35" s="255"/>
      <c r="D35" s="255"/>
      <c r="E35" s="255"/>
      <c r="F35" s="255"/>
      <c r="G35" s="255"/>
      <c r="H35" s="254"/>
      <c r="I35" s="254"/>
      <c r="J35" s="254"/>
      <c r="K35" s="255" t="s">
        <v>320</v>
      </c>
      <c r="L35" s="248"/>
      <c r="M35" s="248"/>
    </row>
    <row r="36" spans="2:13">
      <c r="B36" s="256" t="s">
        <v>321</v>
      </c>
      <c r="C36" s="249">
        <v>1</v>
      </c>
      <c r="D36" s="249">
        <v>0.15</v>
      </c>
      <c r="E36" s="249">
        <v>0.1</v>
      </c>
      <c r="F36" s="249">
        <v>0.05</v>
      </c>
      <c r="G36" s="249">
        <v>10</v>
      </c>
      <c r="H36" s="248">
        <v>0.25</v>
      </c>
      <c r="I36" s="248">
        <v>10</v>
      </c>
      <c r="J36" s="248">
        <v>0.25</v>
      </c>
      <c r="K36" s="249">
        <v>0</v>
      </c>
      <c r="L36" s="248"/>
      <c r="M36" s="248"/>
    </row>
    <row r="37" spans="2:13">
      <c r="B37" s="254" t="s">
        <v>318</v>
      </c>
      <c r="C37" s="255">
        <v>1.5</v>
      </c>
      <c r="D37" s="255"/>
      <c r="E37" s="255">
        <v>0.1</v>
      </c>
      <c r="F37" s="255"/>
      <c r="G37" s="255">
        <v>10</v>
      </c>
      <c r="H37" s="254">
        <v>0.25</v>
      </c>
      <c r="I37" s="254">
        <v>10</v>
      </c>
      <c r="J37" s="254">
        <v>0.15</v>
      </c>
      <c r="K37" s="249"/>
      <c r="L37" s="248"/>
      <c r="M37" s="248"/>
    </row>
    <row r="38" spans="2:13">
      <c r="B38" s="254"/>
      <c r="C38" s="255"/>
      <c r="D38" s="255"/>
      <c r="E38" s="255"/>
      <c r="F38" s="255"/>
      <c r="G38" s="255"/>
      <c r="H38" s="254"/>
      <c r="I38" s="254"/>
      <c r="J38" s="254"/>
      <c r="K38" s="255"/>
      <c r="L38" s="248"/>
      <c r="M38" s="248"/>
    </row>
    <row r="39" spans="2:13">
      <c r="B39" s="258" t="s">
        <v>322</v>
      </c>
      <c r="C39" s="249">
        <v>1</v>
      </c>
      <c r="D39" s="249">
        <v>0.2</v>
      </c>
      <c r="E39" s="249">
        <v>0.1</v>
      </c>
      <c r="F39" s="249">
        <v>0.05</v>
      </c>
      <c r="G39" s="249">
        <v>10</v>
      </c>
      <c r="H39" s="248">
        <v>0.25</v>
      </c>
      <c r="I39" s="248">
        <v>10</v>
      </c>
      <c r="J39" s="248">
        <v>0.25</v>
      </c>
      <c r="K39" s="249">
        <v>0</v>
      </c>
      <c r="L39" s="248"/>
      <c r="M39" s="248"/>
    </row>
    <row r="40" spans="2:13">
      <c r="B40" s="254"/>
      <c r="C40" s="255"/>
      <c r="D40" s="255"/>
      <c r="E40" s="255"/>
      <c r="F40" s="255"/>
      <c r="G40" s="255"/>
      <c r="H40" s="254"/>
      <c r="I40" s="254"/>
      <c r="J40" s="254"/>
      <c r="K40" s="255"/>
      <c r="L40" s="248"/>
      <c r="M40" s="248"/>
    </row>
    <row r="41" spans="2:13">
      <c r="B41" s="258" t="s">
        <v>323</v>
      </c>
      <c r="C41" s="249">
        <v>1</v>
      </c>
      <c r="D41" s="249">
        <v>0.3</v>
      </c>
      <c r="E41" s="249">
        <v>0.1</v>
      </c>
      <c r="F41" s="249">
        <v>0.05</v>
      </c>
      <c r="G41" s="249">
        <v>10</v>
      </c>
      <c r="H41" s="248">
        <v>0.25</v>
      </c>
      <c r="I41" s="248">
        <v>10</v>
      </c>
      <c r="J41" s="248">
        <v>0.25</v>
      </c>
      <c r="K41" s="249">
        <v>0</v>
      </c>
      <c r="L41" s="248"/>
      <c r="M41" s="248"/>
    </row>
    <row r="42" spans="2:13">
      <c r="B42" s="254"/>
      <c r="C42" s="255"/>
      <c r="D42" s="255"/>
      <c r="E42" s="255"/>
      <c r="F42" s="255"/>
      <c r="G42" s="255"/>
      <c r="H42" s="254"/>
      <c r="I42" s="254"/>
      <c r="J42" s="254"/>
      <c r="K42" s="255"/>
      <c r="L42" s="248"/>
      <c r="M42" s="248"/>
    </row>
    <row r="43" spans="2:13">
      <c r="B43" s="259" t="s">
        <v>324</v>
      </c>
      <c r="C43" s="249">
        <v>0.6</v>
      </c>
      <c r="D43" s="249">
        <v>0.6</v>
      </c>
      <c r="E43" s="249">
        <v>0.15</v>
      </c>
      <c r="F43" s="249">
        <v>0.05</v>
      </c>
      <c r="G43" s="249">
        <v>10</v>
      </c>
      <c r="H43" s="248">
        <v>0.25</v>
      </c>
      <c r="I43" s="248">
        <v>10</v>
      </c>
      <c r="J43" s="248">
        <v>0.25</v>
      </c>
      <c r="K43" s="249">
        <v>0</v>
      </c>
      <c r="L43" s="248"/>
      <c r="M43" s="248"/>
    </row>
    <row r="44" spans="2:13">
      <c r="B44" s="254"/>
      <c r="C44" s="255"/>
      <c r="D44" s="255"/>
      <c r="E44" s="255"/>
      <c r="F44" s="255"/>
      <c r="G44" s="255"/>
      <c r="H44" s="254"/>
      <c r="I44" s="254"/>
      <c r="J44" s="254"/>
      <c r="K44" s="255"/>
      <c r="L44" s="248"/>
      <c r="M44" s="248"/>
    </row>
    <row r="45" spans="2:13">
      <c r="B45" s="259" t="s">
        <v>325</v>
      </c>
      <c r="C45" s="249">
        <v>0.8</v>
      </c>
      <c r="D45" s="249">
        <v>0.8</v>
      </c>
      <c r="E45" s="249">
        <v>0.15</v>
      </c>
      <c r="F45" s="249">
        <v>0.05</v>
      </c>
      <c r="G45" s="249">
        <v>10</v>
      </c>
      <c r="H45" s="248">
        <v>0.25</v>
      </c>
      <c r="I45" s="248">
        <v>10</v>
      </c>
      <c r="J45" s="248">
        <v>0.25</v>
      </c>
      <c r="K45" s="249">
        <v>0</v>
      </c>
      <c r="L45" s="248"/>
      <c r="M45" s="248"/>
    </row>
    <row r="46" spans="2:13">
      <c r="B46" s="254"/>
      <c r="C46" s="255"/>
      <c r="D46" s="255"/>
      <c r="E46" s="255"/>
      <c r="F46" s="255"/>
      <c r="G46" s="255"/>
      <c r="H46" s="254"/>
      <c r="I46" s="254"/>
      <c r="J46" s="254"/>
      <c r="K46" s="255"/>
      <c r="L46" s="248"/>
      <c r="M46" s="248"/>
    </row>
    <row r="47" spans="2:13">
      <c r="B47" s="260" t="s">
        <v>326</v>
      </c>
      <c r="C47" s="249">
        <v>1</v>
      </c>
      <c r="D47" s="249">
        <v>0.6</v>
      </c>
      <c r="E47" s="249">
        <v>0.1</v>
      </c>
      <c r="F47" s="249">
        <v>0.05</v>
      </c>
      <c r="G47" s="249">
        <v>10</v>
      </c>
      <c r="H47" s="248">
        <v>0.25</v>
      </c>
      <c r="I47" s="248">
        <v>10</v>
      </c>
      <c r="J47" s="248">
        <v>0.25</v>
      </c>
      <c r="K47" s="249">
        <v>3</v>
      </c>
      <c r="L47" s="248"/>
      <c r="M47" s="248"/>
    </row>
    <row r="48" spans="2:13">
      <c r="B48" s="261"/>
      <c r="C48" s="255"/>
      <c r="D48" s="255"/>
      <c r="E48" s="255"/>
      <c r="F48" s="255"/>
      <c r="G48" s="255"/>
      <c r="H48" s="254"/>
      <c r="I48" s="254"/>
      <c r="J48" s="254"/>
      <c r="K48" s="255"/>
      <c r="L48" s="248"/>
      <c r="M48" s="248"/>
    </row>
    <row r="49" spans="2:13">
      <c r="B49" s="254"/>
      <c r="C49" s="255"/>
      <c r="D49" s="255"/>
      <c r="E49" s="255"/>
      <c r="F49" s="255"/>
      <c r="G49" s="255"/>
      <c r="H49" s="254"/>
      <c r="I49" s="254"/>
      <c r="J49" s="254"/>
      <c r="K49" s="255"/>
      <c r="L49" s="248"/>
      <c r="M49" s="248"/>
    </row>
    <row r="50" spans="2:13">
      <c r="B50" s="260" t="s">
        <v>327</v>
      </c>
      <c r="C50" s="249">
        <v>1</v>
      </c>
      <c r="D50" s="249">
        <v>0.8</v>
      </c>
      <c r="E50" s="249">
        <v>0.125</v>
      </c>
      <c r="F50" s="249">
        <v>0.05</v>
      </c>
      <c r="G50" s="249">
        <v>10</v>
      </c>
      <c r="H50" s="248">
        <v>0.25</v>
      </c>
      <c r="I50" s="248">
        <v>10</v>
      </c>
      <c r="J50" s="248">
        <v>0.25</v>
      </c>
      <c r="K50" s="249">
        <v>3</v>
      </c>
      <c r="L50" s="248"/>
      <c r="M50" s="248"/>
    </row>
    <row r="51" spans="2:13">
      <c r="B51" s="261"/>
      <c r="C51" s="255"/>
      <c r="D51" s="255"/>
      <c r="E51" s="255"/>
      <c r="F51" s="255"/>
      <c r="G51" s="255"/>
      <c r="H51" s="254"/>
      <c r="I51" s="254"/>
      <c r="J51" s="254"/>
      <c r="K51" s="255"/>
      <c r="L51" s="248"/>
      <c r="M51" s="248"/>
    </row>
    <row r="52" spans="2:13">
      <c r="B52" s="254"/>
      <c r="C52" s="255"/>
      <c r="D52" s="255"/>
      <c r="E52" s="255"/>
      <c r="F52" s="255"/>
      <c r="G52" s="255"/>
      <c r="H52" s="254"/>
      <c r="I52" s="254"/>
      <c r="J52" s="254"/>
      <c r="K52" s="255"/>
      <c r="L52" s="248"/>
      <c r="M52" s="248"/>
    </row>
    <row r="53" spans="2:13">
      <c r="B53" s="260" t="s">
        <v>328</v>
      </c>
      <c r="C53" s="249">
        <v>1</v>
      </c>
      <c r="D53" s="249">
        <v>1</v>
      </c>
      <c r="E53" s="249">
        <v>0.125</v>
      </c>
      <c r="F53" s="249">
        <v>0.05</v>
      </c>
      <c r="G53" s="249">
        <v>10</v>
      </c>
      <c r="H53" s="248">
        <v>0.25</v>
      </c>
      <c r="I53" s="248">
        <v>10</v>
      </c>
      <c r="J53" s="248">
        <v>0.25</v>
      </c>
      <c r="K53" s="249">
        <v>3</v>
      </c>
      <c r="L53" s="248"/>
      <c r="M53" s="248"/>
    </row>
    <row r="54" spans="2:13">
      <c r="B54" s="261"/>
      <c r="C54" s="255"/>
      <c r="D54" s="255"/>
      <c r="E54" s="255"/>
      <c r="F54" s="255"/>
      <c r="G54" s="255"/>
      <c r="H54" s="254"/>
      <c r="I54" s="254"/>
      <c r="J54" s="254"/>
      <c r="K54" s="255"/>
      <c r="L54" s="248"/>
      <c r="M54" s="248"/>
    </row>
    <row r="55" spans="2:13">
      <c r="B55" s="254"/>
      <c r="C55" s="255"/>
      <c r="D55" s="255"/>
      <c r="E55" s="255"/>
      <c r="F55" s="255"/>
      <c r="G55" s="255"/>
      <c r="H55" s="254"/>
      <c r="I55" s="254"/>
      <c r="J55" s="254"/>
      <c r="K55" s="255"/>
      <c r="L55" s="248"/>
      <c r="M55" s="248"/>
    </row>
    <row r="56" spans="2:13">
      <c r="B56" s="260" t="s">
        <v>329</v>
      </c>
      <c r="C56" s="249">
        <v>1</v>
      </c>
      <c r="D56" s="249">
        <v>1</v>
      </c>
      <c r="E56" s="249">
        <v>0.125</v>
      </c>
      <c r="F56" s="249">
        <v>0.05</v>
      </c>
      <c r="G56" s="249">
        <v>10</v>
      </c>
      <c r="H56" s="248">
        <v>0.25</v>
      </c>
      <c r="I56" s="248">
        <v>10</v>
      </c>
      <c r="J56" s="248">
        <v>0.25</v>
      </c>
      <c r="K56" s="249">
        <v>3</v>
      </c>
      <c r="L56" s="248"/>
      <c r="M56" s="248"/>
    </row>
    <row r="57" spans="2:13">
      <c r="B57" s="261"/>
      <c r="C57" s="255"/>
      <c r="D57" s="255"/>
      <c r="E57" s="255"/>
      <c r="F57" s="255"/>
      <c r="G57" s="255"/>
      <c r="H57" s="254"/>
      <c r="I57" s="254"/>
      <c r="J57" s="254"/>
      <c r="K57" s="255"/>
      <c r="L57" s="248"/>
      <c r="M57" s="248"/>
    </row>
    <row r="58" spans="2:13">
      <c r="B58" s="261"/>
      <c r="C58" s="255"/>
      <c r="D58" s="255"/>
      <c r="E58" s="255"/>
      <c r="F58" s="255"/>
      <c r="G58" s="255"/>
      <c r="H58" s="254"/>
      <c r="I58" s="254"/>
      <c r="J58" s="254"/>
      <c r="K58" s="255"/>
      <c r="L58" s="248"/>
      <c r="M58" s="248"/>
    </row>
    <row r="59" spans="2:13">
      <c r="B59" s="248" t="s">
        <v>330</v>
      </c>
      <c r="C59" s="249">
        <v>0.45</v>
      </c>
      <c r="D59" s="249">
        <v>0.45</v>
      </c>
      <c r="E59" s="249">
        <v>0.1</v>
      </c>
      <c r="F59" s="249">
        <v>0.05</v>
      </c>
      <c r="G59" s="249">
        <v>10</v>
      </c>
      <c r="H59" s="248">
        <v>0.25</v>
      </c>
      <c r="I59" s="248">
        <v>10</v>
      </c>
      <c r="J59" s="248">
        <v>0.25</v>
      </c>
      <c r="K59" s="249"/>
      <c r="L59" s="248">
        <v>0.27500000000000002</v>
      </c>
      <c r="M59" s="248">
        <v>0.27500000000000002</v>
      </c>
    </row>
    <row r="60" spans="2:13">
      <c r="B60" s="254"/>
      <c r="C60" s="255"/>
      <c r="D60" s="255"/>
      <c r="E60" s="255"/>
      <c r="F60" s="255"/>
      <c r="G60" s="255"/>
      <c r="H60" s="254"/>
      <c r="I60" s="254"/>
      <c r="J60" s="254"/>
      <c r="K60" s="255"/>
      <c r="L60" s="248"/>
      <c r="M60" s="248"/>
    </row>
    <row r="61" spans="2:13">
      <c r="B61" s="254"/>
      <c r="C61" s="255"/>
      <c r="D61" s="255"/>
      <c r="E61" s="255"/>
      <c r="F61" s="255"/>
      <c r="G61" s="255"/>
      <c r="H61" s="254"/>
      <c r="I61" s="254"/>
      <c r="J61" s="254"/>
      <c r="K61" s="255"/>
      <c r="L61" s="248"/>
      <c r="M61" s="248"/>
    </row>
    <row r="62" spans="2:13">
      <c r="B62" s="254"/>
      <c r="C62" s="255"/>
      <c r="D62" s="255"/>
      <c r="E62" s="255"/>
      <c r="F62" s="255"/>
      <c r="G62" s="255"/>
      <c r="H62" s="254"/>
      <c r="I62" s="254"/>
      <c r="J62" s="254"/>
      <c r="K62" s="255"/>
      <c r="L62" s="248"/>
      <c r="M62" s="248"/>
    </row>
    <row r="63" spans="2:13">
      <c r="B63" s="248" t="s">
        <v>331</v>
      </c>
      <c r="C63" s="249">
        <v>0.45</v>
      </c>
      <c r="D63" s="249">
        <v>0.6</v>
      </c>
      <c r="E63" s="249">
        <v>0.1</v>
      </c>
      <c r="F63" s="249">
        <v>0.05</v>
      </c>
      <c r="G63" s="249">
        <v>10</v>
      </c>
      <c r="H63" s="248">
        <v>0.25</v>
      </c>
      <c r="I63" s="248">
        <v>10</v>
      </c>
      <c r="J63" s="248">
        <v>0.25</v>
      </c>
      <c r="K63" s="249"/>
      <c r="L63" s="248">
        <v>0.27500000000000002</v>
      </c>
      <c r="M63" s="248">
        <v>0.27500000000000002</v>
      </c>
    </row>
    <row r="64" spans="2:13">
      <c r="B64" s="254"/>
      <c r="C64" s="255"/>
      <c r="D64" s="255"/>
      <c r="E64" s="255"/>
      <c r="F64" s="255"/>
      <c r="G64" s="255"/>
      <c r="H64" s="254"/>
      <c r="I64" s="254"/>
      <c r="J64" s="254"/>
      <c r="K64" s="255"/>
      <c r="L64" s="248"/>
      <c r="M64" s="248"/>
    </row>
    <row r="65" spans="2:13">
      <c r="B65" s="254"/>
      <c r="C65" s="255"/>
      <c r="D65" s="255"/>
      <c r="E65" s="255"/>
      <c r="F65" s="255"/>
      <c r="G65" s="255"/>
      <c r="H65" s="254"/>
      <c r="I65" s="254"/>
      <c r="J65" s="254"/>
      <c r="K65" s="255"/>
      <c r="L65" s="248"/>
      <c r="M65" s="248"/>
    </row>
    <row r="66" spans="2:13">
      <c r="B66" s="261"/>
      <c r="C66" s="255"/>
      <c r="D66" s="255"/>
      <c r="E66" s="255"/>
      <c r="F66" s="255"/>
      <c r="G66" s="255"/>
      <c r="H66" s="254"/>
      <c r="I66" s="254"/>
      <c r="J66" s="254"/>
      <c r="K66" s="255"/>
      <c r="L66" s="248"/>
      <c r="M66" s="248"/>
    </row>
    <row r="67" spans="2:13">
      <c r="B67" s="248" t="s">
        <v>332</v>
      </c>
      <c r="C67" s="249">
        <v>0.6</v>
      </c>
      <c r="D67" s="249">
        <v>0.6</v>
      </c>
      <c r="E67" s="249">
        <v>0.1</v>
      </c>
      <c r="F67" s="249">
        <v>0.05</v>
      </c>
      <c r="G67" s="249">
        <v>10</v>
      </c>
      <c r="H67" s="248">
        <v>0.25</v>
      </c>
      <c r="I67" s="248">
        <v>10</v>
      </c>
      <c r="J67" s="248">
        <v>0.25</v>
      </c>
      <c r="K67" s="249"/>
      <c r="L67" s="248">
        <v>0.27500000000000002</v>
      </c>
      <c r="M67" s="248">
        <v>0.27500000000000002</v>
      </c>
    </row>
    <row r="68" spans="2:13">
      <c r="B68" s="254"/>
      <c r="C68" s="255"/>
      <c r="D68" s="255"/>
      <c r="E68" s="255"/>
      <c r="F68" s="255"/>
      <c r="G68" s="255"/>
      <c r="H68" s="254"/>
      <c r="I68" s="254"/>
      <c r="J68" s="254"/>
      <c r="K68" s="255"/>
      <c r="L68" s="248"/>
      <c r="M68" s="248"/>
    </row>
    <row r="69" spans="2:13">
      <c r="B69" s="254"/>
      <c r="C69" s="255"/>
      <c r="D69" s="255"/>
      <c r="E69" s="255"/>
      <c r="F69" s="255"/>
      <c r="G69" s="255"/>
      <c r="H69" s="254"/>
      <c r="I69" s="254"/>
      <c r="J69" s="254"/>
      <c r="K69" s="255"/>
      <c r="L69" s="248"/>
      <c r="M69" s="248"/>
    </row>
    <row r="70" spans="2:13">
      <c r="B70" s="254"/>
      <c r="C70" s="255"/>
      <c r="D70" s="255"/>
      <c r="E70" s="255"/>
      <c r="F70" s="255"/>
      <c r="G70" s="255"/>
      <c r="H70" s="254"/>
      <c r="I70" s="254"/>
      <c r="J70" s="254"/>
      <c r="K70" s="255"/>
      <c r="L70" s="248"/>
      <c r="M70" s="248"/>
    </row>
    <row r="71" spans="2:13">
      <c r="B71" s="248" t="s">
        <v>333</v>
      </c>
      <c r="C71" s="249">
        <v>0.8</v>
      </c>
      <c r="D71" s="249">
        <v>0.8</v>
      </c>
      <c r="E71" s="249">
        <v>0.1</v>
      </c>
      <c r="F71" s="249">
        <v>0.05</v>
      </c>
      <c r="G71" s="249">
        <v>10</v>
      </c>
      <c r="H71" s="248">
        <v>0.25</v>
      </c>
      <c r="I71" s="248">
        <v>10</v>
      </c>
      <c r="J71" s="248">
        <v>0.25</v>
      </c>
      <c r="K71" s="249"/>
      <c r="L71" s="248">
        <v>0.27500000000000002</v>
      </c>
      <c r="M71" s="248">
        <v>0.27500000000000002</v>
      </c>
    </row>
    <row r="72" spans="2:13">
      <c r="B72" s="254"/>
      <c r="C72" s="255"/>
      <c r="D72" s="255"/>
      <c r="E72" s="255"/>
      <c r="F72" s="255"/>
      <c r="G72" s="255"/>
      <c r="H72" s="254"/>
      <c r="I72" s="254"/>
      <c r="J72" s="254"/>
      <c r="K72" s="255"/>
      <c r="L72" s="248"/>
      <c r="M72" s="248"/>
    </row>
    <row r="73" spans="2:13">
      <c r="B73" s="254"/>
      <c r="C73" s="255"/>
      <c r="D73" s="255"/>
      <c r="E73" s="255"/>
      <c r="F73" s="255"/>
      <c r="G73" s="255"/>
      <c r="H73" s="254"/>
      <c r="I73" s="254"/>
      <c r="J73" s="254"/>
      <c r="K73" s="255"/>
      <c r="L73" s="248"/>
      <c r="M73" s="248"/>
    </row>
    <row r="74" spans="2:13">
      <c r="B74" s="254"/>
      <c r="C74" s="255"/>
      <c r="D74" s="255"/>
      <c r="E74" s="255"/>
      <c r="F74" s="255"/>
      <c r="G74" s="255"/>
      <c r="H74" s="254"/>
      <c r="I74" s="254"/>
      <c r="J74" s="254"/>
      <c r="K74" s="255"/>
      <c r="L74" s="248"/>
      <c r="M74" s="248"/>
    </row>
    <row r="75" spans="2:13">
      <c r="B75" s="248" t="s">
        <v>334</v>
      </c>
      <c r="C75" s="249">
        <v>1</v>
      </c>
      <c r="D75" s="249">
        <v>1</v>
      </c>
      <c r="E75" s="249">
        <v>0.125</v>
      </c>
      <c r="F75" s="249">
        <v>0.05</v>
      </c>
      <c r="G75" s="249">
        <v>10</v>
      </c>
      <c r="H75" s="248">
        <v>0.25</v>
      </c>
      <c r="I75" s="248">
        <v>10</v>
      </c>
      <c r="J75" s="248">
        <v>0.25</v>
      </c>
      <c r="K75" s="249"/>
      <c r="L75" s="248">
        <v>0.27500000000000002</v>
      </c>
      <c r="M75" s="248">
        <v>0.27500000000000002</v>
      </c>
    </row>
    <row r="76" spans="2:13">
      <c r="B76" s="254"/>
      <c r="C76" s="255"/>
      <c r="D76" s="255"/>
      <c r="E76" s="255"/>
      <c r="F76" s="255"/>
      <c r="G76" s="255"/>
      <c r="H76" s="254"/>
      <c r="I76" s="254"/>
      <c r="J76" s="254"/>
      <c r="K76" s="255"/>
      <c r="L76" s="248"/>
      <c r="M76" s="248"/>
    </row>
    <row r="77" spans="2:13">
      <c r="B77" s="254"/>
      <c r="C77" s="255"/>
      <c r="D77" s="255"/>
      <c r="E77" s="255"/>
      <c r="F77" s="255"/>
      <c r="G77" s="255"/>
      <c r="H77" s="254"/>
      <c r="I77" s="254"/>
      <c r="J77" s="254"/>
      <c r="K77" s="255"/>
      <c r="L77" s="248"/>
      <c r="M77" s="248"/>
    </row>
    <row r="78" spans="2:13">
      <c r="B78" s="254"/>
      <c r="C78" s="255"/>
      <c r="D78" s="255"/>
      <c r="E78" s="255"/>
      <c r="F78" s="255"/>
      <c r="G78" s="255"/>
      <c r="H78" s="254"/>
      <c r="I78" s="254"/>
      <c r="J78" s="254"/>
      <c r="K78" s="255"/>
      <c r="L78" s="248"/>
      <c r="M78" s="248"/>
    </row>
    <row r="79" spans="2:13">
      <c r="B79" s="262" t="s">
        <v>335</v>
      </c>
      <c r="C79" s="249">
        <v>0.45</v>
      </c>
      <c r="D79" s="249">
        <v>0.45</v>
      </c>
      <c r="E79" s="249">
        <v>0.1</v>
      </c>
      <c r="F79" s="249">
        <v>0.05</v>
      </c>
      <c r="G79" s="249">
        <v>10</v>
      </c>
      <c r="H79" s="248">
        <v>0.25</v>
      </c>
      <c r="I79" s="248">
        <v>10</v>
      </c>
      <c r="J79" s="248">
        <v>0.25</v>
      </c>
      <c r="K79" s="249"/>
      <c r="L79" s="248">
        <v>0.9</v>
      </c>
      <c r="M79" s="248">
        <v>0.45</v>
      </c>
    </row>
    <row r="80" spans="2:13">
      <c r="B80" s="263"/>
      <c r="C80" s="255"/>
      <c r="D80" s="255"/>
      <c r="E80" s="255"/>
      <c r="F80" s="255"/>
      <c r="G80" s="255"/>
      <c r="H80" s="254"/>
      <c r="I80" s="254"/>
      <c r="J80" s="254"/>
      <c r="K80" s="255"/>
      <c r="L80" s="248"/>
      <c r="M80" s="248"/>
    </row>
    <row r="81" spans="2:13">
      <c r="B81" s="263"/>
      <c r="C81" s="255"/>
      <c r="D81" s="255"/>
      <c r="E81" s="255"/>
      <c r="F81" s="255"/>
      <c r="G81" s="255"/>
      <c r="H81" s="254"/>
      <c r="I81" s="254"/>
      <c r="J81" s="254"/>
      <c r="K81" s="255"/>
      <c r="L81" s="248"/>
      <c r="M81" s="248"/>
    </row>
    <row r="82" spans="2:13">
      <c r="B82" s="263"/>
      <c r="C82" s="255"/>
      <c r="D82" s="255"/>
      <c r="E82" s="255"/>
      <c r="F82" s="255"/>
      <c r="G82" s="255"/>
      <c r="H82" s="254"/>
      <c r="I82" s="254"/>
      <c r="J82" s="254"/>
      <c r="K82" s="255"/>
      <c r="L82" s="248"/>
      <c r="M82" s="248"/>
    </row>
    <row r="83" spans="2:13">
      <c r="B83" s="262" t="s">
        <v>336</v>
      </c>
      <c r="C83" s="249">
        <v>0.45</v>
      </c>
      <c r="D83" s="249">
        <v>0.6</v>
      </c>
      <c r="E83" s="249">
        <v>0.1</v>
      </c>
      <c r="F83" s="249">
        <v>0.05</v>
      </c>
      <c r="G83" s="249">
        <v>10</v>
      </c>
      <c r="H83" s="248">
        <v>0.25</v>
      </c>
      <c r="I83" s="248">
        <v>10</v>
      </c>
      <c r="J83" s="248">
        <v>0.25</v>
      </c>
      <c r="K83" s="249"/>
      <c r="L83" s="248">
        <v>0.9</v>
      </c>
      <c r="M83" s="248">
        <v>0.45</v>
      </c>
    </row>
    <row r="84" spans="2:13">
      <c r="B84" s="263"/>
      <c r="C84" s="255"/>
      <c r="D84" s="255"/>
      <c r="E84" s="255"/>
      <c r="F84" s="255"/>
      <c r="G84" s="255"/>
      <c r="H84" s="254"/>
      <c r="I84" s="254"/>
      <c r="J84" s="254"/>
      <c r="K84" s="255"/>
      <c r="L84" s="248"/>
      <c r="M84" s="248"/>
    </row>
    <row r="85" spans="2:13">
      <c r="B85" s="263"/>
      <c r="C85" s="255"/>
      <c r="D85" s="255"/>
      <c r="E85" s="255"/>
      <c r="F85" s="255"/>
      <c r="G85" s="255"/>
      <c r="H85" s="254"/>
      <c r="I85" s="254"/>
      <c r="J85" s="254"/>
      <c r="K85" s="255"/>
      <c r="L85" s="248"/>
      <c r="M85" s="248"/>
    </row>
    <row r="86" spans="2:13">
      <c r="B86" s="263"/>
      <c r="C86" s="255"/>
      <c r="D86" s="255"/>
      <c r="E86" s="255"/>
      <c r="F86" s="255"/>
      <c r="G86" s="255"/>
      <c r="H86" s="254"/>
      <c r="I86" s="254"/>
      <c r="J86" s="254"/>
      <c r="K86" s="255"/>
      <c r="L86" s="248"/>
      <c r="M86" s="248"/>
    </row>
    <row r="87" spans="2:13">
      <c r="B87" s="262" t="s">
        <v>337</v>
      </c>
      <c r="C87" s="249">
        <v>0.6</v>
      </c>
      <c r="D87" s="249">
        <v>0.6</v>
      </c>
      <c r="E87" s="249">
        <v>0.1</v>
      </c>
      <c r="F87" s="249">
        <v>0.05</v>
      </c>
      <c r="G87" s="249">
        <v>10</v>
      </c>
      <c r="H87" s="248">
        <v>0.25</v>
      </c>
      <c r="I87" s="248">
        <v>10</v>
      </c>
      <c r="J87" s="248">
        <v>0.25</v>
      </c>
      <c r="K87" s="249"/>
      <c r="L87" s="248">
        <v>0.9</v>
      </c>
      <c r="M87" s="248">
        <v>0.45</v>
      </c>
    </row>
    <row r="88" spans="2:13">
      <c r="B88" s="263"/>
      <c r="C88" s="255"/>
      <c r="D88" s="255"/>
      <c r="E88" s="255"/>
      <c r="F88" s="255"/>
      <c r="G88" s="255"/>
      <c r="H88" s="254"/>
      <c r="I88" s="254"/>
      <c r="J88" s="254"/>
      <c r="K88" s="255"/>
      <c r="L88" s="248"/>
      <c r="M88" s="248"/>
    </row>
    <row r="89" spans="2:13">
      <c r="B89" s="263"/>
      <c r="C89" s="255"/>
      <c r="D89" s="255"/>
      <c r="E89" s="255"/>
      <c r="F89" s="255"/>
      <c r="G89" s="255"/>
      <c r="H89" s="254"/>
      <c r="I89" s="254"/>
      <c r="J89" s="254"/>
      <c r="K89" s="255"/>
      <c r="L89" s="248"/>
      <c r="M89" s="248"/>
    </row>
    <row r="90" spans="2:13">
      <c r="B90" s="263"/>
      <c r="C90" s="255"/>
      <c r="D90" s="255"/>
      <c r="E90" s="255"/>
      <c r="F90" s="255"/>
      <c r="G90" s="255"/>
      <c r="H90" s="254"/>
      <c r="I90" s="254"/>
      <c r="J90" s="254"/>
      <c r="K90" s="255"/>
      <c r="L90" s="248"/>
      <c r="M90" s="248"/>
    </row>
    <row r="91" spans="2:13">
      <c r="B91" s="262" t="s">
        <v>338</v>
      </c>
      <c r="C91" s="249">
        <v>0.8</v>
      </c>
      <c r="D91" s="249">
        <v>0.8</v>
      </c>
      <c r="E91" s="249">
        <v>0.1</v>
      </c>
      <c r="F91" s="249">
        <v>0.05</v>
      </c>
      <c r="G91" s="249">
        <v>10</v>
      </c>
      <c r="H91" s="248">
        <v>0.25</v>
      </c>
      <c r="I91" s="248">
        <v>10</v>
      </c>
      <c r="J91" s="248">
        <v>0.25</v>
      </c>
      <c r="K91" s="249"/>
      <c r="L91" s="248">
        <v>0.9</v>
      </c>
      <c r="M91" s="248">
        <v>0.45</v>
      </c>
    </row>
    <row r="92" spans="2:13">
      <c r="B92" s="263"/>
      <c r="C92" s="255"/>
      <c r="D92" s="255"/>
      <c r="E92" s="255"/>
      <c r="F92" s="255"/>
      <c r="G92" s="255"/>
      <c r="H92" s="254"/>
      <c r="I92" s="254"/>
      <c r="J92" s="254"/>
      <c r="K92" s="255"/>
      <c r="L92" s="248"/>
      <c r="M92" s="248"/>
    </row>
    <row r="93" spans="2:13">
      <c r="B93" s="263"/>
      <c r="C93" s="255"/>
      <c r="D93" s="255"/>
      <c r="E93" s="255"/>
      <c r="F93" s="255"/>
      <c r="G93" s="255"/>
      <c r="H93" s="254"/>
      <c r="I93" s="254"/>
      <c r="J93" s="254"/>
      <c r="K93" s="255"/>
      <c r="L93" s="248"/>
      <c r="M93" s="248"/>
    </row>
    <row r="94" spans="2:13">
      <c r="B94" s="263"/>
      <c r="C94" s="255"/>
      <c r="D94" s="255"/>
      <c r="E94" s="255"/>
      <c r="F94" s="255"/>
      <c r="G94" s="255"/>
      <c r="H94" s="254"/>
      <c r="I94" s="254"/>
      <c r="J94" s="254"/>
      <c r="K94" s="255"/>
      <c r="L94" s="248"/>
      <c r="M94" s="248"/>
    </row>
    <row r="95" spans="2:13">
      <c r="B95" s="262" t="s">
        <v>339</v>
      </c>
      <c r="C95" s="249">
        <v>1</v>
      </c>
      <c r="D95" s="249">
        <v>0.75</v>
      </c>
      <c r="E95" s="249">
        <v>0.125</v>
      </c>
      <c r="F95" s="249">
        <v>0.05</v>
      </c>
      <c r="G95" s="249">
        <v>10</v>
      </c>
      <c r="H95" s="248">
        <v>0.25</v>
      </c>
      <c r="I95" s="248">
        <v>10</v>
      </c>
      <c r="J95" s="248">
        <v>0.25</v>
      </c>
      <c r="K95" s="249"/>
      <c r="L95" s="248">
        <v>0.9</v>
      </c>
      <c r="M95" s="248">
        <v>0.45</v>
      </c>
    </row>
    <row r="96" spans="2:13">
      <c r="B96" s="263"/>
      <c r="C96" s="255"/>
      <c r="D96" s="255"/>
      <c r="E96" s="255"/>
      <c r="F96" s="255"/>
      <c r="G96" s="255"/>
      <c r="H96" s="254"/>
      <c r="I96" s="254"/>
      <c r="J96" s="254"/>
      <c r="K96" s="255"/>
      <c r="L96" s="248"/>
      <c r="M96" s="248"/>
    </row>
    <row r="97" spans="2:21">
      <c r="B97" s="263"/>
      <c r="C97" s="255"/>
      <c r="D97" s="255"/>
      <c r="E97" s="255"/>
      <c r="F97" s="255"/>
      <c r="G97" s="255"/>
      <c r="H97" s="254"/>
      <c r="I97" s="254"/>
      <c r="J97" s="254"/>
      <c r="K97" s="255"/>
      <c r="L97" s="248"/>
      <c r="M97" s="248"/>
    </row>
    <row r="98" spans="2:21">
      <c r="B98" s="263"/>
      <c r="C98" s="255"/>
      <c r="D98" s="255"/>
      <c r="E98" s="255"/>
      <c r="F98" s="255"/>
      <c r="G98" s="255"/>
      <c r="H98" s="254"/>
      <c r="I98" s="254"/>
      <c r="J98" s="254"/>
      <c r="K98" s="255"/>
      <c r="L98" s="248"/>
      <c r="M98" s="248"/>
    </row>
    <row r="99" spans="2:21">
      <c r="B99" s="254"/>
      <c r="C99" s="255"/>
      <c r="D99" s="255"/>
      <c r="E99" s="255"/>
      <c r="F99" s="255"/>
      <c r="G99" s="255"/>
      <c r="H99" s="254"/>
      <c r="I99" s="254"/>
      <c r="J99" s="254"/>
      <c r="K99" s="255"/>
      <c r="L99" s="248"/>
      <c r="M99" s="248"/>
    </row>
    <row r="100" spans="2:21">
      <c r="B100" s="264"/>
      <c r="C100" s="264"/>
      <c r="D100" s="264"/>
      <c r="E100" s="264"/>
      <c r="F100" s="264"/>
      <c r="G100" s="264"/>
      <c r="H100" s="264"/>
      <c r="I100" s="264"/>
      <c r="J100" s="264"/>
      <c r="K100" s="265"/>
      <c r="L100" s="264"/>
      <c r="M100" s="264"/>
    </row>
    <row r="103" spans="2:21">
      <c r="K103" s="266" t="s">
        <v>340</v>
      </c>
      <c r="L103" s="613" t="s">
        <v>341</v>
      </c>
      <c r="M103" s="614"/>
      <c r="N103" s="614"/>
      <c r="O103" s="614"/>
      <c r="P103" s="614"/>
      <c r="Q103" s="614"/>
      <c r="R103" s="614"/>
      <c r="S103" s="615"/>
    </row>
    <row r="104" spans="2:21">
      <c r="B104" s="266" t="s">
        <v>342</v>
      </c>
      <c r="K104" s="267">
        <v>1</v>
      </c>
      <c r="L104" s="608" t="s">
        <v>343</v>
      </c>
      <c r="M104" s="616"/>
      <c r="N104" s="609"/>
      <c r="O104" s="608" t="s">
        <v>233</v>
      </c>
      <c r="P104" s="616"/>
      <c r="Q104" s="609"/>
      <c r="R104" s="608" t="s">
        <v>344</v>
      </c>
      <c r="S104" s="609"/>
    </row>
    <row r="105" spans="2:21">
      <c r="D105" s="268" t="s">
        <v>345</v>
      </c>
      <c r="E105" s="269" t="s">
        <v>269</v>
      </c>
      <c r="G105" s="270" t="s">
        <v>346</v>
      </c>
      <c r="H105" s="270" t="s">
        <v>347</v>
      </c>
      <c r="I105" s="270" t="s">
        <v>348</v>
      </c>
      <c r="J105" s="270" t="s">
        <v>349</v>
      </c>
      <c r="K105" s="270" t="s">
        <v>350</v>
      </c>
      <c r="L105" s="608" t="s">
        <v>351</v>
      </c>
      <c r="M105" s="609"/>
      <c r="N105" s="271" t="s">
        <v>269</v>
      </c>
      <c r="O105" s="608" t="s">
        <v>351</v>
      </c>
      <c r="P105" s="609"/>
      <c r="Q105" s="271" t="s">
        <v>269</v>
      </c>
      <c r="R105" s="271" t="s">
        <v>269</v>
      </c>
      <c r="S105" s="271" t="s">
        <v>271</v>
      </c>
    </row>
    <row r="106" spans="2:21">
      <c r="D106" s="268"/>
      <c r="E106" s="269"/>
      <c r="G106" s="272"/>
      <c r="H106" s="272"/>
      <c r="I106" s="272"/>
      <c r="J106" s="272"/>
      <c r="K106" s="272"/>
      <c r="L106" s="273"/>
      <c r="M106" s="274"/>
      <c r="N106" s="274"/>
      <c r="O106" s="273"/>
      <c r="P106" s="274"/>
      <c r="Q106" s="271"/>
      <c r="R106" s="271"/>
      <c r="S106" s="271"/>
    </row>
    <row r="107" spans="2:21" ht="18" hidden="1" customHeight="1">
      <c r="B107" s="242" t="s">
        <v>352</v>
      </c>
      <c r="C107" s="266" t="s">
        <v>353</v>
      </c>
      <c r="E107" s="275">
        <f>'5 Sheet1'!C5</f>
        <v>183.54600000000002</v>
      </c>
      <c r="G107" s="276">
        <f>+E107*(C6+E6*2+1.5)</f>
        <v>367.09200000000004</v>
      </c>
      <c r="H107" s="276">
        <f>+E107*(C6+E6*2)*(D6+E6+F6)</f>
        <v>41.297850000000004</v>
      </c>
      <c r="I107" s="277">
        <f>+(C6+E6*2)*E107*F6</f>
        <v>4.5886500000000003</v>
      </c>
      <c r="J107" s="277">
        <f>+E107*((C6+E6*2)*E6+(D6*E6*2))</f>
        <v>20.190060000000003</v>
      </c>
      <c r="K107" s="277">
        <f>+(D6+$K$104*(D6+E6))*E107*2</f>
        <v>256.96440000000001</v>
      </c>
      <c r="L107" s="278">
        <f>+(E107)/H6+ IF(E107&gt;0,1,0)</f>
        <v>918.73</v>
      </c>
      <c r="M107" s="279">
        <f>+ROUNDUP(L107,0)</f>
        <v>919</v>
      </c>
      <c r="N107" s="280">
        <f>+(D6+E6-0.08)*2+(C6+E6*2-0.08)</f>
        <v>1.06</v>
      </c>
      <c r="O107" s="278">
        <f>+N107/J6+1</f>
        <v>5.24</v>
      </c>
      <c r="P107" s="279">
        <f>+ROUNDUP(O107,0)</f>
        <v>6</v>
      </c>
      <c r="Q107" s="279">
        <f>+E107+E107/6*50*(G6/1000)</f>
        <v>198.84150000000002</v>
      </c>
      <c r="R107" s="281">
        <f>+N107*M107+P107*Q107</f>
        <v>2167.1890000000003</v>
      </c>
      <c r="S107" s="277">
        <f>((I6*I6)/162)*R107</f>
        <v>1337.7709876543211</v>
      </c>
      <c r="T107" s="242" t="s">
        <v>354</v>
      </c>
    </row>
    <row r="108" spans="2:21" hidden="1">
      <c r="C108" s="242" t="s">
        <v>298</v>
      </c>
      <c r="D108" s="282">
        <f>ROUNDUP(+E107/K6,0)</f>
        <v>62</v>
      </c>
      <c r="E108" s="275"/>
      <c r="G108" s="283"/>
      <c r="H108" s="283"/>
      <c r="I108" s="282"/>
      <c r="J108" s="282">
        <f>0.5*(0.075+0.05)*0.075*C6*D108</f>
        <v>8.7187500000000001E-2</v>
      </c>
      <c r="K108" s="282">
        <f>+(0.075+0.08)*C6*D108</f>
        <v>2.883</v>
      </c>
      <c r="L108" s="284">
        <f>+D108</f>
        <v>62</v>
      </c>
      <c r="M108" s="279">
        <f>+ROUNDUP(L108,0)</f>
        <v>62</v>
      </c>
      <c r="N108" s="285">
        <f>+(C6-0.08)+((0.075+0.05-0.04)*2)</f>
        <v>0.38999999999999996</v>
      </c>
      <c r="O108" s="284"/>
      <c r="P108" s="286"/>
      <c r="Q108" s="286"/>
      <c r="R108" s="281">
        <f>+N108*M108+P108*Q108</f>
        <v>24.179999999999996</v>
      </c>
      <c r="S108" s="277">
        <f>((I6*I6)/162)*R108</f>
        <v>14.925925925925922</v>
      </c>
      <c r="T108" s="242" t="s">
        <v>354</v>
      </c>
      <c r="U108" s="282">
        <f>S107+S108</f>
        <v>1352.6969135802469</v>
      </c>
    </row>
    <row r="109" spans="2:21" hidden="1">
      <c r="E109" s="275"/>
    </row>
    <row r="110" spans="2:21" hidden="1">
      <c r="B110" s="242" t="s">
        <v>352</v>
      </c>
      <c r="C110" s="266" t="s">
        <v>355</v>
      </c>
      <c r="E110" s="275">
        <f>'5 Sheet1'!C6</f>
        <v>107.73400000000001</v>
      </c>
      <c r="G110" s="276">
        <f>+E110*(C9+E9*2+3)</f>
        <v>393.22910000000002</v>
      </c>
      <c r="H110" s="276">
        <f>+E110*(C9+E9*2)*(D9+E9+F9)</f>
        <v>42.01626000000001</v>
      </c>
      <c r="I110" s="277">
        <f>+(C9+E9*2)*E110*F9</f>
        <v>3.5013550000000002</v>
      </c>
      <c r="J110" s="277">
        <f>+E110*((C9+E9*2)*E9+(D9*E9*2))</f>
        <v>16.698770000000003</v>
      </c>
      <c r="K110" s="277">
        <f>+(D9+$K$104*(D9+E9))*E110*2</f>
        <v>215.46800000000002</v>
      </c>
      <c r="L110" s="278">
        <f>+(E110)/H9+ IF(E110&gt;0,1,0)</f>
        <v>539.66999999999996</v>
      </c>
      <c r="M110" s="279">
        <f>+ROUNDUP(L110,0)</f>
        <v>540</v>
      </c>
      <c r="N110" s="280">
        <f>+(D9+E9-0.08)*2+(C9+E9*2-0.08)</f>
        <v>1.5100000000000002</v>
      </c>
      <c r="O110" s="278">
        <f>+N110/J9+1</f>
        <v>7.0400000000000009</v>
      </c>
      <c r="P110" s="279">
        <f>+ROUNDUP(O110,0)</f>
        <v>8</v>
      </c>
      <c r="Q110" s="279">
        <f>+E110+E110/6*50*(G9/1000)</f>
        <v>116.71183333333335</v>
      </c>
      <c r="R110" s="281">
        <f>+N110*M110+P110*Q110</f>
        <v>1749.0946666666669</v>
      </c>
      <c r="S110" s="277">
        <f>((I9*I9)/162)*R110</f>
        <v>1079.6880658436214</v>
      </c>
      <c r="T110" s="242" t="s">
        <v>354</v>
      </c>
    </row>
    <row r="111" spans="2:21" hidden="1">
      <c r="C111" s="242" t="s">
        <v>298</v>
      </c>
      <c r="D111" s="282">
        <f>ROUNDUP(+E110/K9,0)</f>
        <v>36</v>
      </c>
      <c r="E111" s="275"/>
      <c r="G111" s="283"/>
      <c r="H111" s="283"/>
      <c r="I111" s="282"/>
      <c r="J111" s="282">
        <f>0.5*(0.075+0.05)*0.075*C9*D111</f>
        <v>7.5937500000000005E-2</v>
      </c>
      <c r="K111" s="282">
        <f>+(0.075+0.08)*C9*D111</f>
        <v>2.5110000000000001</v>
      </c>
      <c r="L111" s="284">
        <f>+D111</f>
        <v>36</v>
      </c>
      <c r="M111" s="279">
        <f>+ROUNDUP(L111,0)</f>
        <v>36</v>
      </c>
      <c r="N111" s="285">
        <f>+(C9-0.08)+((0.075+0.05-0.04)*2)</f>
        <v>0.54</v>
      </c>
      <c r="O111" s="284"/>
      <c r="P111" s="286"/>
      <c r="Q111" s="286"/>
      <c r="R111" s="281">
        <f>+N111*M111+P111*Q111</f>
        <v>19.440000000000001</v>
      </c>
      <c r="S111" s="277">
        <f>((I9*I9)/162)*R111</f>
        <v>12</v>
      </c>
      <c r="T111" s="242" t="s">
        <v>354</v>
      </c>
      <c r="U111" s="282">
        <f>S110+S111</f>
        <v>1091.6880658436214</v>
      </c>
    </row>
    <row r="112" spans="2:21" hidden="1">
      <c r="E112" s="275"/>
    </row>
    <row r="113" spans="2:21" hidden="1">
      <c r="B113" s="242" t="s">
        <v>352</v>
      </c>
      <c r="C113" s="266" t="s">
        <v>356</v>
      </c>
      <c r="E113" s="275">
        <f>'5 Sheet1'!C7</f>
        <v>0</v>
      </c>
      <c r="G113" s="276">
        <f>+E113*(C12+E12*2+3)</f>
        <v>0</v>
      </c>
      <c r="H113" s="276">
        <f>+E113*(C12+E12*2)*(D12+E12+F12)</f>
        <v>0</v>
      </c>
      <c r="I113" s="277">
        <f>+(C12+E12*2)*E113*F12</f>
        <v>0</v>
      </c>
      <c r="J113" s="277">
        <f>+E113*((C12+E12*2)*E12+(D12*E12*2))</f>
        <v>0</v>
      </c>
      <c r="K113" s="277">
        <f>+(D12+$K$104*(D12+E12))*E113*2</f>
        <v>0</v>
      </c>
      <c r="L113" s="278">
        <f>+(E113)/H12+ IF(E113&gt;0,1,0)</f>
        <v>0</v>
      </c>
      <c r="M113" s="279">
        <f>+ROUNDUP(L113,0)</f>
        <v>0</v>
      </c>
      <c r="N113" s="280">
        <f>+(D12+E12-0.08)*2+(C12+E12*2-0.08)</f>
        <v>1.96</v>
      </c>
      <c r="O113" s="278">
        <f>+N113/J12+1</f>
        <v>8.84</v>
      </c>
      <c r="P113" s="279">
        <f>+ROUNDUP(O113,0)</f>
        <v>9</v>
      </c>
      <c r="Q113" s="279">
        <f>+E113+E113/6*50*(G12/1000)</f>
        <v>0</v>
      </c>
      <c r="R113" s="281">
        <f>+N113*M113+P113*Q113</f>
        <v>0</v>
      </c>
      <c r="S113" s="277">
        <f>((I12*I12)/162)*R113</f>
        <v>0</v>
      </c>
      <c r="T113" s="242" t="s">
        <v>354</v>
      </c>
    </row>
    <row r="114" spans="2:21" hidden="1">
      <c r="C114" s="242" t="s">
        <v>298</v>
      </c>
      <c r="D114" s="282">
        <f>ROUNDUP(+E113/K12,0)</f>
        <v>0</v>
      </c>
      <c r="E114" s="275"/>
      <c r="G114" s="283"/>
      <c r="H114" s="283"/>
      <c r="I114" s="282"/>
      <c r="J114" s="282">
        <f>0.5*(0.075+0.05)*0.075*C12*D114</f>
        <v>0</v>
      </c>
      <c r="K114" s="282">
        <f>+(0.075+0.08)*C12*D114</f>
        <v>0</v>
      </c>
      <c r="L114" s="284">
        <f>+D114</f>
        <v>0</v>
      </c>
      <c r="M114" s="279">
        <f>+ROUNDUP(L114,0)</f>
        <v>0</v>
      </c>
      <c r="N114" s="285">
        <f>+(C12-0.08)+((0.075+0.05-0.04)*2)</f>
        <v>0.69</v>
      </c>
      <c r="O114" s="284"/>
      <c r="P114" s="286"/>
      <c r="Q114" s="286"/>
      <c r="R114" s="281">
        <f>+N114*M114+P114*Q114</f>
        <v>0</v>
      </c>
      <c r="S114" s="277">
        <f>((I12*I12)/162)*R114</f>
        <v>0</v>
      </c>
      <c r="T114" s="242" t="s">
        <v>354</v>
      </c>
      <c r="U114" s="282">
        <f>S113+S114</f>
        <v>0</v>
      </c>
    </row>
    <row r="115" spans="2:21" hidden="1">
      <c r="E115" s="275"/>
    </row>
    <row r="116" spans="2:21" hidden="1">
      <c r="B116" s="242" t="s">
        <v>352</v>
      </c>
      <c r="C116" s="266" t="s">
        <v>357</v>
      </c>
      <c r="E116" s="275"/>
      <c r="G116" s="276">
        <f>+E116*(C15+E15*2+1.5)</f>
        <v>0</v>
      </c>
      <c r="H116" s="276">
        <f>+E116*(C15+E15*2)*(D15+E15+F15)</f>
        <v>0</v>
      </c>
      <c r="I116" s="277">
        <f>+(C15+E15*2)*E116*F15</f>
        <v>0</v>
      </c>
      <c r="J116" s="277">
        <f>+E116*((C15+E15*2)*E15+(D15*E15*2))</f>
        <v>0</v>
      </c>
      <c r="K116" s="277">
        <f>+(D15+$K$104*(D15+E15))*E116*2</f>
        <v>0</v>
      </c>
      <c r="L116" s="278">
        <f>+(E116)/H15+ IF(E116&gt;0,1,0)</f>
        <v>0</v>
      </c>
      <c r="M116" s="279">
        <f>+ROUNDUP(L116,0)</f>
        <v>0</v>
      </c>
      <c r="N116" s="280">
        <f>+(D15+E15-0.08)*2+(C15+E15*2-0.08)</f>
        <v>2.5100000000000002</v>
      </c>
      <c r="O116" s="278">
        <f>+N116/J15+1</f>
        <v>11.040000000000001</v>
      </c>
      <c r="P116" s="279">
        <f>+ROUNDUP(O116,0)</f>
        <v>12</v>
      </c>
      <c r="Q116" s="279">
        <f>+E116+E116/6*50*(G15/1000)</f>
        <v>0</v>
      </c>
      <c r="R116" s="281">
        <f>+N116*M116+P116*Q116</f>
        <v>0</v>
      </c>
      <c r="S116" s="277">
        <f>((I15*I15)/162)*R116</f>
        <v>0</v>
      </c>
      <c r="T116" s="242" t="s">
        <v>354</v>
      </c>
    </row>
    <row r="117" spans="2:21" hidden="1">
      <c r="C117" s="242" t="s">
        <v>298</v>
      </c>
      <c r="D117" s="282">
        <f>ROUNDUP(+E116/K15,0)</f>
        <v>0</v>
      </c>
      <c r="E117" s="275"/>
      <c r="G117" s="283"/>
      <c r="H117" s="283"/>
      <c r="I117" s="282"/>
      <c r="J117" s="282">
        <f>0.5*(0.075+0.05)*0.075*C15*D117</f>
        <v>0</v>
      </c>
      <c r="K117" s="282">
        <f>+(0.075+0.08)*C15*D117</f>
        <v>0</v>
      </c>
      <c r="L117" s="284">
        <f>+D117</f>
        <v>0</v>
      </c>
      <c r="M117" s="279">
        <f>+ROUNDUP(L117,0)</f>
        <v>0</v>
      </c>
      <c r="N117" s="285">
        <f>+(C15-0.08)+((0.075+0.05-0.04)*2)</f>
        <v>0.84000000000000008</v>
      </c>
      <c r="O117" s="284"/>
      <c r="P117" s="286"/>
      <c r="Q117" s="286"/>
      <c r="R117" s="281">
        <f>+N117*M117+P117*Q117</f>
        <v>0</v>
      </c>
      <c r="S117" s="277">
        <f>((I15*I15)/162)*R117</f>
        <v>0</v>
      </c>
      <c r="T117" s="242" t="s">
        <v>354</v>
      </c>
      <c r="U117" s="282">
        <f>S116+S117</f>
        <v>0</v>
      </c>
    </row>
    <row r="118" spans="2:21" hidden="1">
      <c r="B118" s="242" t="s">
        <v>352</v>
      </c>
      <c r="C118" s="266" t="s">
        <v>358</v>
      </c>
      <c r="E118" s="275"/>
      <c r="G118" s="287">
        <f>+E118*(C15+E15*2+1.5)</f>
        <v>0</v>
      </c>
      <c r="H118" s="287">
        <f>+E118*(C15+E15*2)*(D15+E15+F15)</f>
        <v>0</v>
      </c>
      <c r="I118" s="288">
        <f>+(C15+E15*2)*E118*F15</f>
        <v>0</v>
      </c>
      <c r="J118" s="288">
        <f>+E118*((C15+E15*2)*E15+(D15*E15*2))</f>
        <v>0</v>
      </c>
      <c r="K118" s="288">
        <f>+(D15+$K$104*(D15+E15))*E118*2</f>
        <v>0</v>
      </c>
      <c r="L118" s="278">
        <f>+(E118)/H15+ IF(E118&gt;0,1,0)</f>
        <v>0</v>
      </c>
      <c r="M118" s="289">
        <f>+ROUNDUP(L118,0)</f>
        <v>0</v>
      </c>
      <c r="N118" s="280">
        <f>+(D15+E15-0.08)*2+(C15+E15*2-0.08)</f>
        <v>2.5100000000000002</v>
      </c>
      <c r="O118" s="278">
        <f>+N118/J15+1</f>
        <v>11.040000000000001</v>
      </c>
      <c r="P118" s="289">
        <f>+ROUNDUP(O118,0)</f>
        <v>12</v>
      </c>
      <c r="Q118" s="279">
        <f>+E118+E118/6*50*(G15/1000)</f>
        <v>0</v>
      </c>
      <c r="R118" s="281">
        <f>+N118*M118+P118*Q118</f>
        <v>0</v>
      </c>
      <c r="S118" s="288">
        <f>((I15*I15)/162)*R118</f>
        <v>0</v>
      </c>
      <c r="T118" s="242" t="s">
        <v>354</v>
      </c>
    </row>
    <row r="119" spans="2:21" hidden="1">
      <c r="C119" s="242" t="s">
        <v>298</v>
      </c>
      <c r="D119" s="282">
        <f>ROUNDUP(+E118/K15,0)</f>
        <v>0</v>
      </c>
      <c r="E119" s="275"/>
      <c r="G119" s="290"/>
      <c r="H119" s="290"/>
      <c r="I119" s="291"/>
      <c r="J119" s="291">
        <f>0.5*(0.075+0.05)*0.075*C15*D119</f>
        <v>0</v>
      </c>
      <c r="K119" s="291">
        <f>+(0.075+0.08)*C15*D119</f>
        <v>0</v>
      </c>
      <c r="L119" s="284">
        <f>+D119</f>
        <v>0</v>
      </c>
      <c r="M119" s="289">
        <f>+ROUNDUP(L119,0)</f>
        <v>0</v>
      </c>
      <c r="N119" s="285">
        <f>+(C15-0.08)+((0.075+0.05-0.04)*2)</f>
        <v>0.84000000000000008</v>
      </c>
      <c r="O119" s="284"/>
      <c r="P119" s="292"/>
      <c r="Q119" s="286"/>
      <c r="R119" s="281">
        <f>+N119*M119+P119*Q119</f>
        <v>0</v>
      </c>
      <c r="S119" s="288">
        <f>((I15*I15)/162)*R119</f>
        <v>0</v>
      </c>
      <c r="T119" s="242" t="s">
        <v>354</v>
      </c>
    </row>
    <row r="120" spans="2:21" hidden="1">
      <c r="B120" s="293" t="s">
        <v>359</v>
      </c>
      <c r="D120" s="282"/>
      <c r="E120" s="275"/>
      <c r="G120" s="283"/>
      <c r="H120" s="283"/>
      <c r="I120" s="282"/>
      <c r="J120" s="282"/>
      <c r="K120" s="282"/>
      <c r="L120" s="284"/>
      <c r="M120" s="286"/>
      <c r="N120" s="285"/>
      <c r="O120" s="284"/>
      <c r="P120" s="286"/>
      <c r="Q120" s="286"/>
      <c r="R120" s="294"/>
      <c r="S120" s="282"/>
    </row>
    <row r="121" spans="2:21" hidden="1">
      <c r="C121" s="293" t="s">
        <v>360</v>
      </c>
      <c r="D121" s="282"/>
      <c r="E121" s="275"/>
      <c r="G121" s="283"/>
      <c r="H121" s="283"/>
      <c r="I121" s="282"/>
      <c r="J121" s="282"/>
      <c r="K121" s="282"/>
      <c r="L121" s="284"/>
      <c r="M121" s="286"/>
      <c r="N121" s="285"/>
      <c r="O121" s="284"/>
      <c r="P121" s="286"/>
      <c r="Q121" s="286"/>
      <c r="R121" s="294"/>
      <c r="S121" s="282"/>
    </row>
    <row r="122" spans="2:21" hidden="1">
      <c r="C122" s="293" t="s">
        <v>361</v>
      </c>
      <c r="D122" s="282"/>
      <c r="E122" s="275"/>
      <c r="G122" s="283"/>
      <c r="H122" s="283"/>
      <c r="I122" s="282"/>
      <c r="J122" s="282"/>
      <c r="K122" s="282"/>
      <c r="L122" s="284"/>
      <c r="M122" s="286"/>
      <c r="N122" s="285"/>
      <c r="O122" s="284"/>
      <c r="P122" s="286"/>
      <c r="Q122" s="286"/>
      <c r="R122" s="294"/>
      <c r="S122" s="282"/>
    </row>
    <row r="123" spans="2:21" hidden="1"/>
    <row r="124" spans="2:21" hidden="1">
      <c r="B124" s="242" t="s">
        <v>352</v>
      </c>
      <c r="C124" s="266" t="s">
        <v>362</v>
      </c>
      <c r="E124" s="275"/>
      <c r="G124" s="287">
        <f>+E124*(C18+E18*2+1.5)</f>
        <v>0</v>
      </c>
      <c r="H124" s="287">
        <f>+E124*(C18+E18*2)*(D18+E18+F18)</f>
        <v>0</v>
      </c>
      <c r="I124" s="288">
        <f>+(C18+E18*2)*E124*F18</f>
        <v>0</v>
      </c>
      <c r="J124" s="288">
        <f>+E124*((C18+E18*2)*E18+(D18*E18*2))</f>
        <v>0</v>
      </c>
      <c r="K124" s="288">
        <f>+(D18+$K$104*(D18+E18))*E124*2</f>
        <v>0</v>
      </c>
      <c r="L124" s="278">
        <f>+(E124)/H18+ IF(E124&gt;0,1,0)</f>
        <v>0</v>
      </c>
      <c r="M124" s="289">
        <f>+ROUNDUP(L124,0)</f>
        <v>0</v>
      </c>
      <c r="N124" s="280">
        <f>+(D18+E18-0.08)*2+(C18+E18*2-0.08)</f>
        <v>3.06</v>
      </c>
      <c r="O124" s="278">
        <f>+N124/J18+1</f>
        <v>13.24</v>
      </c>
      <c r="P124" s="289">
        <f>+ROUNDUP(O124,0)</f>
        <v>14</v>
      </c>
      <c r="Q124" s="279">
        <f>+E124+E124/6*50*(G18/1000)</f>
        <v>0</v>
      </c>
      <c r="R124" s="281">
        <f>+N124*M124+P124*Q124</f>
        <v>0</v>
      </c>
      <c r="S124" s="288">
        <f>((I18*I18)/162)*R124</f>
        <v>0</v>
      </c>
      <c r="T124" s="242" t="s">
        <v>354</v>
      </c>
    </row>
    <row r="125" spans="2:21" hidden="1">
      <c r="C125" s="242" t="s">
        <v>298</v>
      </c>
      <c r="D125" s="282">
        <f>ROUNDUP(+E124/K18,0)</f>
        <v>0</v>
      </c>
      <c r="E125" s="275"/>
      <c r="G125" s="290"/>
      <c r="H125" s="290"/>
      <c r="I125" s="291"/>
      <c r="J125" s="291">
        <f>0.5*(0.075+0.05)*0.075*C18*D125</f>
        <v>0</v>
      </c>
      <c r="K125" s="291">
        <f>+(0.075+0.08)*C18*D125</f>
        <v>0</v>
      </c>
      <c r="L125" s="284">
        <f>+D125</f>
        <v>0</v>
      </c>
      <c r="M125" s="289">
        <f>+ROUNDUP(L125,0)</f>
        <v>0</v>
      </c>
      <c r="N125" s="285">
        <f>+(C18-0.08)+((0.075+0.05-0.04)*2)</f>
        <v>0.99</v>
      </c>
      <c r="O125" s="284"/>
      <c r="P125" s="292"/>
      <c r="Q125" s="286"/>
      <c r="R125" s="281">
        <f>+N125*M125+P125*Q125</f>
        <v>0</v>
      </c>
      <c r="S125" s="288">
        <f>((I18*I18)/162)*R125</f>
        <v>0</v>
      </c>
      <c r="T125" s="242" t="s">
        <v>354</v>
      </c>
    </row>
    <row r="126" spans="2:21" hidden="1"/>
    <row r="127" spans="2:21" hidden="1">
      <c r="B127" s="242" t="s">
        <v>352</v>
      </c>
      <c r="C127" s="266" t="s">
        <v>363</v>
      </c>
      <c r="E127" s="275"/>
      <c r="G127" s="276">
        <f>+E127*(C21+E21*2+3)</f>
        <v>0</v>
      </c>
      <c r="H127" s="276">
        <f>+E127*(C21+E21*2)*(D21+E21+F21)</f>
        <v>0</v>
      </c>
      <c r="I127" s="277">
        <f>+(C21+E21*2)*E127*F21</f>
        <v>0</v>
      </c>
      <c r="J127" s="277">
        <f>+E127*((C21+E21*2)*E21+(D21*E21*2))</f>
        <v>0</v>
      </c>
      <c r="K127" s="277">
        <f>+(D21+$K$104*(D21+E21))*E127*2</f>
        <v>0</v>
      </c>
      <c r="L127" s="278">
        <f>+(E127)/H21+ IF(E127&gt;0,1,0)</f>
        <v>0</v>
      </c>
      <c r="M127" s="279">
        <f>+ROUNDUP(L127,0)</f>
        <v>0</v>
      </c>
      <c r="N127" s="280">
        <f>+(D21+E21-0.08)*2+(C21+E21*2-0.08)</f>
        <v>3.3599999999999994</v>
      </c>
      <c r="O127" s="278">
        <f>+N127/J21+1</f>
        <v>14.439999999999998</v>
      </c>
      <c r="P127" s="279">
        <f>+ROUNDUP(O127,0)</f>
        <v>15</v>
      </c>
      <c r="Q127" s="279">
        <f>+E127+E127/6*50*(G21/1000)</f>
        <v>0</v>
      </c>
      <c r="R127" s="281">
        <f>+N127*M127+P127*Q127</f>
        <v>0</v>
      </c>
      <c r="S127" s="277">
        <f>((I21*I21)/162)*R127</f>
        <v>0</v>
      </c>
      <c r="T127" s="242" t="s">
        <v>354</v>
      </c>
    </row>
    <row r="128" spans="2:21" hidden="1">
      <c r="C128" s="242" t="s">
        <v>298</v>
      </c>
      <c r="D128" s="282">
        <f>ROUNDUP(+E127/K21,0)</f>
        <v>0</v>
      </c>
      <c r="E128" s="275"/>
      <c r="G128" s="283"/>
      <c r="H128" s="283"/>
      <c r="I128" s="282"/>
      <c r="J128" s="282">
        <f>0.5*(0.075+0.05)*0.075*C21*D128</f>
        <v>0</v>
      </c>
      <c r="K128" s="282">
        <f>+(0.075+0.08)*C21*D128</f>
        <v>0</v>
      </c>
      <c r="L128" s="284">
        <f>+D128</f>
        <v>0</v>
      </c>
      <c r="M128" s="279">
        <f>+ROUNDUP(L128,0)</f>
        <v>0</v>
      </c>
      <c r="N128" s="285">
        <f>+(C21-0.08)+((0.075+0.05-0.04)*2)</f>
        <v>1.0900000000000001</v>
      </c>
      <c r="O128" s="284"/>
      <c r="P128" s="286"/>
      <c r="Q128" s="286"/>
      <c r="R128" s="281">
        <f>+N128*M128+P128*Q128</f>
        <v>0</v>
      </c>
      <c r="S128" s="277">
        <f>((I21*I21)/162)*R128</f>
        <v>0</v>
      </c>
      <c r="T128" s="242" t="s">
        <v>354</v>
      </c>
    </row>
    <row r="129" spans="2:21" hidden="1"/>
    <row r="130" spans="2:21" hidden="1">
      <c r="B130" s="295" t="s">
        <v>352</v>
      </c>
      <c r="C130" s="296" t="s">
        <v>364</v>
      </c>
      <c r="E130" s="275">
        <v>47.3</v>
      </c>
      <c r="G130" s="287">
        <f>+E130*(C24+E24*2+1.5)</f>
        <v>94.6</v>
      </c>
      <c r="H130" s="287">
        <f>+E130*(C24+E24*2)*(((D24+E24+F24)*2+0.1)/2)</f>
        <v>11.824999999999999</v>
      </c>
      <c r="I130" s="288">
        <f>+(C24+E24*2)*E130*F24</f>
        <v>1.1824999999999999</v>
      </c>
      <c r="J130" s="288">
        <f>+E130*((C24+E24*2)*E24+(D24*E24)+((D24+0.1)*E24))</f>
        <v>5.6760000000000002</v>
      </c>
      <c r="K130" s="288">
        <f>+((D24*2)+$K$104*((D24+E24)+(D24+E24+0.1)))*E130</f>
        <v>70.949999999999989</v>
      </c>
      <c r="L130" s="278">
        <f>+(E130)/H24+ IF(E130&gt;0,1,0)</f>
        <v>237.49999999999997</v>
      </c>
      <c r="M130" s="289">
        <f>+ROUNDUP(L130,0)</f>
        <v>238</v>
      </c>
      <c r="N130" s="280">
        <f>+(D24+E24-0.08)+(D24+E24+0.1-0.08)+(C24+E24*2-0.08)</f>
        <v>1.1599999999999999</v>
      </c>
      <c r="O130" s="278">
        <f>+N130/J24+1</f>
        <v>5.64</v>
      </c>
      <c r="P130" s="289">
        <f>+ROUNDUP(O130,0)</f>
        <v>6</v>
      </c>
      <c r="Q130" s="279">
        <f>+E130+E130/6*50*(G24/1000)</f>
        <v>51.24166666666666</v>
      </c>
      <c r="R130" s="281">
        <f>+N130*M130+P130*Q130</f>
        <v>583.53</v>
      </c>
      <c r="S130" s="288">
        <f>((I24*I24)/162)*R130</f>
        <v>360.2037037037037</v>
      </c>
      <c r="T130" s="242" t="s">
        <v>354</v>
      </c>
    </row>
    <row r="131" spans="2:21" hidden="1">
      <c r="C131" s="242" t="s">
        <v>298</v>
      </c>
      <c r="D131" s="282">
        <f>ROUNDUP(+E130/K24,0)</f>
        <v>16</v>
      </c>
      <c r="E131" s="275"/>
      <c r="G131" s="290"/>
      <c r="H131" s="290"/>
      <c r="I131" s="291"/>
      <c r="J131" s="291">
        <f>0.5*(0.075+0.05)*0.075*C24*D131</f>
        <v>2.2499999999999999E-2</v>
      </c>
      <c r="K131" s="291">
        <f>+(0.075+0.08)*C24*D131</f>
        <v>0.74399999999999999</v>
      </c>
      <c r="L131" s="284">
        <f>+D131</f>
        <v>16</v>
      </c>
      <c r="M131" s="289">
        <f>+ROUNDUP(L131,0)</f>
        <v>16</v>
      </c>
      <c r="N131" s="285">
        <f>+(C24-0.08)+((0.075+0.05-0.04)*2)</f>
        <v>0.38999999999999996</v>
      </c>
      <c r="O131" s="284"/>
      <c r="P131" s="292"/>
      <c r="Q131" s="286"/>
      <c r="R131" s="281">
        <f>+N131*M131+P131*Q131</f>
        <v>6.2399999999999993</v>
      </c>
      <c r="S131" s="288">
        <f>((I24*I24)/162)*R131</f>
        <v>3.8518518518518512</v>
      </c>
      <c r="T131" s="242" t="s">
        <v>354</v>
      </c>
      <c r="U131" s="282">
        <f>S130+S131</f>
        <v>364.05555555555554</v>
      </c>
    </row>
    <row r="133" spans="2:21">
      <c r="B133" s="242" t="s">
        <v>352</v>
      </c>
      <c r="C133" s="266" t="s">
        <v>365</v>
      </c>
      <c r="E133" s="275">
        <f>'5 Sheet1'!C5</f>
        <v>183.54600000000002</v>
      </c>
      <c r="G133" s="276">
        <f>+E133*(C27+E27*2+1.5)</f>
        <v>422.1558</v>
      </c>
      <c r="H133" s="276">
        <f>+E133*(C27+E27*2)*(((D27+E27+F27)*2+0.1)/2)</f>
        <v>117.46944000000002</v>
      </c>
      <c r="I133" s="277">
        <f>+(C27+E27*2)*E133*F27</f>
        <v>7.3418400000000013</v>
      </c>
      <c r="J133" s="277">
        <f>+E133*((C27+E27*2)*E27+(D27*E27)+((D27+0.1)*E27))</f>
        <v>38.544660000000007</v>
      </c>
      <c r="K133" s="277">
        <f>+((D27*2)+$K$104*((D27+E27)+(D27+E27+0.1)))*E133</f>
        <v>495.57420000000008</v>
      </c>
      <c r="L133" s="278">
        <f>+(E133)/H27+ IF(E133&gt;0,1,0)</f>
        <v>918.73</v>
      </c>
      <c r="M133" s="279">
        <f>+ROUNDUP(L133,0)</f>
        <v>919</v>
      </c>
      <c r="N133" s="280">
        <f>+(D27+E27-0.08)+(D27+E27+0.1-0.08)+(C27+E27*2-0.08)</f>
        <v>2.06</v>
      </c>
      <c r="O133" s="278">
        <f>+N133/J27+1</f>
        <v>9.24</v>
      </c>
      <c r="P133" s="279">
        <f>+ROUNDUP(O133,0)</f>
        <v>10</v>
      </c>
      <c r="Q133" s="279">
        <f>+E133+E133/6*50*(G27/1000)</f>
        <v>198.84150000000002</v>
      </c>
      <c r="R133" s="281">
        <f>+N133*M133+P133*Q133</f>
        <v>3881.5550000000003</v>
      </c>
      <c r="S133" s="277">
        <f>((I27*I27)/162)*R133</f>
        <v>2396.0216049382716</v>
      </c>
      <c r="T133" s="242" t="s">
        <v>354</v>
      </c>
    </row>
    <row r="134" spans="2:21">
      <c r="C134" s="242" t="s">
        <v>298</v>
      </c>
      <c r="D134" s="282">
        <f>ROUNDUP(+E133/K27,0)</f>
        <v>62</v>
      </c>
      <c r="E134" s="275"/>
      <c r="G134" s="283"/>
      <c r="H134" s="283"/>
      <c r="I134" s="282"/>
      <c r="J134" s="282">
        <f>0.5*(0.075+0.05)*0.075*C27*D134</f>
        <v>0.174375</v>
      </c>
      <c r="K134" s="282">
        <f>+(0.075+0.08)*C27*D134</f>
        <v>5.766</v>
      </c>
      <c r="L134" s="284">
        <f>+D134</f>
        <v>62</v>
      </c>
      <c r="M134" s="279">
        <f>+ROUNDUP(L134,0)</f>
        <v>62</v>
      </c>
      <c r="N134" s="285">
        <f>+(C27-0.08)+((0.075+0.05-0.04)*2)</f>
        <v>0.69</v>
      </c>
      <c r="O134" s="284"/>
      <c r="P134" s="286"/>
      <c r="Q134" s="286"/>
      <c r="R134" s="281">
        <f>+N134*M134+P134*Q134</f>
        <v>42.779999999999994</v>
      </c>
      <c r="S134" s="277">
        <f>((I27*I27)/162)*R134</f>
        <v>26.407407407407401</v>
      </c>
      <c r="T134" s="242" t="s">
        <v>354</v>
      </c>
    </row>
    <row r="135" spans="2:21" hidden="1"/>
    <row r="136" spans="2:21" hidden="1">
      <c r="B136" s="295" t="s">
        <v>352</v>
      </c>
      <c r="C136" s="296" t="s">
        <v>366</v>
      </c>
      <c r="E136" s="275">
        <v>72.709999999999994</v>
      </c>
      <c r="G136" s="276">
        <f>+E136*(C30+E30*2+0.5)</f>
        <v>72.709999999999994</v>
      </c>
      <c r="H136" s="276">
        <f>+E136*(C30+E30*2)*(((D30+E30+F30)*2+0.1)/2)</f>
        <v>18.177499999999998</v>
      </c>
      <c r="I136" s="277">
        <f>+(C30+E30*2)*E136*F30</f>
        <v>1.81775</v>
      </c>
      <c r="J136" s="277">
        <f>+E136*((C30+E30*2)*E30+(D30*E30)+((D30+0.1)*E30))</f>
        <v>8.7251999999999992</v>
      </c>
      <c r="K136" s="277">
        <f>+((D30*2)+$K$104*((D30+E30)+(D30+E30+0.1)))*E136</f>
        <v>109.065</v>
      </c>
      <c r="L136" s="278">
        <f>+(E136)/H30+ IF(E136&gt;0,1,0)</f>
        <v>291.83999999999997</v>
      </c>
      <c r="M136" s="279">
        <f>+ROUNDUP(L136,0)</f>
        <v>292</v>
      </c>
      <c r="N136" s="280">
        <f>+(D30+E30-0.08)+(D30+E30+0.1-0.08)+(C30+E30*2-0.08)</f>
        <v>1.1599999999999999</v>
      </c>
      <c r="O136" s="278">
        <f>+N136/J30+1</f>
        <v>5.64</v>
      </c>
      <c r="P136" s="279">
        <f>+ROUNDUP(O136,0)</f>
        <v>6</v>
      </c>
      <c r="Q136" s="279">
        <f>+E136+E136/6*50*(G30/1000)</f>
        <v>78.769166666666663</v>
      </c>
      <c r="R136" s="281">
        <f>+N136*M136+P136*Q136</f>
        <v>811.33500000000004</v>
      </c>
      <c r="S136" s="277">
        <f>((I30*I30)/162)*R136</f>
        <v>500.82407407407408</v>
      </c>
      <c r="T136" s="242" t="s">
        <v>354</v>
      </c>
    </row>
    <row r="137" spans="2:21" hidden="1">
      <c r="C137" s="242" t="s">
        <v>318</v>
      </c>
      <c r="D137" s="282"/>
      <c r="E137" s="275"/>
      <c r="G137" s="276">
        <f>+E137*(C31+0.5)</f>
        <v>0</v>
      </c>
      <c r="H137" s="283">
        <f>+E137*C31*E31</f>
        <v>0</v>
      </c>
      <c r="I137" s="282"/>
      <c r="J137" s="282">
        <f>+E137*C31*E31</f>
        <v>0</v>
      </c>
      <c r="K137" s="282">
        <f>+E137*E31</f>
        <v>0</v>
      </c>
      <c r="L137" s="278">
        <f>+(E137)/H31+ IF(E137&gt;0,1,0)</f>
        <v>0</v>
      </c>
      <c r="M137" s="279">
        <f>+ROUNDUP(L137,0)</f>
        <v>0</v>
      </c>
      <c r="N137" s="280">
        <f>+C31-0.04</f>
        <v>1.46</v>
      </c>
      <c r="O137" s="278">
        <f>+N137/J31+1</f>
        <v>10.733333333333334</v>
      </c>
      <c r="P137" s="279">
        <f>+ROUNDUP(O137,0)</f>
        <v>11</v>
      </c>
      <c r="Q137" s="279">
        <f>+E137+E137/6*50*(G31/1000)</f>
        <v>0</v>
      </c>
      <c r="R137" s="281">
        <f>+N137*M137+P137*Q137</f>
        <v>0</v>
      </c>
      <c r="S137" s="277">
        <f>((I31*I31)/162)*R137</f>
        <v>0</v>
      </c>
      <c r="T137" s="242" t="s">
        <v>354</v>
      </c>
      <c r="U137" s="282">
        <f>S136+S137</f>
        <v>500.82407407407408</v>
      </c>
    </row>
    <row r="138" spans="2:21" hidden="1">
      <c r="N138" s="280"/>
    </row>
    <row r="139" spans="2:21" hidden="1">
      <c r="B139" s="242" t="s">
        <v>352</v>
      </c>
      <c r="C139" s="266" t="s">
        <v>367</v>
      </c>
      <c r="E139" s="275"/>
      <c r="G139" s="287">
        <f>+E139*(C33+E33*2+0.5)</f>
        <v>0</v>
      </c>
      <c r="H139" s="287">
        <f>+E139*(C33+E33*2)*(((D33+E33+F33)*2+0.1)/2)</f>
        <v>0</v>
      </c>
      <c r="I139" s="288">
        <f>+(C33+E33*2)*E139*F33</f>
        <v>0</v>
      </c>
      <c r="J139" s="288">
        <f>+E139*((C33+E33*2)*E33+(D33*E33)+((D33+0.1)*E33))</f>
        <v>0</v>
      </c>
      <c r="K139" s="288">
        <f>+((D33*2)+$K$104*((D33+E33)+(D33+E33+0.1)))*E139</f>
        <v>0</v>
      </c>
      <c r="L139" s="278">
        <f>+(E139)/H33+ IF(E139&gt;0,1,0)</f>
        <v>0</v>
      </c>
      <c r="M139" s="289">
        <f>+ROUNDUP(L139,0)</f>
        <v>0</v>
      </c>
      <c r="N139" s="280">
        <f>+(D33+E33-0.08)+(D33+E33+0.1-0.08)+(C33+E33*2-0.08)</f>
        <v>1.61</v>
      </c>
      <c r="O139" s="278">
        <f>+N139/J33+1</f>
        <v>7.44</v>
      </c>
      <c r="P139" s="289">
        <f>+ROUNDUP(O139,0)</f>
        <v>8</v>
      </c>
      <c r="Q139" s="279">
        <f>+E139+E139/6*50*(G33/1000)</f>
        <v>0</v>
      </c>
      <c r="R139" s="281">
        <f>+N139*M139+P139*Q139</f>
        <v>0</v>
      </c>
      <c r="S139" s="288">
        <f>((I33*I33)/162)*R139</f>
        <v>0</v>
      </c>
      <c r="T139" s="242" t="s">
        <v>354</v>
      </c>
    </row>
    <row r="140" spans="2:21" hidden="1">
      <c r="C140" s="242" t="s">
        <v>318</v>
      </c>
      <c r="D140" s="282"/>
      <c r="E140" s="275"/>
      <c r="G140" s="287">
        <f>+E140*(C34+0.5)</f>
        <v>0</v>
      </c>
      <c r="H140" s="290">
        <f>+E140*C34*E34</f>
        <v>0</v>
      </c>
      <c r="I140" s="291"/>
      <c r="J140" s="291">
        <f>+E140*C34*E34</f>
        <v>0</v>
      </c>
      <c r="K140" s="291">
        <f>+E140*E34</f>
        <v>0</v>
      </c>
      <c r="L140" s="278">
        <f>+(E140)/H34+ IF(E140&gt;0,1,0)</f>
        <v>0</v>
      </c>
      <c r="M140" s="289">
        <f>+ROUNDUP(L140,0)</f>
        <v>0</v>
      </c>
      <c r="N140" s="280">
        <f>+C34-0.04</f>
        <v>1.46</v>
      </c>
      <c r="O140" s="278">
        <f>+N140/J34+1</f>
        <v>10.733333333333334</v>
      </c>
      <c r="P140" s="289">
        <f>+ROUNDUP(O140,0)</f>
        <v>11</v>
      </c>
      <c r="Q140" s="279">
        <f>+E140+E140/6*50*(G34/1000)</f>
        <v>0</v>
      </c>
      <c r="R140" s="281">
        <f>+N140*M140+P140*Q140</f>
        <v>0</v>
      </c>
      <c r="S140" s="288">
        <f>((I34*I34)/162)*R140</f>
        <v>0</v>
      </c>
      <c r="T140" s="242" t="s">
        <v>354</v>
      </c>
    </row>
    <row r="141" spans="2:21" hidden="1">
      <c r="N141" s="280"/>
    </row>
    <row r="142" spans="2:21" hidden="1">
      <c r="B142" s="242" t="s">
        <v>352</v>
      </c>
      <c r="C142" s="266" t="s">
        <v>368</v>
      </c>
      <c r="E142" s="275"/>
      <c r="G142" s="287">
        <f>+E142*(C36+E36*2+0.5)</f>
        <v>0</v>
      </c>
      <c r="H142" s="287">
        <f>+E142*(C36+E36*2)*(((D36+E36+F36)*2+0.1)/2)</f>
        <v>0</v>
      </c>
      <c r="I142" s="288">
        <f>+(C36+E36*2)*E142*F36</f>
        <v>0</v>
      </c>
      <c r="J142" s="288">
        <f>+E142*((C36+E36*2)*E36+(D36*E36)+((D36+0.1)*E36))</f>
        <v>0</v>
      </c>
      <c r="K142" s="288">
        <f>+((D36*2)+$K$104*((D36+E36)+(D36+E36+0.1)))*E142</f>
        <v>0</v>
      </c>
      <c r="L142" s="278">
        <f>+(E142)/H36+ IF(E142&gt;0,1,0)</f>
        <v>0</v>
      </c>
      <c r="M142" s="289">
        <f>+ROUNDUP(L142,0)</f>
        <v>0</v>
      </c>
      <c r="N142" s="280">
        <f>+(D36+E36-0.08)+(D36+E36+0.1-0.08)+(C36+E36*2-0.08)</f>
        <v>1.5599999999999998</v>
      </c>
      <c r="O142" s="278">
        <f>+N142/J36+1</f>
        <v>7.2399999999999993</v>
      </c>
      <c r="P142" s="289">
        <f>+ROUNDUP(O142,0)</f>
        <v>8</v>
      </c>
      <c r="Q142" s="279">
        <f>+E142+E142/6*50*(G36/1000)</f>
        <v>0</v>
      </c>
      <c r="R142" s="281">
        <f>+N142*M142+P142*Q142</f>
        <v>0</v>
      </c>
      <c r="S142" s="288">
        <f>((I36*I36)/162)*R142</f>
        <v>0</v>
      </c>
      <c r="T142" s="242" t="s">
        <v>354</v>
      </c>
    </row>
    <row r="143" spans="2:21" hidden="1">
      <c r="C143" s="242" t="s">
        <v>318</v>
      </c>
      <c r="D143" s="282"/>
      <c r="E143" s="275"/>
      <c r="G143" s="287">
        <f>+E143*(C37+0.5)</f>
        <v>0</v>
      </c>
      <c r="H143" s="290">
        <f>+E143*C37*E37</f>
        <v>0</v>
      </c>
      <c r="I143" s="291"/>
      <c r="J143" s="291">
        <f>+E143*C37*E37</f>
        <v>0</v>
      </c>
      <c r="K143" s="291">
        <f>+E143*E37</f>
        <v>0</v>
      </c>
      <c r="L143" s="278">
        <f>+(E143)/H37+ IF(E143&gt;0,1,0)</f>
        <v>0</v>
      </c>
      <c r="M143" s="289">
        <f>+ROUNDUP(L143,0)</f>
        <v>0</v>
      </c>
      <c r="N143" s="280">
        <f>+C37-0.04</f>
        <v>1.46</v>
      </c>
      <c r="O143" s="278">
        <f>+N143/J37+1</f>
        <v>10.733333333333334</v>
      </c>
      <c r="P143" s="289">
        <f>+ROUNDUP(O143,0)</f>
        <v>11</v>
      </c>
      <c r="Q143" s="279">
        <f>+E143+E143/6*50*(G37/1000)</f>
        <v>0</v>
      </c>
      <c r="R143" s="281">
        <f>+N143*M143+P143*Q143</f>
        <v>0</v>
      </c>
      <c r="S143" s="288">
        <f>((I37*I37)/162)*R143</f>
        <v>0</v>
      </c>
      <c r="T143" s="242" t="s">
        <v>354</v>
      </c>
    </row>
    <row r="144" spans="2:21" hidden="1">
      <c r="N144" s="280"/>
    </row>
    <row r="145" spans="2:20" hidden="1">
      <c r="B145" s="297" t="s">
        <v>352</v>
      </c>
      <c r="C145" s="298" t="s">
        <v>369</v>
      </c>
      <c r="E145" s="275"/>
      <c r="G145" s="276">
        <f>+E145*(C39+E39)</f>
        <v>0</v>
      </c>
      <c r="H145" s="276">
        <f>+E145*(C39+E39)*E39</f>
        <v>0</v>
      </c>
      <c r="I145" s="277">
        <f>+E145*(C39+E39)*F39</f>
        <v>0</v>
      </c>
      <c r="J145" s="277">
        <f>+E145*((C39+E39)*E39+(E39*D39))</f>
        <v>0</v>
      </c>
      <c r="K145" s="277">
        <f>+E145*(E39*2+D39*2)</f>
        <v>0</v>
      </c>
      <c r="L145" s="278">
        <f>+(E145)/H39+ IF(E145&gt;0,1,0)</f>
        <v>0</v>
      </c>
      <c r="M145" s="279">
        <f>+ROUNDUP(L145,0)</f>
        <v>0</v>
      </c>
      <c r="N145" s="280">
        <f>+(C39+E39-0.08)+(D39+E39-0.08)</f>
        <v>1.24</v>
      </c>
      <c r="O145" s="278">
        <f>+N145/J39+1</f>
        <v>5.96</v>
      </c>
      <c r="P145" s="279">
        <f>+ROUNDUP(O145,0)</f>
        <v>6</v>
      </c>
      <c r="Q145" s="279">
        <f>+E145+E145/6*50*(G39/1000)</f>
        <v>0</v>
      </c>
      <c r="R145" s="281">
        <f>+N145*M145+P145*Q145</f>
        <v>0</v>
      </c>
      <c r="S145" s="277">
        <f>((I39*I39)/162)*R145</f>
        <v>0</v>
      </c>
      <c r="T145" s="242" t="s">
        <v>354</v>
      </c>
    </row>
    <row r="146" spans="2:20">
      <c r="N146" s="280"/>
    </row>
    <row r="147" spans="2:20">
      <c r="B147" s="242" t="s">
        <v>352</v>
      </c>
      <c r="C147" s="266" t="s">
        <v>370</v>
      </c>
      <c r="E147" s="275">
        <f>'5 Sheet1'!C6</f>
        <v>107.73400000000001</v>
      </c>
      <c r="G147" s="287">
        <f>+E147*(C41+E41)</f>
        <v>118.50740000000002</v>
      </c>
      <c r="H147" s="287">
        <f>+E147*(C41+E41)*E41</f>
        <v>11.850740000000002</v>
      </c>
      <c r="I147" s="288">
        <f>+E147*(C41+E41)*F41</f>
        <v>5.9253700000000009</v>
      </c>
      <c r="J147" s="288">
        <f>+E147*((C41+E41)*E41+(E41*D41))</f>
        <v>15.082760000000002</v>
      </c>
      <c r="K147" s="288">
        <f>+E147*(E41*2+D41*2)</f>
        <v>86.187200000000018</v>
      </c>
      <c r="L147" s="278">
        <f>+(E147)/H41+ IF(E147&gt;0,1,0)</f>
        <v>431.93600000000004</v>
      </c>
      <c r="M147" s="289">
        <f>+ROUNDUP(L147,0)</f>
        <v>432</v>
      </c>
      <c r="N147" s="280">
        <f>+(C41+E41-0.08)+(D41+E41-0.08)</f>
        <v>1.34</v>
      </c>
      <c r="O147" s="278">
        <f>+N147/J41+1</f>
        <v>6.36</v>
      </c>
      <c r="P147" s="289">
        <f>+ROUNDUP(O147,0)</f>
        <v>7</v>
      </c>
      <c r="Q147" s="279">
        <f>+E147+E147/6*50*(G41/1000)</f>
        <v>116.71183333333335</v>
      </c>
      <c r="R147" s="281">
        <f>+N147*M147+P147*Q147</f>
        <v>1395.8628333333336</v>
      </c>
      <c r="S147" s="288">
        <f>((I41*I41)/162)*R147</f>
        <v>861.64372427983551</v>
      </c>
      <c r="T147" s="242" t="s">
        <v>354</v>
      </c>
    </row>
    <row r="148" spans="2:20">
      <c r="N148" s="280"/>
    </row>
    <row r="149" spans="2:20" hidden="1">
      <c r="B149" s="242" t="s">
        <v>352</v>
      </c>
      <c r="C149" s="266" t="s">
        <v>371</v>
      </c>
      <c r="E149" s="275"/>
      <c r="G149" s="287">
        <f>+E149*(C43+E43*2+1.5)</f>
        <v>0</v>
      </c>
      <c r="H149" s="287">
        <f>+E149*(C43+E43*2)*(((D43+E43+F43)*2+0.6)/2)</f>
        <v>0</v>
      </c>
      <c r="I149" s="288">
        <f>+(C43+E43*2)*E149*F43</f>
        <v>0</v>
      </c>
      <c r="J149" s="288">
        <f>+E149*((C43+E43*2)*E43+(D43*E43)+((D43+0.6)*E43))</f>
        <v>0</v>
      </c>
      <c r="K149" s="288">
        <f>+((D43*2)+$K$104*((D43+E43)+(D43+E43+0.6)))*E149</f>
        <v>0</v>
      </c>
      <c r="L149" s="278">
        <f>+(E149)/H43+ IF(E149&gt;0,1,0)</f>
        <v>0</v>
      </c>
      <c r="M149" s="289">
        <f>+ROUNDUP(L149,0)</f>
        <v>0</v>
      </c>
      <c r="N149" s="280">
        <f>+(E43+D43+E43+C43+2*E43+E43+D43+0.6+E43-9*0.04)+(E43+D43+2*E43-5*0.04)+(E43+0.6+D43+2*E43-5*0.04)+(C43+4*E43-6*0.04)</f>
        <v>6.2</v>
      </c>
      <c r="O149" s="278">
        <f>2*(D43/J43+1)+2*((D43+0.6)/J43+1)+((C43+2*E43)/J43+1)</f>
        <v>23</v>
      </c>
      <c r="P149" s="289">
        <f>+ROUNDUP(O149,0)</f>
        <v>23</v>
      </c>
      <c r="Q149" s="279">
        <f>+E149+E149/6*50*(G43/1000)</f>
        <v>0</v>
      </c>
      <c r="R149" s="281">
        <f>+N149*M149+P149*Q149</f>
        <v>0</v>
      </c>
      <c r="S149" s="288">
        <f>((I43*I43)/162)*R149</f>
        <v>0</v>
      </c>
      <c r="T149" s="242" t="s">
        <v>354</v>
      </c>
    </row>
    <row r="150" spans="2:20" hidden="1"/>
    <row r="151" spans="2:20" hidden="1">
      <c r="B151" s="242" t="s">
        <v>352</v>
      </c>
      <c r="C151" s="266" t="s">
        <v>372</v>
      </c>
      <c r="E151" s="275"/>
      <c r="G151" s="287">
        <f>+E151*(C45+E45*2+1.5)</f>
        <v>0</v>
      </c>
      <c r="H151" s="287">
        <f>+E151*(C45+E45*2)*(((D45+E45+F45)*2+0.6)/2)</f>
        <v>0</v>
      </c>
      <c r="I151" s="288">
        <f>+(C45+E45*2)*E151*F45</f>
        <v>0</v>
      </c>
      <c r="J151" s="288">
        <f>+E151*((C45+E45*2)*E45+(D45*E45)+((D45+0.6)*E45))</f>
        <v>0</v>
      </c>
      <c r="K151" s="288">
        <f>+((D45*2)+$K$104*((D45+E45)+(D45+E45+0.6)))*E151</f>
        <v>0</v>
      </c>
      <c r="L151" s="278">
        <f>+(E151)/H45+ IF(E151&gt;0,1,0)</f>
        <v>0</v>
      </c>
      <c r="M151" s="289">
        <f>+ROUNDUP(L151,0)</f>
        <v>0</v>
      </c>
      <c r="N151" s="280">
        <f>+(E45+D45+E45+C45+2*E45+E45+D45+0.6+E45-9*0.04)+(E45+D45+2*E45-5*0.04)+(E45+0.6+D45+2*E45-5*0.04)+(C45+4*E45-6*0.04)</f>
        <v>7.4000000000000012</v>
      </c>
      <c r="O151" s="278">
        <f>2*(D45/J45+1)+2*((D45+0.6)/J45+1)+((C45+2*E45)/J45+1)</f>
        <v>27</v>
      </c>
      <c r="P151" s="289">
        <f>+ROUNDUP(O151,0)</f>
        <v>27</v>
      </c>
      <c r="Q151" s="279">
        <f>+E151+E151/6*50*(G45/1000)</f>
        <v>0</v>
      </c>
      <c r="R151" s="281">
        <f>+N151*M151+P151*Q151</f>
        <v>0</v>
      </c>
      <c r="S151" s="288">
        <f>((I45*I45)/162)*R151</f>
        <v>0</v>
      </c>
      <c r="T151" s="242" t="s">
        <v>354</v>
      </c>
    </row>
    <row r="152" spans="2:20" hidden="1"/>
    <row r="153" spans="2:20" hidden="1">
      <c r="B153" s="242" t="s">
        <v>352</v>
      </c>
      <c r="C153" s="266" t="s">
        <v>373</v>
      </c>
      <c r="E153" s="275"/>
      <c r="G153" s="287">
        <f>+E153*(C47+E47*2+1.5)</f>
        <v>0</v>
      </c>
      <c r="H153" s="287">
        <f>+E153*(C47+E47*2)*(D47+F47+F47)</f>
        <v>0</v>
      </c>
      <c r="I153" s="288">
        <f>+(C47+E47*2)*E153*F47</f>
        <v>0</v>
      </c>
      <c r="J153" s="288">
        <f>+E153*((C47+E47*2)*E47+(D47*E47*2))</f>
        <v>0</v>
      </c>
      <c r="K153" s="288">
        <f>+(D47+$K$104*(D47+E47))*E153*2</f>
        <v>0</v>
      </c>
      <c r="L153" s="278">
        <f>+(E153)/H47+ IF(E153&gt;0,1,0)</f>
        <v>0</v>
      </c>
      <c r="M153" s="289">
        <f>+ROUNDUP(L153,0)</f>
        <v>0</v>
      </c>
      <c r="N153" s="280">
        <f>+(D47+E47-0.08)*2+(C47+E47*2-0.08)</f>
        <v>2.36</v>
      </c>
      <c r="O153" s="278">
        <f>+N153/J47+1</f>
        <v>10.44</v>
      </c>
      <c r="P153" s="289">
        <f>+ROUNDUP(O153,0)</f>
        <v>11</v>
      </c>
      <c r="Q153" s="279">
        <f>+E153+E153/6*50*(G47/1000)</f>
        <v>0</v>
      </c>
      <c r="R153" s="281">
        <f>+N153*M153+P153*Q153</f>
        <v>0</v>
      </c>
      <c r="S153" s="288">
        <f>((I47*I47)/162)*R153</f>
        <v>0</v>
      </c>
      <c r="T153" s="242" t="s">
        <v>354</v>
      </c>
    </row>
    <row r="154" spans="2:20" hidden="1">
      <c r="C154" s="242" t="s">
        <v>298</v>
      </c>
      <c r="D154" s="282">
        <f>ROUNDUP(+E153/K47,0)</f>
        <v>0</v>
      </c>
      <c r="E154" s="275"/>
      <c r="G154" s="290"/>
      <c r="H154" s="290"/>
      <c r="I154" s="291"/>
      <c r="J154" s="291">
        <f>0.5*(0.075+0.05)*0.075*C47*D154</f>
        <v>0</v>
      </c>
      <c r="K154" s="291">
        <f>+(0.075+0.08)*C47*D154</f>
        <v>0</v>
      </c>
      <c r="L154" s="284">
        <f>+D154</f>
        <v>0</v>
      </c>
      <c r="M154" s="289">
        <f>+ROUNDUP(L154,0)</f>
        <v>0</v>
      </c>
      <c r="N154" s="285">
        <f>+(C47-0.08)+((0.075+0.05-2*0.04)*2)</f>
        <v>1.01</v>
      </c>
      <c r="O154" s="284"/>
      <c r="P154" s="292"/>
      <c r="Q154" s="286"/>
      <c r="R154" s="281">
        <f>+N154*M154+P154*Q154</f>
        <v>0</v>
      </c>
      <c r="S154" s="288">
        <f>((I47*I47)/162)*R154</f>
        <v>0</v>
      </c>
      <c r="T154" s="242" t="s">
        <v>354</v>
      </c>
    </row>
    <row r="155" spans="2:20" hidden="1">
      <c r="E155" s="275"/>
      <c r="M155" s="299"/>
    </row>
    <row r="156" spans="2:20" hidden="1">
      <c r="B156" s="242" t="s">
        <v>352</v>
      </c>
      <c r="C156" s="266" t="s">
        <v>374</v>
      </c>
      <c r="E156" s="275"/>
      <c r="G156" s="287">
        <f>+E156*(C50+E50*2+1.5)</f>
        <v>0</v>
      </c>
      <c r="H156" s="287">
        <f>+E156*(C50+E50*2)*(D50+F50+F50)</f>
        <v>0</v>
      </c>
      <c r="I156" s="288">
        <f>+(C50+E50*2)*E156*F50</f>
        <v>0</v>
      </c>
      <c r="J156" s="288">
        <f>+E156*((C50+E50*2)*E50+(D50*E50*2))</f>
        <v>0</v>
      </c>
      <c r="K156" s="288">
        <f>+(D50+$K$104*(D50+E50))*E156*2</f>
        <v>0</v>
      </c>
      <c r="L156" s="278">
        <f>+(E156)/H50+ IF(E156&gt;0,1,0)</f>
        <v>0</v>
      </c>
      <c r="M156" s="289">
        <f>+ROUNDUP(L156,0)</f>
        <v>0</v>
      </c>
      <c r="N156" s="280">
        <f>+(D50+E50-0.08)*2+(C50+E50*2-0.08)</f>
        <v>2.8600000000000003</v>
      </c>
      <c r="O156" s="278">
        <f>+N156/J50+1</f>
        <v>12.440000000000001</v>
      </c>
      <c r="P156" s="289">
        <f>+ROUNDUP(O156,0)</f>
        <v>13</v>
      </c>
      <c r="Q156" s="279">
        <f>+E156+E156/6*50*(G50/1000)</f>
        <v>0</v>
      </c>
      <c r="R156" s="281">
        <f>+N156*M156+P156*Q156</f>
        <v>0</v>
      </c>
      <c r="S156" s="288">
        <f>((I50*I50)/162)*R156</f>
        <v>0</v>
      </c>
      <c r="T156" s="242" t="s">
        <v>354</v>
      </c>
    </row>
    <row r="157" spans="2:20" hidden="1">
      <c r="C157" s="242" t="s">
        <v>298</v>
      </c>
      <c r="D157" s="282">
        <f>ROUNDUP(+E156/K50,0)</f>
        <v>0</v>
      </c>
      <c r="E157" s="275"/>
      <c r="G157" s="290"/>
      <c r="H157" s="290"/>
      <c r="I157" s="291"/>
      <c r="J157" s="291">
        <f>0.5*(0.075+0.05)*0.075*C50*D157</f>
        <v>0</v>
      </c>
      <c r="K157" s="291">
        <f>+(0.075+0.08)*C50*D157</f>
        <v>0</v>
      </c>
      <c r="L157" s="284">
        <f>+D157</f>
        <v>0</v>
      </c>
      <c r="M157" s="289">
        <f>+ROUNDUP(L157,0)</f>
        <v>0</v>
      </c>
      <c r="N157" s="285">
        <f>+(C50-0.08)+((0.075+0.05-2*0.04)*2)</f>
        <v>1.01</v>
      </c>
      <c r="O157" s="284"/>
      <c r="P157" s="292"/>
      <c r="Q157" s="286"/>
      <c r="R157" s="281">
        <f>+N157*M157+P157*Q157</f>
        <v>0</v>
      </c>
      <c r="S157" s="288">
        <f>((I50*I50)/162)*R157</f>
        <v>0</v>
      </c>
      <c r="T157" s="242" t="s">
        <v>354</v>
      </c>
    </row>
    <row r="158" spans="2:20" hidden="1"/>
    <row r="159" spans="2:20" hidden="1">
      <c r="B159" s="242" t="s">
        <v>352</v>
      </c>
      <c r="C159" s="266" t="s">
        <v>375</v>
      </c>
      <c r="E159" s="275"/>
      <c r="G159" s="287">
        <f>+E159*(C53+E53*2+1.5)</f>
        <v>0</v>
      </c>
      <c r="H159" s="287">
        <f>+E159*(C53+E53*2)*(D53+F53+F53)</f>
        <v>0</v>
      </c>
      <c r="I159" s="288">
        <f>+(C53+E53*2)*E159*F53</f>
        <v>0</v>
      </c>
      <c r="J159" s="288">
        <f>+E159*((C53+E53*2)*E53+(D53*E53*2))</f>
        <v>0</v>
      </c>
      <c r="K159" s="288">
        <f>+(D53+$K$104*(D53+E53))*E159*2</f>
        <v>0</v>
      </c>
      <c r="L159" s="278">
        <f>+(E159)/H53+ IF(E159&gt;0,1,0)</f>
        <v>0</v>
      </c>
      <c r="M159" s="289">
        <f>+ROUNDUP(L159,0)</f>
        <v>0</v>
      </c>
      <c r="N159" s="280">
        <f>+(E53+D53+E53+C53+2*E53+D53+2*E53-0.04*10)+(E53+D53+2*E53-5*0.04)*2+(C53+4*E53-6*0.04)</f>
        <v>6.96</v>
      </c>
      <c r="O159" s="278">
        <f>(2*(D53+E53)+(C53+2*E53)-6*0.04)/J53*2</f>
        <v>26.08</v>
      </c>
      <c r="P159" s="289">
        <f>+ROUNDUP(O159,0)</f>
        <v>27</v>
      </c>
      <c r="Q159" s="279">
        <f>+E159+E159/6*50*(G53/1000)</f>
        <v>0</v>
      </c>
      <c r="R159" s="281">
        <f>+N159*M159+P159*Q159</f>
        <v>0</v>
      </c>
      <c r="S159" s="288">
        <f>((I53*I53)/162)*R159</f>
        <v>0</v>
      </c>
      <c r="T159" s="242" t="s">
        <v>354</v>
      </c>
    </row>
    <row r="160" spans="2:20" hidden="1">
      <c r="C160" s="242" t="s">
        <v>298</v>
      </c>
      <c r="D160" s="282">
        <f>ROUNDUP(+E159/K53,0)</f>
        <v>0</v>
      </c>
      <c r="E160" s="275"/>
      <c r="G160" s="290"/>
      <c r="H160" s="290"/>
      <c r="I160" s="291"/>
      <c r="J160" s="291">
        <f>0.5*(0.075+0.05)*0.075*C53*D160</f>
        <v>0</v>
      </c>
      <c r="K160" s="291">
        <f>+(0.075+0.08)*C53*D160</f>
        <v>0</v>
      </c>
      <c r="L160" s="284">
        <f>+D160</f>
        <v>0</v>
      </c>
      <c r="M160" s="289">
        <f>+ROUNDUP(L160,0)</f>
        <v>0</v>
      </c>
      <c r="N160" s="285">
        <f>+(C53-0.08)+((0.075+0.05-2*0.04)*2)</f>
        <v>1.01</v>
      </c>
      <c r="O160" s="284"/>
      <c r="P160" s="292"/>
      <c r="Q160" s="286"/>
      <c r="R160" s="281">
        <f>+N160*M160+P160*Q160</f>
        <v>0</v>
      </c>
      <c r="S160" s="288">
        <f>((I53*I53)/162)*R160</f>
        <v>0</v>
      </c>
      <c r="T160" s="242" t="s">
        <v>354</v>
      </c>
    </row>
    <row r="161" spans="2:21" hidden="1"/>
    <row r="162" spans="2:21" hidden="1">
      <c r="B162" s="242" t="s">
        <v>352</v>
      </c>
      <c r="C162" s="266" t="s">
        <v>376</v>
      </c>
      <c r="E162" s="275"/>
      <c r="G162" s="287">
        <f>+E162*(C56+E56*2+1.5)</f>
        <v>0</v>
      </c>
      <c r="H162" s="287">
        <f>+E162*(C56+E56*2)*(D56+F56+F56)</f>
        <v>0</v>
      </c>
      <c r="I162" s="288">
        <f>+(C56+E56*2)*E162*F56</f>
        <v>0</v>
      </c>
      <c r="J162" s="288">
        <f>+E162*((C56+E56*2)*E56+(D56*E56*2))</f>
        <v>0</v>
      </c>
      <c r="K162" s="288">
        <f>+(D56+$K$104*(D56+E56))*E162*2</f>
        <v>0</v>
      </c>
      <c r="L162" s="278">
        <f>+(E162)/H56+ IF(E162&gt;0,1,0)</f>
        <v>0</v>
      </c>
      <c r="M162" s="289">
        <f>+ROUNDUP(L162,0)</f>
        <v>0</v>
      </c>
      <c r="N162" s="280">
        <f>+(E56+D56+E56+C56+2*E56+D56+2*E56-0.04*10)+(E56+D56+2*E56-5*0.04)*2+(C56+4*E56-6*0.04)</f>
        <v>6.96</v>
      </c>
      <c r="O162" s="278">
        <f>(2*(D56+E56)+(C56+2*E56)-6*0.04)/J56*2</f>
        <v>26.08</v>
      </c>
      <c r="P162" s="289">
        <f>+ROUNDUP(O162,0)</f>
        <v>27</v>
      </c>
      <c r="Q162" s="279">
        <f>+E162+E162/6*50*(G56/1000)</f>
        <v>0</v>
      </c>
      <c r="R162" s="281">
        <f>+N162*M162+P162*Q162</f>
        <v>0</v>
      </c>
      <c r="S162" s="288">
        <f>((I56*I56)/162)*R162</f>
        <v>0</v>
      </c>
      <c r="T162" s="242" t="s">
        <v>354</v>
      </c>
    </row>
    <row r="163" spans="2:21" hidden="1">
      <c r="C163" s="242" t="s">
        <v>298</v>
      </c>
      <c r="D163" s="282">
        <f>ROUNDUP(+E162/K56,0)</f>
        <v>0</v>
      </c>
      <c r="E163" s="275"/>
      <c r="G163" s="290"/>
      <c r="H163" s="290"/>
      <c r="I163" s="291"/>
      <c r="J163" s="291">
        <f>0.5*(0.075+0.05)*0.075*C56*D163</f>
        <v>0</v>
      </c>
      <c r="K163" s="291">
        <f>+(0.075+0.08)*C56*D163</f>
        <v>0</v>
      </c>
      <c r="L163" s="284">
        <f>+D163</f>
        <v>0</v>
      </c>
      <c r="M163" s="289">
        <f>+ROUNDUP(L163,0)</f>
        <v>0</v>
      </c>
      <c r="N163" s="285">
        <f>+(C56-0.08)+((0.075+0.05-2*0.04)*2)</f>
        <v>1.01</v>
      </c>
      <c r="O163" s="284"/>
      <c r="P163" s="292"/>
      <c r="Q163" s="286"/>
      <c r="R163" s="281">
        <f>+N163*M163+P163*Q163</f>
        <v>0</v>
      </c>
      <c r="S163" s="288">
        <f>((I56*I56)/162)*R163</f>
        <v>0</v>
      </c>
      <c r="T163" s="242" t="s">
        <v>354</v>
      </c>
    </row>
    <row r="164" spans="2:21" hidden="1"/>
    <row r="165" spans="2:21" hidden="1">
      <c r="B165" s="301" t="s">
        <v>377</v>
      </c>
      <c r="C165" s="296" t="s">
        <v>378</v>
      </c>
      <c r="E165" s="275"/>
      <c r="G165" s="287">
        <f>+E165*(C59+E59*2+1)</f>
        <v>0</v>
      </c>
      <c r="H165" s="287">
        <f>(+E165*(C59+E59*2)*(D59+F59+F59))*50%</f>
        <v>0</v>
      </c>
      <c r="I165" s="288">
        <f>+(C59+E59*2)*E165*F59</f>
        <v>0</v>
      </c>
      <c r="J165" s="288">
        <f>+E165*((C59+E59*2+0.06)*E59+(D59*E59*2))</f>
        <v>0</v>
      </c>
      <c r="K165" s="288">
        <f>+(D59+(D59+E59))*E165*2</f>
        <v>0</v>
      </c>
      <c r="L165" s="278">
        <f>+(E165)/H59+ IF(E165&gt;0,1,0)</f>
        <v>0</v>
      </c>
      <c r="M165" s="289">
        <f>+ROUNDUP(L165,0)</f>
        <v>0</v>
      </c>
      <c r="N165" s="280">
        <f>+(D59+E59-0.08)*2+(C59+E59*2-0.08)</f>
        <v>1.5100000000000002</v>
      </c>
      <c r="O165" s="278">
        <f>+N165/J59+1</f>
        <v>7.0400000000000009</v>
      </c>
      <c r="P165" s="289">
        <f>+ROUNDUP(O165,0)</f>
        <v>8</v>
      </c>
      <c r="Q165" s="279">
        <f>+E165+E165/6*50*(G59/1000)</f>
        <v>0</v>
      </c>
      <c r="R165" s="281">
        <f>+N165*M165+P165*Q165</f>
        <v>0</v>
      </c>
      <c r="S165" s="288">
        <f>((I59*I59)/162)*R165</f>
        <v>0</v>
      </c>
      <c r="T165" s="242" t="s">
        <v>354</v>
      </c>
    </row>
    <row r="166" spans="2:21" hidden="1">
      <c r="C166" s="242" t="s">
        <v>379</v>
      </c>
      <c r="D166" s="282">
        <f>ROUNDUP(+(E165/SQRT(L59^2+M59^2)),0)</f>
        <v>0</v>
      </c>
      <c r="E166" s="275"/>
      <c r="G166" s="290"/>
      <c r="H166" s="290"/>
      <c r="I166" s="291"/>
      <c r="J166" s="291">
        <f>0.5*(0.075+0.05)*0.075*C59*D166</f>
        <v>0</v>
      </c>
      <c r="K166" s="291">
        <f>+M59*C59*D166</f>
        <v>0</v>
      </c>
      <c r="L166" s="284"/>
      <c r="M166" s="289">
        <f>+ROUNDUP(L166,0)</f>
        <v>0</v>
      </c>
      <c r="N166" s="285"/>
      <c r="O166" s="284"/>
      <c r="P166" s="292"/>
      <c r="Q166" s="286"/>
      <c r="R166" s="281">
        <f>+N166*M166+P166*Q166</f>
        <v>0</v>
      </c>
      <c r="S166" s="288">
        <f>((I59*I59)/162)*R166</f>
        <v>0</v>
      </c>
    </row>
    <row r="167" spans="2:21" hidden="1">
      <c r="C167" s="242" t="s">
        <v>380</v>
      </c>
      <c r="D167" s="242">
        <f>ROUNDUP(+E165/1,0)</f>
        <v>0</v>
      </c>
    </row>
    <row r="168" spans="2:21" hidden="1"/>
    <row r="169" spans="2:21" hidden="1">
      <c r="B169" s="301" t="s">
        <v>377</v>
      </c>
      <c r="C169" s="296" t="s">
        <v>381</v>
      </c>
      <c r="E169" s="275">
        <f>30.33*1.0785</f>
        <v>32.710904999999997</v>
      </c>
      <c r="G169" s="276">
        <f>+E169*(C63+E63*2+1)</f>
        <v>53.972993249999995</v>
      </c>
      <c r="H169" s="276">
        <f>(+E169*(C63+E63*2)*(D63+F63+F63))*50%</f>
        <v>7.4417308875000003</v>
      </c>
      <c r="I169" s="277">
        <f>+(C63+E63*2)*E169*F63</f>
        <v>1.0631044125</v>
      </c>
      <c r="J169" s="277">
        <f>+E169*((C63+E63*2+0.06)*E63+(D63*E63*2))</f>
        <v>6.2477828549999996</v>
      </c>
      <c r="K169" s="277">
        <f>+(D63+(D63+E63))*E169*2</f>
        <v>85.048352999999977</v>
      </c>
      <c r="L169" s="278">
        <f>+(E169)/H63+ IF(E169&gt;0,1,0)</f>
        <v>131.84361999999999</v>
      </c>
      <c r="M169" s="279">
        <f>+ROUNDUP(L169,0)</f>
        <v>132</v>
      </c>
      <c r="N169" s="280">
        <f>+(D63+E63-0.08)*2+(C63+E63*2-0.08)</f>
        <v>1.81</v>
      </c>
      <c r="O169" s="278">
        <f>+N169/J63+1</f>
        <v>8.24</v>
      </c>
      <c r="P169" s="279">
        <f>+ROUNDUP(O169,0)</f>
        <v>9</v>
      </c>
      <c r="Q169" s="279">
        <f>+E169+E169/6*50*(G63/1000)</f>
        <v>35.436813749999999</v>
      </c>
      <c r="R169" s="281">
        <f>+N169*M169+P169*Q169</f>
        <v>557.85132375000001</v>
      </c>
      <c r="S169" s="277">
        <f>((I63*I63)/162)*R169</f>
        <v>344.35266898148149</v>
      </c>
      <c r="T169" s="242" t="s">
        <v>354</v>
      </c>
    </row>
    <row r="170" spans="2:21" hidden="1">
      <c r="C170" s="242" t="s">
        <v>379</v>
      </c>
      <c r="D170" s="282">
        <f>ROUNDUP(+(E169/SQRT(L63^2+M63^2)),0)</f>
        <v>85</v>
      </c>
      <c r="E170" s="275"/>
      <c r="G170" s="283"/>
      <c r="H170" s="283"/>
      <c r="I170" s="282"/>
      <c r="J170" s="282">
        <f>0.5*(0.075+0.05)*0.075*C63*D170</f>
        <v>0.17929687500000002</v>
      </c>
      <c r="K170" s="282">
        <f>+M63*C63*D170</f>
        <v>10.518750000000001</v>
      </c>
      <c r="L170" s="284"/>
      <c r="M170" s="279">
        <f>+ROUNDUP(L170,0)</f>
        <v>0</v>
      </c>
      <c r="N170" s="285"/>
      <c r="O170" s="284"/>
      <c r="P170" s="286"/>
      <c r="Q170" s="286"/>
      <c r="R170" s="281">
        <f>+N170*M170+P170*Q170</f>
        <v>0</v>
      </c>
      <c r="S170" s="277">
        <f>((I63*I63)/162)*R170</f>
        <v>0</v>
      </c>
      <c r="U170" s="282">
        <f>S169+S170</f>
        <v>344.35266898148149</v>
      </c>
    </row>
    <row r="171" spans="2:21" hidden="1">
      <c r="C171" s="242" t="s">
        <v>380</v>
      </c>
      <c r="D171" s="242">
        <f>ROUNDUP(+E169/1,0)</f>
        <v>33</v>
      </c>
    </row>
    <row r="172" spans="2:21" hidden="1">
      <c r="K172" s="277"/>
    </row>
    <row r="173" spans="2:21" hidden="1">
      <c r="B173" s="301" t="s">
        <v>377</v>
      </c>
      <c r="C173" s="296" t="s">
        <v>382</v>
      </c>
      <c r="E173" s="275">
        <v>73.25</v>
      </c>
      <c r="G173" s="276">
        <f>+E173*(C67+E67*2+1)</f>
        <v>131.85</v>
      </c>
      <c r="H173" s="276">
        <f>(+E173*(C67+E67*2)*(D67+F67+F67))*50%</f>
        <v>20.51</v>
      </c>
      <c r="I173" s="277">
        <f>+(C67+E67*2)*E173*F67</f>
        <v>2.93</v>
      </c>
      <c r="J173" s="277">
        <f>+E173*((C67+E67*2+0.06)*E67+(D67*E67*2))</f>
        <v>15.089500000000001</v>
      </c>
      <c r="K173" s="277">
        <f>+(D67+(D67+E67))*E173*2</f>
        <v>190.44999999999996</v>
      </c>
      <c r="L173" s="278">
        <f>+(E173)/H67+ IF(E173&gt;0,1,0)</f>
        <v>294</v>
      </c>
      <c r="M173" s="279">
        <f>+ROUNDUP(L173,0)</f>
        <v>294</v>
      </c>
      <c r="N173" s="280">
        <f>+(D67+E67-0.08)*2+(C67+E67*2-0.08)</f>
        <v>1.96</v>
      </c>
      <c r="O173" s="278">
        <f>+N173/J67+1</f>
        <v>8.84</v>
      </c>
      <c r="P173" s="279">
        <f>+ROUNDUP(O173,0)</f>
        <v>9</v>
      </c>
      <c r="Q173" s="279">
        <f>+E173+E173/6*50*(G67/1000)</f>
        <v>79.354166666666671</v>
      </c>
      <c r="R173" s="281">
        <f>+N173*M173+P173*Q173</f>
        <v>1290.4275</v>
      </c>
      <c r="S173" s="277">
        <f>((I67*I67)/162)*R173</f>
        <v>796.56018518518511</v>
      </c>
      <c r="T173" s="242" t="s">
        <v>354</v>
      </c>
    </row>
    <row r="174" spans="2:21" hidden="1">
      <c r="C174" s="242" t="s">
        <v>379</v>
      </c>
      <c r="D174" s="282">
        <f>ROUNDUP(+(E173/SQRT(L67^2+M67^2)),0)</f>
        <v>189</v>
      </c>
      <c r="E174" s="275"/>
      <c r="G174" s="283"/>
      <c r="H174" s="283"/>
      <c r="I174" s="282"/>
      <c r="J174" s="282">
        <f>0.5*(0.075+0.05)*0.075*C67*D174</f>
        <v>0.53156249999999994</v>
      </c>
      <c r="K174" s="282">
        <f>+M67*C67*D174</f>
        <v>31.185000000000002</v>
      </c>
      <c r="L174" s="284"/>
      <c r="M174" s="279">
        <f>+ROUNDUP(L174,0)</f>
        <v>0</v>
      </c>
      <c r="N174" s="285"/>
      <c r="O174" s="284"/>
      <c r="P174" s="286"/>
      <c r="Q174" s="286"/>
      <c r="R174" s="281">
        <f>+N174*M174+P174*Q174</f>
        <v>0</v>
      </c>
      <c r="S174" s="277">
        <f>((I67*I67)/162)*R174</f>
        <v>0</v>
      </c>
    </row>
    <row r="175" spans="2:21" hidden="1">
      <c r="C175" s="242" t="s">
        <v>380</v>
      </c>
      <c r="D175" s="242">
        <f>ROUNDUP(+E173/1,0)</f>
        <v>74</v>
      </c>
    </row>
    <row r="176" spans="2:21" hidden="1"/>
    <row r="177" spans="2:20" hidden="1">
      <c r="B177" s="300" t="s">
        <v>377</v>
      </c>
      <c r="C177" s="266" t="s">
        <v>383</v>
      </c>
      <c r="E177" s="275">
        <v>8.6</v>
      </c>
      <c r="G177" s="287">
        <f>+E177*(C71+E71*2+1)</f>
        <v>17.2</v>
      </c>
      <c r="H177" s="287">
        <f>(+E177*(C71+E71*2)*(D71+F71+F71))*50%</f>
        <v>3.8700000000000006</v>
      </c>
      <c r="I177" s="288">
        <f>+(C71+E71*2)*E177*F71</f>
        <v>0.43</v>
      </c>
      <c r="J177" s="288">
        <f>+E177*((C71+E71*2+0.06)*E71+(D71*E71*2))</f>
        <v>2.2875999999999999</v>
      </c>
      <c r="K177" s="288">
        <f>+(D71+(D71+E71))*E177*2</f>
        <v>29.240000000000002</v>
      </c>
      <c r="L177" s="278">
        <f>+(E177)/H71+ IF(E177&gt;0,1,0)</f>
        <v>35.4</v>
      </c>
      <c r="M177" s="289">
        <f>+ROUNDUP(L177,0)</f>
        <v>36</v>
      </c>
      <c r="N177" s="280">
        <f>+(D71+E71-0.08)*2+(C71+E71*2-0.08)</f>
        <v>2.56</v>
      </c>
      <c r="O177" s="278">
        <f>+N177/J71+1</f>
        <v>11.24</v>
      </c>
      <c r="P177" s="289">
        <f>+ROUNDUP(O177,0)</f>
        <v>12</v>
      </c>
      <c r="Q177" s="279">
        <f>+E177+E177/6*50*(G71/1000)</f>
        <v>9.3166666666666664</v>
      </c>
      <c r="R177" s="281">
        <f>+N177*M177+P177*Q177</f>
        <v>203.95999999999998</v>
      </c>
      <c r="S177" s="288">
        <f>((I71*I71)/162)*R177</f>
        <v>125.90123456790121</v>
      </c>
      <c r="T177" s="242" t="s">
        <v>354</v>
      </c>
    </row>
    <row r="178" spans="2:20" hidden="1">
      <c r="C178" s="242" t="s">
        <v>379</v>
      </c>
      <c r="D178" s="282">
        <f>ROUNDUP(+(E177/SQRT(L71^2+M71^2)),0)</f>
        <v>23</v>
      </c>
      <c r="E178" s="275"/>
      <c r="G178" s="290"/>
      <c r="H178" s="290"/>
      <c r="I178" s="291"/>
      <c r="J178" s="291">
        <f>0.5*(0.075+0.05)*0.075*C71*D178</f>
        <v>8.6249999999999993E-2</v>
      </c>
      <c r="K178" s="291">
        <f>+M71*C71*D178</f>
        <v>5.0600000000000005</v>
      </c>
      <c r="L178" s="284"/>
      <c r="M178" s="289">
        <f>+ROUNDUP(L178,0)</f>
        <v>0</v>
      </c>
      <c r="N178" s="285"/>
      <c r="O178" s="284"/>
      <c r="P178" s="292"/>
      <c r="Q178" s="286"/>
      <c r="R178" s="281">
        <f>+N178*M178+P178*Q178</f>
        <v>0</v>
      </c>
      <c r="S178" s="288">
        <f>((I71*I71)/162)*R178</f>
        <v>0</v>
      </c>
    </row>
    <row r="179" spans="2:20" hidden="1">
      <c r="C179" s="242" t="s">
        <v>380</v>
      </c>
      <c r="D179" s="242">
        <f>ROUNDUP(+E177/1,0)</f>
        <v>9</v>
      </c>
      <c r="H179" s="282"/>
    </row>
    <row r="180" spans="2:20" hidden="1"/>
    <row r="181" spans="2:20" hidden="1">
      <c r="B181" s="302" t="s">
        <v>377</v>
      </c>
      <c r="C181" s="266" t="s">
        <v>384</v>
      </c>
      <c r="E181" s="275">
        <v>13.83</v>
      </c>
      <c r="G181" s="287">
        <f>+E181*(C75+E75*2+1)</f>
        <v>31.1175</v>
      </c>
      <c r="H181" s="287">
        <f>(+E181*(C75+E75*2)*(D75+F75+F75))*50%</f>
        <v>9.5081250000000015</v>
      </c>
      <c r="I181" s="288">
        <f>+(C75+E75*2)*E181*F75</f>
        <v>0.86437500000000012</v>
      </c>
      <c r="J181" s="288">
        <f>+E181*((C75+E75*2+0.06)*E75+(D75*E75*2))</f>
        <v>5.7221625000000005</v>
      </c>
      <c r="K181" s="288">
        <f>+(D75+(D75+E75))*E181*2</f>
        <v>58.777500000000003</v>
      </c>
      <c r="L181" s="278">
        <f>+(E181)/H75+ IF(E181&gt;0,1,0)</f>
        <v>56.32</v>
      </c>
      <c r="M181" s="289">
        <f>+ROUNDUP(L181,0)</f>
        <v>57</v>
      </c>
      <c r="N181" s="280">
        <f>+(D75+E75-0.08)*2+(C75+E75*2-0.08)</f>
        <v>3.26</v>
      </c>
      <c r="O181" s="278">
        <f>+N181/J75+1</f>
        <v>14.04</v>
      </c>
      <c r="P181" s="289">
        <f>+ROUNDUP(O181,0)</f>
        <v>15</v>
      </c>
      <c r="Q181" s="279">
        <f>+E181+E181/6*50*(G75/1000)</f>
        <v>14.9825</v>
      </c>
      <c r="R181" s="281">
        <f>+N181*M181+P181*Q181</f>
        <v>410.5575</v>
      </c>
      <c r="S181" s="288">
        <f>((I75*I75)/162)*R181</f>
        <v>253.43055555555554</v>
      </c>
      <c r="T181" s="242" t="s">
        <v>354</v>
      </c>
    </row>
    <row r="182" spans="2:20" hidden="1">
      <c r="C182" s="242" t="s">
        <v>379</v>
      </c>
      <c r="D182" s="282">
        <f>ROUNDUP(+(E181/SQRT(L75^2+M75^2)),0)</f>
        <v>36</v>
      </c>
      <c r="E182" s="275"/>
      <c r="G182" s="290"/>
      <c r="H182" s="290"/>
      <c r="I182" s="291"/>
      <c r="J182" s="291">
        <f>0.5*(0.075+0.05)*0.075*C75*D182</f>
        <v>0.16874999999999998</v>
      </c>
      <c r="K182" s="291">
        <f>+M75*C75*D182</f>
        <v>9.9</v>
      </c>
      <c r="L182" s="284"/>
      <c r="M182" s="289">
        <f>+ROUNDUP(L182,0)</f>
        <v>0</v>
      </c>
      <c r="N182" s="285"/>
      <c r="O182" s="284"/>
      <c r="P182" s="292"/>
      <c r="Q182" s="286"/>
      <c r="R182" s="281">
        <f>+N182*M182+P182*Q182</f>
        <v>0</v>
      </c>
      <c r="S182" s="288">
        <f>((I75*I75)/162)*R182</f>
        <v>0</v>
      </c>
    </row>
    <row r="183" spans="2:20" hidden="1">
      <c r="C183" s="242" t="s">
        <v>380</v>
      </c>
      <c r="D183" s="242">
        <f>ROUNDUP(+E181/1,0)</f>
        <v>14</v>
      </c>
    </row>
    <row r="184" spans="2:20" hidden="1"/>
    <row r="185" spans="2:20" hidden="1">
      <c r="B185" s="300" t="s">
        <v>385</v>
      </c>
      <c r="C185" s="266" t="s">
        <v>378</v>
      </c>
      <c r="E185" s="275">
        <v>100</v>
      </c>
      <c r="G185" s="287">
        <f>+E185*(C79+E79*2+1)</f>
        <v>165</v>
      </c>
      <c r="H185" s="287">
        <f>0.5*L79*M79*D186</f>
        <v>20.25</v>
      </c>
      <c r="I185" s="288">
        <f>+(L79*(C79+2*E79)*D186*E79)</f>
        <v>5.8500000000000014</v>
      </c>
      <c r="J185" s="288">
        <f>+D186*(L79+M79)*E79*(C79+2*E79)+D186*((L79+M79)*E79*D79)*2</f>
        <v>20.925000000000001</v>
      </c>
      <c r="K185" s="288">
        <f>+(D79+(D79+E79))*E185*2</f>
        <v>200</v>
      </c>
      <c r="L185" s="278">
        <f>+(D186*(L79+M79))/H79+ IF(E185&gt;0,1,0)</f>
        <v>541</v>
      </c>
      <c r="M185" s="289">
        <f>+ROUNDUP(L185,0)</f>
        <v>541</v>
      </c>
      <c r="N185" s="280">
        <f>+(D79+E79-0.08)*2+(C79+E79*2-0.08)</f>
        <v>1.5100000000000002</v>
      </c>
      <c r="O185" s="278">
        <f>+N185/J79+1</f>
        <v>7.0400000000000009</v>
      </c>
      <c r="P185" s="289">
        <f>+ROUNDUP(O185,0)</f>
        <v>8</v>
      </c>
      <c r="Q185" s="279">
        <f>+(L79+M79-2*0.04)*D186+(((L79+M79-2*0.04)*D186)/6*50*(I79/1000))</f>
        <v>137.58333333333334</v>
      </c>
      <c r="R185" s="281">
        <f>+N185*M185+P185*Q185</f>
        <v>1917.5766666666668</v>
      </c>
      <c r="S185" s="288">
        <f>((I79*I79)/162)*R185</f>
        <v>1183.6893004115227</v>
      </c>
      <c r="T185" s="242" t="s">
        <v>354</v>
      </c>
    </row>
    <row r="186" spans="2:20" hidden="1">
      <c r="C186" s="242" t="s">
        <v>379</v>
      </c>
      <c r="D186" s="282">
        <f>ROUNDUP(+(E185/SQRT(L79^2+M79^2)),0)</f>
        <v>100</v>
      </c>
      <c r="E186" s="275"/>
      <c r="G186" s="290"/>
      <c r="H186" s="290"/>
      <c r="I186" s="291"/>
      <c r="J186" s="291"/>
      <c r="K186" s="291"/>
      <c r="L186" s="284"/>
      <c r="M186" s="289"/>
      <c r="N186" s="285"/>
      <c r="O186" s="284"/>
      <c r="P186" s="292"/>
      <c r="Q186" s="286"/>
      <c r="R186" s="281"/>
      <c r="S186" s="288"/>
    </row>
    <row r="187" spans="2:20" hidden="1">
      <c r="C187" s="242" t="s">
        <v>380</v>
      </c>
      <c r="D187" s="242">
        <f>ROUNDUP(+E185/1,0)</f>
        <v>100</v>
      </c>
    </row>
    <row r="188" spans="2:20" hidden="1"/>
    <row r="189" spans="2:20" hidden="1">
      <c r="B189" s="300" t="s">
        <v>385</v>
      </c>
      <c r="C189" s="266" t="s">
        <v>381</v>
      </c>
      <c r="E189" s="275">
        <v>28.19</v>
      </c>
      <c r="G189" s="287">
        <f>+E189*(C83+E83*2+1)</f>
        <v>46.513500000000001</v>
      </c>
      <c r="H189" s="287">
        <f>0.5*L83*M83*D190</f>
        <v>5.8725000000000005</v>
      </c>
      <c r="I189" s="288">
        <f>+(L83*(C83+2*E83)*D190*E83)</f>
        <v>1.6965000000000003</v>
      </c>
      <c r="J189" s="288">
        <f>+D190*(L83+M83)*E83*(C83+2*E83)+D190*((L83+M83)*E83*D83)*2</f>
        <v>7.2427500000000009</v>
      </c>
      <c r="K189" s="288">
        <f>+(D83+(D83+E83))*E189*2</f>
        <v>73.293999999999997</v>
      </c>
      <c r="L189" s="278">
        <f>+(D190*(L83+M83))/H83+ IF(E189&gt;0,1,0)</f>
        <v>157.60000000000002</v>
      </c>
      <c r="M189" s="289">
        <f>+ROUNDUP(L189,0)</f>
        <v>158</v>
      </c>
      <c r="N189" s="280">
        <f>+(D83+E83-0.08)*2+(C83+E83*2-0.08)</f>
        <v>1.81</v>
      </c>
      <c r="O189" s="278">
        <f>+N189/J83+1</f>
        <v>8.24</v>
      </c>
      <c r="P189" s="289">
        <f>+ROUNDUP(O189,0)</f>
        <v>9</v>
      </c>
      <c r="Q189" s="279">
        <f>+(L83+M83-2*0.04)*D190+(((L83+M83-2*0.04)*D190)/6*50*(I83/1000))</f>
        <v>39.899166666666666</v>
      </c>
      <c r="R189" s="281">
        <f>+N189*M189+P189*Q189</f>
        <v>645.07249999999999</v>
      </c>
      <c r="S189" s="288">
        <f>((I83*I83)/162)*R189</f>
        <v>398.1929012345679</v>
      </c>
      <c r="T189" s="242" t="s">
        <v>354</v>
      </c>
    </row>
    <row r="190" spans="2:20" hidden="1">
      <c r="C190" s="242" t="s">
        <v>379</v>
      </c>
      <c r="D190" s="282">
        <f>ROUNDUP(+(E189/SQRT(L83^2+M83^2)),0)</f>
        <v>29</v>
      </c>
      <c r="E190" s="275"/>
      <c r="G190" s="290"/>
      <c r="H190" s="290"/>
      <c r="I190" s="291"/>
      <c r="J190" s="291"/>
      <c r="K190" s="291"/>
      <c r="L190" s="284"/>
      <c r="M190" s="289"/>
      <c r="N190" s="285"/>
      <c r="O190" s="284"/>
      <c r="P190" s="292"/>
      <c r="Q190" s="286"/>
      <c r="R190" s="281"/>
      <c r="S190" s="288"/>
    </row>
    <row r="191" spans="2:20" hidden="1">
      <c r="C191" s="242" t="s">
        <v>380</v>
      </c>
      <c r="D191" s="242">
        <f>ROUNDUP(+E189/1,0)</f>
        <v>29</v>
      </c>
    </row>
    <row r="192" spans="2:20" hidden="1"/>
    <row r="193" spans="2:20" hidden="1">
      <c r="B193" s="300" t="s">
        <v>385</v>
      </c>
      <c r="C193" s="266" t="s">
        <v>382</v>
      </c>
      <c r="E193" s="275">
        <v>100</v>
      </c>
      <c r="G193" s="287">
        <f>+E193*(C87+E87*2+1)</f>
        <v>180</v>
      </c>
      <c r="H193" s="287">
        <f>0.5*L87*M87*D194</f>
        <v>20.25</v>
      </c>
      <c r="I193" s="288">
        <f>+(L87*(C87+2*E87)*D194*E87)</f>
        <v>7.200000000000002</v>
      </c>
      <c r="J193" s="288">
        <f>+D194*(L87+M87)*E87*(C87+2*E87)+D194*((L87+M87)*E87*D87)*2</f>
        <v>27</v>
      </c>
      <c r="K193" s="288">
        <f>+(D87+(D87+E87))*E193*2</f>
        <v>259.99999999999994</v>
      </c>
      <c r="L193" s="278">
        <f>+(D194*(L87+M87))/H87+ IF(E193&gt;0,1,0)</f>
        <v>541</v>
      </c>
      <c r="M193" s="289">
        <f>+ROUNDUP(L193,0)</f>
        <v>541</v>
      </c>
      <c r="N193" s="280">
        <f>+(D87+E87-0.08)*2+(C87+E87*2-0.08)</f>
        <v>1.96</v>
      </c>
      <c r="O193" s="278">
        <f>+N193/J87+1</f>
        <v>8.84</v>
      </c>
      <c r="P193" s="289">
        <f>+ROUNDUP(O193,0)</f>
        <v>9</v>
      </c>
      <c r="Q193" s="279">
        <f>+(L87+M87-2*0.04)*D194+(((L87+M87-2*0.04)*D194)/6*50*(I87/1000))</f>
        <v>137.58333333333334</v>
      </c>
      <c r="R193" s="281">
        <f>+N193*M193+P193*Q193</f>
        <v>2298.6099999999997</v>
      </c>
      <c r="S193" s="288">
        <f>((I87*I87)/162)*R193</f>
        <v>1418.8950617283947</v>
      </c>
      <c r="T193" s="242" t="s">
        <v>354</v>
      </c>
    </row>
    <row r="194" spans="2:20" hidden="1">
      <c r="C194" s="242" t="s">
        <v>379</v>
      </c>
      <c r="D194" s="282">
        <f>ROUNDUP(+(E193/SQRT(L87^2+M87^2)),0)</f>
        <v>100</v>
      </c>
      <c r="E194" s="275"/>
      <c r="G194" s="290"/>
      <c r="H194" s="290"/>
      <c r="I194" s="291"/>
      <c r="J194" s="291"/>
      <c r="K194" s="291"/>
      <c r="L194" s="284"/>
      <c r="M194" s="289"/>
      <c r="N194" s="285"/>
      <c r="O194" s="284"/>
      <c r="P194" s="292"/>
      <c r="Q194" s="286"/>
      <c r="R194" s="281"/>
      <c r="S194" s="288"/>
    </row>
    <row r="195" spans="2:20" hidden="1">
      <c r="C195" s="242" t="s">
        <v>380</v>
      </c>
      <c r="D195" s="242">
        <f>ROUNDUP(+E193/1,0)</f>
        <v>100</v>
      </c>
    </row>
    <row r="196" spans="2:20" hidden="1"/>
    <row r="197" spans="2:20" hidden="1">
      <c r="B197" s="300" t="s">
        <v>385</v>
      </c>
      <c r="C197" s="266" t="s">
        <v>383</v>
      </c>
      <c r="E197" s="275">
        <v>100</v>
      </c>
      <c r="G197" s="287">
        <f>+E197*(C91+E91*2+1)</f>
        <v>200</v>
      </c>
      <c r="H197" s="287">
        <f>0.5*L91*M91*D198</f>
        <v>20.25</v>
      </c>
      <c r="I197" s="288">
        <f>+(L91*(C91+2*E91)*D198*E91)</f>
        <v>9</v>
      </c>
      <c r="J197" s="288">
        <f>+D198*(L91+M91)*E91*(C91+2*E91)+D198*((L91+M91)*E91*D91)*2</f>
        <v>35.1</v>
      </c>
      <c r="K197" s="288">
        <f>+(D91+(D91+E91))*E197*2</f>
        <v>340.00000000000006</v>
      </c>
      <c r="L197" s="278">
        <f>+(D198*(L91+M91))/H91+ IF(E197&gt;0,1,0)</f>
        <v>541</v>
      </c>
      <c r="M197" s="289">
        <f>+ROUNDUP(L197,0)</f>
        <v>541</v>
      </c>
      <c r="N197" s="280">
        <f>+(D91+E91-0.08)*2+(C91+E91*2-0.08)</f>
        <v>2.56</v>
      </c>
      <c r="O197" s="278">
        <f>+N197/J91+1</f>
        <v>11.24</v>
      </c>
      <c r="P197" s="289">
        <f>+ROUNDUP(O197,0)</f>
        <v>12</v>
      </c>
      <c r="Q197" s="279">
        <f>+(L91+M91-2*0.04)*D198+(((L91+M91-2*0.04)*D198)/6*50*(I91/1000))</f>
        <v>137.58333333333334</v>
      </c>
      <c r="R197" s="281">
        <f>+N197*M197+P197*Q197</f>
        <v>3035.96</v>
      </c>
      <c r="S197" s="288">
        <f>((I91*I91)/162)*R197</f>
        <v>1874.0493827160492</v>
      </c>
      <c r="T197" s="242" t="s">
        <v>354</v>
      </c>
    </row>
    <row r="198" spans="2:20" hidden="1">
      <c r="C198" s="242" t="s">
        <v>379</v>
      </c>
      <c r="D198" s="282">
        <f>ROUNDUP(+(E197/SQRT(L91^2+M91^2)),0)</f>
        <v>100</v>
      </c>
      <c r="E198" s="275"/>
      <c r="G198" s="290"/>
      <c r="H198" s="290"/>
      <c r="I198" s="291"/>
      <c r="J198" s="291"/>
      <c r="K198" s="291"/>
      <c r="L198" s="284"/>
      <c r="M198" s="289"/>
      <c r="N198" s="285"/>
      <c r="O198" s="284"/>
      <c r="P198" s="292"/>
      <c r="Q198" s="286"/>
      <c r="R198" s="281"/>
      <c r="S198" s="288"/>
    </row>
    <row r="199" spans="2:20" hidden="1">
      <c r="C199" s="242" t="s">
        <v>380</v>
      </c>
      <c r="D199" s="242">
        <f>ROUNDUP(+E197/1,0)</f>
        <v>100</v>
      </c>
    </row>
    <row r="200" spans="2:20" hidden="1"/>
    <row r="201" spans="2:20" hidden="1">
      <c r="B201" s="300" t="s">
        <v>385</v>
      </c>
      <c r="C201" s="266" t="s">
        <v>386</v>
      </c>
      <c r="E201" s="275">
        <f>(22.38+21.09+22.47+16.84)*1.06418</f>
        <v>88.092820399999994</v>
      </c>
      <c r="G201" s="287">
        <f>+E201*(C95+E95*2+1)</f>
        <v>198.20884589999997</v>
      </c>
      <c r="H201" s="287">
        <f>0.5*L95*M95*D202</f>
        <v>17.82</v>
      </c>
      <c r="I201" s="288">
        <f>+(L95*(C95+2*E95)*D202*E95)</f>
        <v>12.375</v>
      </c>
      <c r="J201" s="288">
        <f>+D202*(L95+M95)*E95*(C95+2*E95)+D202*((L95+M95)*E95*D95)*2</f>
        <v>40.837500000000006</v>
      </c>
      <c r="K201" s="288">
        <f>+(D95+(D95+E95))*E201*2</f>
        <v>286.30166629999997</v>
      </c>
      <c r="L201" s="278">
        <f>+(D202*(L95+M95))/H95+ IF(E201&gt;0,1,0)</f>
        <v>476.20000000000005</v>
      </c>
      <c r="M201" s="289">
        <f>+ROUNDUP(L201,0)</f>
        <v>477</v>
      </c>
      <c r="N201" s="280">
        <f>+(D95+E95-0.08)*2+(C95+E95*2-0.08)</f>
        <v>2.76</v>
      </c>
      <c r="O201" s="278">
        <f>+N201/J95+1</f>
        <v>12.04</v>
      </c>
      <c r="P201" s="289">
        <f>+ROUNDUP(O201,0)</f>
        <v>13</v>
      </c>
      <c r="Q201" s="279">
        <f>+(L95+M95-2*0.04)*D202+(((L95+M95-2*0.04)*D202)/6*50*(I95/1000))</f>
        <v>121.07333333333334</v>
      </c>
      <c r="R201" s="281">
        <f>+N201*M201+P201*Q201</f>
        <v>2890.4733333333334</v>
      </c>
      <c r="S201" s="288">
        <f>((I95*I95)/162)*R201</f>
        <v>1784.2427983539094</v>
      </c>
      <c r="T201" s="242" t="s">
        <v>354</v>
      </c>
    </row>
    <row r="202" spans="2:20" hidden="1">
      <c r="C202" s="242" t="s">
        <v>379</v>
      </c>
      <c r="D202" s="282">
        <f>ROUNDUP(+(E201/SQRT(L95^2+M95^2)),0)</f>
        <v>88</v>
      </c>
      <c r="E202" s="275"/>
      <c r="G202" s="290"/>
      <c r="H202" s="290"/>
      <c r="I202" s="291"/>
      <c r="J202" s="291">
        <f>0.5*(0.075+0.05)*0.075*C95*D202</f>
        <v>0.41249999999999998</v>
      </c>
      <c r="K202" s="291">
        <f>D202*C95*M95</f>
        <v>39.6</v>
      </c>
      <c r="L202" s="284"/>
      <c r="M202" s="289"/>
      <c r="N202" s="285"/>
      <c r="O202" s="284"/>
      <c r="P202" s="292"/>
      <c r="Q202" s="286"/>
      <c r="R202" s="281"/>
      <c r="S202" s="288"/>
    </row>
    <row r="203" spans="2:20" hidden="1">
      <c r="C203" s="242" t="s">
        <v>380</v>
      </c>
      <c r="D203" s="242">
        <f>ROUNDUP(+E201/1,0)</f>
        <v>89</v>
      </c>
    </row>
    <row r="204" spans="2:20" hidden="1">
      <c r="G204" s="303" t="s">
        <v>387</v>
      </c>
      <c r="H204" s="303" t="s">
        <v>388</v>
      </c>
      <c r="I204" s="303" t="s">
        <v>389</v>
      </c>
    </row>
    <row r="205" spans="2:20" hidden="1"/>
    <row r="206" spans="2:20" hidden="1">
      <c r="B206" s="293"/>
      <c r="E206" s="293"/>
    </row>
    <row r="207" spans="2:20" hidden="1"/>
    <row r="208" spans="2:20" hidden="1">
      <c r="E208" s="293"/>
    </row>
    <row r="209" spans="5:5" hidden="1"/>
    <row r="210" spans="5:5" hidden="1">
      <c r="E210" s="293"/>
    </row>
    <row r="211" spans="5:5" hidden="1"/>
    <row r="212" spans="5:5" hidden="1">
      <c r="E212" s="293"/>
    </row>
    <row r="213" spans="5:5" hidden="1"/>
    <row r="214" spans="5:5" hidden="1"/>
    <row r="215" spans="5:5" hidden="1"/>
    <row r="216" spans="5:5" hidden="1"/>
    <row r="217" spans="5:5" hidden="1"/>
    <row r="218" spans="5:5" hidden="1"/>
    <row r="219" spans="5:5" hidden="1"/>
    <row r="220" spans="5:5" hidden="1"/>
    <row r="221" spans="5:5" hidden="1"/>
    <row r="222" spans="5:5" hidden="1"/>
    <row r="223" spans="5:5" hidden="1"/>
    <row r="224" spans="5:5" hidden="1"/>
    <row r="225" spans="2:7" hidden="1"/>
    <row r="226" spans="2:7" hidden="1"/>
    <row r="227" spans="2:7" hidden="1">
      <c r="B227" s="293" t="s">
        <v>356</v>
      </c>
    </row>
    <row r="228" spans="2:7" ht="28.8" hidden="1">
      <c r="B228" s="302" t="s">
        <v>390</v>
      </c>
      <c r="C228" s="304">
        <v>10</v>
      </c>
    </row>
    <row r="229" spans="2:7" hidden="1"/>
    <row r="230" spans="2:7" hidden="1">
      <c r="B230" s="242" t="s">
        <v>391</v>
      </c>
      <c r="C230" s="282"/>
    </row>
    <row r="231" spans="2:7" hidden="1">
      <c r="B231" s="242" t="s">
        <v>392</v>
      </c>
      <c r="C231" s="242">
        <v>0.5</v>
      </c>
    </row>
    <row r="232" spans="2:7" hidden="1">
      <c r="C232" s="282"/>
    </row>
    <row r="233" spans="2:7" hidden="1">
      <c r="B233" s="242" t="s">
        <v>393</v>
      </c>
      <c r="C233" s="242">
        <f>ROUNDUP(C228/C231,0)</f>
        <v>20</v>
      </c>
    </row>
    <row r="234" spans="2:7" hidden="1"/>
    <row r="235" spans="2:7" hidden="1"/>
    <row r="236" spans="2:7" hidden="1">
      <c r="B236" s="242" t="s">
        <v>394</v>
      </c>
      <c r="C236" s="242">
        <f>C233*0.16*0.5</f>
        <v>1.6</v>
      </c>
      <c r="E236" s="293" t="s">
        <v>395</v>
      </c>
    </row>
    <row r="237" spans="2:7" hidden="1">
      <c r="B237" s="242" t="s">
        <v>266</v>
      </c>
      <c r="C237" s="242">
        <f>((0.16*2)+(0.15*0.5*2))*C233</f>
        <v>9.3999999999999986</v>
      </c>
    </row>
    <row r="238" spans="2:7" hidden="1"/>
    <row r="239" spans="2:7" hidden="1">
      <c r="B239" s="242" t="s">
        <v>396</v>
      </c>
      <c r="C239" s="284">
        <v>2.12</v>
      </c>
      <c r="D239" s="305">
        <f>ROUNDUP(0.5/0.125,0)+1</f>
        <v>5</v>
      </c>
      <c r="E239" s="242">
        <f>C233</f>
        <v>20</v>
      </c>
      <c r="F239" s="242">
        <v>1.1000000000000001</v>
      </c>
      <c r="G239" s="242">
        <f>PRODUCT(C239:F239)</f>
        <v>233.20000000000005</v>
      </c>
    </row>
    <row r="240" spans="2:7" hidden="1">
      <c r="C240" s="242">
        <v>0.5</v>
      </c>
      <c r="D240" s="305">
        <f>ROUNDUP(C239/0.2+1,0)</f>
        <v>12</v>
      </c>
      <c r="E240" s="242">
        <f>C233</f>
        <v>20</v>
      </c>
      <c r="F240" s="242">
        <v>1.1000000000000001</v>
      </c>
      <c r="G240" s="242">
        <f>PRODUCT(C240:F240)</f>
        <v>132</v>
      </c>
    </row>
    <row r="241" spans="2:10" hidden="1"/>
    <row r="242" spans="2:10" hidden="1">
      <c r="G242" s="242">
        <f>SUM(G239:G241)</f>
        <v>365.20000000000005</v>
      </c>
      <c r="H242" s="242">
        <f>ROUND(100/162,3)</f>
        <v>0.61699999999999999</v>
      </c>
      <c r="J242" s="284">
        <f>ROUNDUP(PRODUCT(G242:H242),0)</f>
        <v>226</v>
      </c>
    </row>
    <row r="243" spans="2:10" hidden="1"/>
    <row r="244" spans="2:10" hidden="1"/>
    <row r="245" spans="2:10" hidden="1"/>
    <row r="246" spans="2:10" hidden="1"/>
    <row r="247" spans="2:10" hidden="1"/>
    <row r="248" spans="2:10" hidden="1"/>
    <row r="249" spans="2:10" hidden="1">
      <c r="B249" s="293" t="s">
        <v>397</v>
      </c>
    </row>
    <row r="250" spans="2:10" hidden="1">
      <c r="C250" s="293" t="s">
        <v>387</v>
      </c>
      <c r="D250" s="293" t="s">
        <v>398</v>
      </c>
      <c r="F250" s="293" t="s">
        <v>241</v>
      </c>
    </row>
    <row r="251" spans="2:10" hidden="1">
      <c r="B251" s="293" t="s">
        <v>399</v>
      </c>
      <c r="C251" s="282">
        <f>E107</f>
        <v>183.54600000000002</v>
      </c>
      <c r="D251" s="282">
        <f>(C6+E6+E6)</f>
        <v>0.5</v>
      </c>
      <c r="F251" s="242">
        <f>C251*D251</f>
        <v>91.77300000000001</v>
      </c>
      <c r="G251" s="242">
        <v>1.1000000000000001</v>
      </c>
      <c r="H251" s="242">
        <f>F251*G251</f>
        <v>100.95030000000001</v>
      </c>
    </row>
    <row r="252" spans="2:10" hidden="1"/>
    <row r="253" spans="2:10" hidden="1"/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18F3-D4C0-4637-81A3-FEE6D4933C97}">
  <dimension ref="A1:T41"/>
  <sheetViews>
    <sheetView workbookViewId="0">
      <selection activeCell="O34" sqref="O34"/>
    </sheetView>
  </sheetViews>
  <sheetFormatPr defaultColWidth="9.109375" defaultRowHeight="14.4"/>
  <cols>
    <col min="1" max="1" width="19.5546875" style="177" bestFit="1" customWidth="1"/>
    <col min="2" max="2" width="9.109375" style="177"/>
    <col min="3" max="3" width="9.5546875" style="177" bestFit="1" customWidth="1"/>
    <col min="4" max="5" width="9.109375" style="177"/>
    <col min="6" max="6" width="13.44140625" style="177" bestFit="1" customWidth="1"/>
    <col min="7" max="8" width="9.109375" style="177"/>
    <col min="9" max="9" width="11.6640625" style="177" bestFit="1" customWidth="1"/>
    <col min="10" max="10" width="12.33203125" style="177" customWidth="1"/>
    <col min="11" max="11" width="12.33203125" style="177" bestFit="1" customWidth="1"/>
    <col min="12" max="12" width="11.33203125" style="177" customWidth="1"/>
    <col min="13" max="13" width="11.5546875" style="177" bestFit="1" customWidth="1"/>
    <col min="14" max="14" width="9.109375" style="177"/>
    <col min="15" max="15" width="11.5546875" style="177" bestFit="1" customWidth="1"/>
    <col min="16" max="16384" width="9.109375" style="177"/>
  </cols>
  <sheetData>
    <row r="1" spans="1:20">
      <c r="A1" s="177" t="s">
        <v>491</v>
      </c>
      <c r="F1" s="617" t="s">
        <v>402</v>
      </c>
      <c r="G1" s="617"/>
      <c r="H1" s="306" t="s">
        <v>269</v>
      </c>
      <c r="I1" s="177" t="s">
        <v>403</v>
      </c>
      <c r="J1" s="307" t="s">
        <v>404</v>
      </c>
      <c r="K1" s="177" t="s">
        <v>405</v>
      </c>
      <c r="L1" s="177" t="s">
        <v>406</v>
      </c>
      <c r="M1" s="306" t="s">
        <v>407</v>
      </c>
      <c r="R1" s="307" t="s">
        <v>269</v>
      </c>
      <c r="S1" s="307" t="s">
        <v>408</v>
      </c>
    </row>
    <row r="2" spans="1:20">
      <c r="J2" s="307"/>
      <c r="P2" s="177" t="s">
        <v>409</v>
      </c>
      <c r="R2" s="177">
        <v>10</v>
      </c>
      <c r="S2" s="177">
        <v>102</v>
      </c>
      <c r="T2" s="308"/>
    </row>
    <row r="3" spans="1:20">
      <c r="A3" s="306" t="s">
        <v>99</v>
      </c>
      <c r="B3" s="306"/>
      <c r="C3" s="306" t="s">
        <v>269</v>
      </c>
      <c r="D3" s="306"/>
      <c r="E3" s="306"/>
      <c r="F3" s="177" t="s">
        <v>410</v>
      </c>
      <c r="N3" s="306"/>
      <c r="O3" s="306"/>
      <c r="R3" s="177">
        <v>8</v>
      </c>
      <c r="S3" s="177">
        <v>135</v>
      </c>
    </row>
    <row r="4" spans="1:20">
      <c r="F4" s="177" t="s">
        <v>411</v>
      </c>
    </row>
    <row r="5" spans="1:20">
      <c r="A5" s="177" t="s">
        <v>492</v>
      </c>
      <c r="C5" s="177">
        <f>166.86*1.1</f>
        <v>183.54600000000002</v>
      </c>
      <c r="F5" s="177" t="s">
        <v>413</v>
      </c>
      <c r="J5" s="307"/>
    </row>
    <row r="6" spans="1:20">
      <c r="A6" s="177" t="s">
        <v>493</v>
      </c>
      <c r="C6" s="177">
        <f>97.94*1.1</f>
        <v>107.73400000000001</v>
      </c>
      <c r="F6" s="177" t="s">
        <v>415</v>
      </c>
      <c r="J6" s="307"/>
      <c r="P6" s="177" t="s">
        <v>416</v>
      </c>
      <c r="R6" s="177">
        <v>15</v>
      </c>
      <c r="S6" s="177">
        <v>8</v>
      </c>
    </row>
    <row r="7" spans="1:20">
      <c r="A7" s="177" t="s">
        <v>494</v>
      </c>
      <c r="F7" s="177" t="s">
        <v>418</v>
      </c>
      <c r="J7" s="307"/>
      <c r="R7" s="177">
        <v>10</v>
      </c>
      <c r="S7" s="177">
        <v>9</v>
      </c>
    </row>
    <row r="8" spans="1:20">
      <c r="J8" s="307"/>
    </row>
    <row r="9" spans="1:20">
      <c r="F9" s="308" t="s">
        <v>419</v>
      </c>
      <c r="G9" s="308"/>
      <c r="J9" s="307"/>
    </row>
    <row r="10" spans="1:20">
      <c r="J10" s="307"/>
      <c r="P10" s="177" t="s">
        <v>420</v>
      </c>
      <c r="R10" s="177">
        <f>((4.25*34)+(66.25*3))</f>
        <v>343.25</v>
      </c>
    </row>
    <row r="11" spans="1:20">
      <c r="F11" s="306" t="s">
        <v>421</v>
      </c>
      <c r="G11" s="306"/>
      <c r="H11" s="306" t="s">
        <v>269</v>
      </c>
      <c r="I11" s="177" t="s">
        <v>403</v>
      </c>
      <c r="J11" s="307" t="s">
        <v>404</v>
      </c>
      <c r="K11" s="177" t="s">
        <v>405</v>
      </c>
      <c r="L11" s="177" t="s">
        <v>406</v>
      </c>
      <c r="M11" s="306" t="s">
        <v>407</v>
      </c>
      <c r="R11" s="177">
        <f>(239.25)</f>
        <v>239.25</v>
      </c>
    </row>
    <row r="12" spans="1:20">
      <c r="A12" s="177" t="s">
        <v>422</v>
      </c>
      <c r="C12" s="177">
        <f>86.41</f>
        <v>86.41</v>
      </c>
    </row>
    <row r="13" spans="1:20">
      <c r="F13" s="177" t="s">
        <v>410</v>
      </c>
    </row>
    <row r="14" spans="1:20">
      <c r="A14" s="179" t="s">
        <v>257</v>
      </c>
      <c r="C14" s="177">
        <v>4.5599999999999996</v>
      </c>
      <c r="F14" s="177" t="s">
        <v>411</v>
      </c>
      <c r="P14" s="177" t="s">
        <v>423</v>
      </c>
      <c r="R14" s="177">
        <f>(145.85)</f>
        <v>145.85</v>
      </c>
    </row>
    <row r="15" spans="1:20">
      <c r="A15" s="179" t="s">
        <v>258</v>
      </c>
      <c r="C15" s="177">
        <v>1</v>
      </c>
      <c r="F15" s="177" t="s">
        <v>413</v>
      </c>
      <c r="R15" s="177">
        <f>146.15</f>
        <v>146.15</v>
      </c>
    </row>
    <row r="16" spans="1:20">
      <c r="A16" s="179" t="s">
        <v>259</v>
      </c>
      <c r="C16" s="177">
        <v>7.9</v>
      </c>
      <c r="F16" s="177" t="s">
        <v>424</v>
      </c>
    </row>
    <row r="18" spans="1:6">
      <c r="A18" s="177" t="s">
        <v>425</v>
      </c>
      <c r="F18" s="177" t="str">
        <f>A12</f>
        <v>Gabion Wall Type 2</v>
      </c>
    </row>
    <row r="20" spans="1:6">
      <c r="A20" s="179" t="s">
        <v>257</v>
      </c>
      <c r="F20" s="177" t="s">
        <v>410</v>
      </c>
    </row>
    <row r="21" spans="1:6">
      <c r="A21" s="179" t="s">
        <v>258</v>
      </c>
      <c r="F21" s="177" t="s">
        <v>411</v>
      </c>
    </row>
    <row r="22" spans="1:6">
      <c r="A22" s="179" t="s">
        <v>259</v>
      </c>
      <c r="F22" s="177" t="s">
        <v>413</v>
      </c>
    </row>
    <row r="23" spans="1:6">
      <c r="F23" s="177" t="s">
        <v>424</v>
      </c>
    </row>
    <row r="24" spans="1:6">
      <c r="A24" s="177" t="s">
        <v>427</v>
      </c>
    </row>
    <row r="25" spans="1:6">
      <c r="F25" s="177" t="s">
        <v>428</v>
      </c>
    </row>
    <row r="26" spans="1:6">
      <c r="A26" s="179" t="s">
        <v>257</v>
      </c>
    </row>
    <row r="27" spans="1:6">
      <c r="A27" s="179" t="s">
        <v>258</v>
      </c>
      <c r="F27" s="177" t="str">
        <f>A18</f>
        <v>Gabion Wall Type 3</v>
      </c>
    </row>
    <row r="28" spans="1:6">
      <c r="A28" s="179" t="s">
        <v>259</v>
      </c>
    </row>
    <row r="29" spans="1:6">
      <c r="F29" s="177" t="s">
        <v>429</v>
      </c>
    </row>
    <row r="30" spans="1:6">
      <c r="F30" s="177" t="s">
        <v>430</v>
      </c>
    </row>
    <row r="31" spans="1:6">
      <c r="F31" s="177" t="s">
        <v>431</v>
      </c>
    </row>
    <row r="35" spans="6:6">
      <c r="F35" s="177" t="str">
        <f>A24</f>
        <v>Gabion Wall Type 5</v>
      </c>
    </row>
    <row r="37" spans="6:6">
      <c r="F37" s="177" t="s">
        <v>429</v>
      </c>
    </row>
    <row r="38" spans="6:6">
      <c r="F38" s="177" t="s">
        <v>430</v>
      </c>
    </row>
    <row r="39" spans="6:6">
      <c r="F39" s="177" t="s">
        <v>432</v>
      </c>
    </row>
    <row r="40" spans="6:6">
      <c r="F40" s="177" t="s">
        <v>433</v>
      </c>
    </row>
    <row r="41" spans="6:6">
      <c r="F41" s="177" t="s">
        <v>434</v>
      </c>
    </row>
  </sheetData>
  <mergeCells count="1">
    <mergeCell ref="F1:G1"/>
  </mergeCells>
  <pageMargins left="0.7" right="0.7" top="0.75" bottom="0.75" header="0.3" footer="0.3"/>
  <pageSetup paperSize="0" orientation="portrait" horizontalDpi="0" verticalDpi="0" copies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5042-9353-4BB8-A66F-9181D146F853}">
  <sheetPr>
    <tabColor rgb="FF002060"/>
    <pageSetUpPr fitToPage="1"/>
  </sheetPr>
  <dimension ref="A1:M35"/>
  <sheetViews>
    <sheetView showGridLines="0" view="pageBreakPreview" zoomScaleSheetLayoutView="100" workbookViewId="0">
      <selection activeCell="F19" sqref="F19"/>
    </sheetView>
  </sheetViews>
  <sheetFormatPr defaultColWidth="9.109375" defaultRowHeight="13.2"/>
  <cols>
    <col min="1" max="1" width="5.6640625" style="73" customWidth="1"/>
    <col min="2" max="2" width="40.6640625" style="74" customWidth="1"/>
    <col min="3" max="3" width="6.6640625" style="73" customWidth="1"/>
    <col min="4" max="4" width="8.6640625" style="75" customWidth="1"/>
    <col min="5" max="5" width="13.33203125" style="76" customWidth="1"/>
    <col min="6" max="6" width="33" style="76" customWidth="1"/>
    <col min="7" max="7" width="1.6640625" style="74" customWidth="1"/>
    <col min="8" max="8" width="17.5546875" style="77" customWidth="1"/>
    <col min="9" max="9" width="13.44140625" style="78" bestFit="1" customWidth="1"/>
    <col min="10" max="10" width="11.6640625" style="77" bestFit="1" customWidth="1"/>
    <col min="11" max="11" width="12.44140625" style="74" bestFit="1" customWidth="1"/>
    <col min="12" max="12" width="13.5546875" style="74" customWidth="1"/>
    <col min="13" max="13" width="14.109375" style="74" customWidth="1"/>
    <col min="14" max="16384" width="9.109375" style="74"/>
  </cols>
  <sheetData>
    <row r="1" spans="1:13" customFormat="1" ht="15.6">
      <c r="A1" s="538"/>
      <c r="B1" s="539"/>
      <c r="C1" s="539"/>
      <c r="D1" s="539"/>
      <c r="E1" s="539"/>
      <c r="F1" s="540"/>
    </row>
    <row r="2" spans="1:13" customFormat="1" ht="35.25" customHeight="1">
      <c r="A2" s="541" t="s">
        <v>631</v>
      </c>
      <c r="B2" s="542"/>
      <c r="C2" s="542"/>
      <c r="D2" s="542"/>
      <c r="E2" s="542"/>
      <c r="F2" s="543"/>
    </row>
    <row r="3" spans="1:13" customFormat="1" ht="4.5" customHeight="1" thickBot="1">
      <c r="A3" s="51"/>
      <c r="B3" s="52"/>
      <c r="C3" s="52"/>
      <c r="D3" s="52"/>
      <c r="E3" s="53"/>
      <c r="F3" s="54"/>
    </row>
    <row r="4" spans="1:13" customFormat="1" ht="15" thickBot="1">
      <c r="A4" s="55"/>
      <c r="B4" s="56" t="s">
        <v>3</v>
      </c>
      <c r="C4" s="56"/>
      <c r="D4" s="57"/>
      <c r="E4" s="58"/>
      <c r="F4" s="59" t="s">
        <v>91</v>
      </c>
    </row>
    <row r="5" spans="1:13" s="62" customFormat="1" ht="28.2" customHeight="1">
      <c r="A5" s="60"/>
      <c r="B5" s="544" t="s">
        <v>92</v>
      </c>
      <c r="C5" s="544"/>
      <c r="D5" s="544"/>
      <c r="E5" s="545"/>
      <c r="F5" s="61">
        <f>'Bill 6.1'!G14</f>
        <v>0</v>
      </c>
      <c r="H5" s="63"/>
      <c r="I5" s="64"/>
      <c r="J5" s="63"/>
      <c r="L5" s="65"/>
    </row>
    <row r="6" spans="1:13" s="62" customFormat="1" ht="28.2" customHeight="1">
      <c r="A6" s="60"/>
      <c r="B6" s="559" t="s">
        <v>93</v>
      </c>
      <c r="C6" s="559"/>
      <c r="D6" s="559"/>
      <c r="E6" s="560"/>
      <c r="F6" s="61">
        <f>'Bill 6.2'!G17</f>
        <v>0</v>
      </c>
      <c r="H6" s="63"/>
      <c r="I6" s="64"/>
      <c r="J6" s="63"/>
      <c r="L6" s="65"/>
    </row>
    <row r="7" spans="1:13" s="62" customFormat="1" ht="28.2" customHeight="1" thickBot="1">
      <c r="A7" s="60"/>
      <c r="B7" s="559" t="s">
        <v>94</v>
      </c>
      <c r="C7" s="559"/>
      <c r="D7" s="559"/>
      <c r="E7" s="560"/>
      <c r="F7" s="61">
        <f>'Bill 6.3'!G24</f>
        <v>0</v>
      </c>
      <c r="H7" s="63"/>
      <c r="I7" s="64"/>
      <c r="J7" s="63"/>
      <c r="L7" s="65"/>
    </row>
    <row r="8" spans="1:13" s="62" customFormat="1" ht="24.9" customHeight="1" thickBot="1">
      <c r="A8" s="67"/>
      <c r="B8" s="546" t="s">
        <v>95</v>
      </c>
      <c r="C8" s="546"/>
      <c r="D8" s="546"/>
      <c r="E8" s="547"/>
      <c r="F8" s="68">
        <f>SUM(F5:F7)</f>
        <v>0</v>
      </c>
      <c r="H8" s="63"/>
      <c r="I8" s="69"/>
      <c r="J8" s="63"/>
      <c r="K8" s="65"/>
      <c r="M8" s="63"/>
    </row>
    <row r="9" spans="1:13" s="62" customFormat="1">
      <c r="A9" s="70"/>
      <c r="C9" s="70"/>
      <c r="D9" s="71"/>
      <c r="E9" s="72"/>
      <c r="F9" s="72"/>
      <c r="H9" s="63"/>
      <c r="I9" s="64"/>
      <c r="J9" s="63"/>
    </row>
    <row r="10" spans="1:13" s="62" customFormat="1">
      <c r="A10" s="70"/>
      <c r="C10" s="70"/>
      <c r="D10" s="71"/>
      <c r="E10" s="72"/>
      <c r="F10" s="72"/>
      <c r="H10" s="63"/>
      <c r="I10" s="64"/>
      <c r="J10" s="63"/>
    </row>
    <row r="11" spans="1:13" s="62" customFormat="1">
      <c r="A11" s="70"/>
      <c r="C11" s="70"/>
      <c r="D11" s="71"/>
      <c r="E11" s="72"/>
      <c r="F11" s="72"/>
      <c r="H11" s="63"/>
      <c r="I11" s="64"/>
      <c r="J11" s="63"/>
    </row>
    <row r="12" spans="1:13" s="62" customFormat="1">
      <c r="A12" s="70"/>
      <c r="C12" s="70"/>
      <c r="D12" s="71"/>
      <c r="E12" s="72"/>
      <c r="F12" s="72"/>
      <c r="H12" s="63"/>
      <c r="I12" s="64"/>
      <c r="J12" s="63"/>
    </row>
    <row r="13" spans="1:13" s="62" customFormat="1">
      <c r="A13" s="70"/>
      <c r="C13" s="70"/>
      <c r="D13" s="71"/>
      <c r="E13" s="72"/>
      <c r="F13" s="72"/>
      <c r="H13" s="63"/>
      <c r="I13" s="64"/>
      <c r="J13" s="63"/>
    </row>
    <row r="14" spans="1:13" s="62" customFormat="1">
      <c r="A14" s="70"/>
      <c r="C14" s="70"/>
      <c r="D14" s="71"/>
      <c r="E14" s="72"/>
      <c r="F14" s="72"/>
      <c r="H14" s="63"/>
      <c r="I14" s="64"/>
      <c r="J14" s="63"/>
    </row>
    <row r="15" spans="1:13" s="62" customFormat="1">
      <c r="A15" s="70"/>
      <c r="C15" s="70"/>
      <c r="D15" s="71"/>
      <c r="E15" s="72"/>
      <c r="F15" s="72"/>
      <c r="H15" s="63"/>
      <c r="I15" s="64"/>
      <c r="J15" s="63"/>
    </row>
    <row r="16" spans="1:13" s="62" customFormat="1">
      <c r="A16" s="70"/>
      <c r="C16" s="70"/>
      <c r="D16" s="71"/>
      <c r="E16" s="72"/>
      <c r="F16" s="72"/>
      <c r="H16" s="63"/>
      <c r="I16" s="64"/>
      <c r="J16" s="63"/>
    </row>
    <row r="17" spans="1:10" s="62" customFormat="1">
      <c r="A17" s="70"/>
      <c r="C17" s="70"/>
      <c r="D17" s="71"/>
      <c r="E17" s="72"/>
      <c r="F17" s="72"/>
      <c r="H17" s="63"/>
      <c r="I17" s="64"/>
      <c r="J17" s="63"/>
    </row>
    <row r="18" spans="1:10" s="62" customFormat="1">
      <c r="A18" s="70"/>
      <c r="C18" s="70"/>
      <c r="D18" s="71"/>
      <c r="E18" s="72"/>
      <c r="F18" s="72">
        <f>F17+F16</f>
        <v>0</v>
      </c>
      <c r="H18" s="63"/>
      <c r="I18" s="64"/>
      <c r="J18" s="63"/>
    </row>
    <row r="19" spans="1:10" s="62" customFormat="1">
      <c r="A19" s="70"/>
      <c r="C19" s="70"/>
      <c r="D19" s="71"/>
      <c r="E19" s="72"/>
      <c r="F19" s="72"/>
      <c r="H19" s="63"/>
      <c r="I19" s="64"/>
      <c r="J19" s="63"/>
    </row>
    <row r="20" spans="1:10" s="62" customFormat="1">
      <c r="A20" s="70"/>
      <c r="C20" s="70"/>
      <c r="D20" s="71"/>
      <c r="E20" s="72"/>
      <c r="F20" s="72"/>
      <c r="H20" s="63"/>
      <c r="I20" s="64"/>
      <c r="J20" s="63"/>
    </row>
    <row r="21" spans="1:10" s="62" customFormat="1">
      <c r="A21" s="70"/>
      <c r="C21" s="70"/>
      <c r="D21" s="71"/>
      <c r="E21" s="72"/>
      <c r="F21" s="72"/>
      <c r="H21" s="63"/>
      <c r="I21" s="64"/>
      <c r="J21" s="63">
        <f>253</f>
        <v>253</v>
      </c>
    </row>
    <row r="22" spans="1:10" s="62" customFormat="1">
      <c r="A22" s="70"/>
      <c r="C22" s="70"/>
      <c r="D22" s="71"/>
      <c r="E22" s="72"/>
      <c r="F22" s="72"/>
      <c r="H22" s="63"/>
      <c r="I22" s="64"/>
      <c r="J22" s="63">
        <f>J21*0.18</f>
        <v>45.54</v>
      </c>
    </row>
    <row r="23" spans="1:10" s="62" customFormat="1">
      <c r="A23" s="70"/>
      <c r="C23" s="70"/>
      <c r="D23" s="71"/>
      <c r="E23" s="72"/>
      <c r="F23" s="72"/>
      <c r="H23" s="63"/>
      <c r="I23" s="64"/>
      <c r="J23" s="63"/>
    </row>
    <row r="24" spans="1:10" s="62" customFormat="1">
      <c r="A24" s="70"/>
      <c r="C24" s="70"/>
      <c r="D24" s="71"/>
      <c r="E24" s="72"/>
      <c r="F24" s="72"/>
      <c r="H24" s="63"/>
      <c r="I24" s="64"/>
      <c r="J24" s="63"/>
    </row>
    <row r="25" spans="1:10" s="62" customFormat="1">
      <c r="A25" s="70"/>
      <c r="C25" s="70"/>
      <c r="D25" s="71"/>
      <c r="E25" s="72"/>
      <c r="F25" s="72"/>
      <c r="H25" s="63"/>
      <c r="I25" s="64"/>
      <c r="J25" s="63"/>
    </row>
    <row r="26" spans="1:10" s="62" customFormat="1">
      <c r="A26" s="70"/>
      <c r="C26" s="70"/>
      <c r="D26" s="71"/>
      <c r="E26" s="72"/>
      <c r="F26" s="72"/>
      <c r="H26" s="63"/>
      <c r="I26" s="64"/>
      <c r="J26" s="63"/>
    </row>
    <row r="27" spans="1:10" s="62" customFormat="1">
      <c r="A27" s="70"/>
      <c r="C27" s="70"/>
      <c r="D27" s="71"/>
      <c r="E27" s="72"/>
      <c r="F27" s="72"/>
      <c r="H27" s="63"/>
      <c r="I27" s="64"/>
      <c r="J27" s="63"/>
    </row>
    <row r="28" spans="1:10" s="62" customFormat="1">
      <c r="A28" s="70"/>
      <c r="C28" s="70"/>
      <c r="D28" s="71"/>
      <c r="E28" s="72"/>
      <c r="F28" s="72"/>
      <c r="H28" s="63"/>
      <c r="I28" s="64"/>
      <c r="J28" s="63"/>
    </row>
    <row r="29" spans="1:10" s="62" customFormat="1">
      <c r="A29" s="70"/>
      <c r="C29" s="70"/>
      <c r="D29" s="71"/>
      <c r="E29" s="72"/>
      <c r="F29" s="72"/>
      <c r="H29" s="63"/>
      <c r="I29" s="64"/>
      <c r="J29" s="63"/>
    </row>
    <row r="30" spans="1:10" s="62" customFormat="1">
      <c r="A30" s="70"/>
      <c r="C30" s="70"/>
      <c r="D30" s="71"/>
      <c r="E30" s="72"/>
      <c r="F30" s="72"/>
      <c r="H30" s="63"/>
      <c r="I30" s="64"/>
      <c r="J30" s="63"/>
    </row>
    <row r="31" spans="1:10" s="62" customFormat="1">
      <c r="A31" s="70"/>
      <c r="C31" s="70"/>
      <c r="D31" s="71"/>
      <c r="E31" s="72"/>
      <c r="F31" s="72"/>
      <c r="H31" s="63"/>
      <c r="I31" s="64"/>
      <c r="J31" s="63"/>
    </row>
    <row r="32" spans="1:10" s="62" customFormat="1">
      <c r="A32" s="70"/>
      <c r="C32" s="70"/>
      <c r="D32" s="71"/>
      <c r="E32" s="72"/>
      <c r="F32" s="72"/>
      <c r="H32" s="63"/>
      <c r="I32" s="64"/>
      <c r="J32" s="63"/>
    </row>
    <row r="33" spans="1:10" s="62" customFormat="1">
      <c r="A33" s="70"/>
      <c r="C33" s="70"/>
      <c r="D33" s="71"/>
      <c r="E33" s="72"/>
      <c r="F33" s="72"/>
      <c r="H33" s="63"/>
      <c r="I33" s="64"/>
      <c r="J33" s="63"/>
    </row>
    <row r="34" spans="1:10" s="62" customFormat="1">
      <c r="A34" s="70"/>
      <c r="C34" s="70"/>
      <c r="D34" s="71"/>
      <c r="E34" s="72"/>
      <c r="F34" s="72"/>
      <c r="H34" s="63"/>
      <c r="I34" s="64"/>
      <c r="J34" s="63"/>
    </row>
    <row r="35" spans="1:10" s="62" customFormat="1">
      <c r="A35" s="70"/>
      <c r="C35" s="70"/>
      <c r="D35" s="71"/>
      <c r="E35" s="72"/>
      <c r="F35" s="72"/>
      <c r="H35" s="63"/>
      <c r="I35" s="64"/>
      <c r="J35" s="63"/>
    </row>
  </sheetData>
  <mergeCells count="6">
    <mergeCell ref="B8:E8"/>
    <mergeCell ref="A1:F1"/>
    <mergeCell ref="A2:F2"/>
    <mergeCell ref="B5:E5"/>
    <mergeCell ref="B6:E6"/>
    <mergeCell ref="B7:E7"/>
  </mergeCells>
  <printOptions horizontalCentered="1"/>
  <pageMargins left="0.75" right="0.5" top="0.5" bottom="0.5" header="0" footer="0"/>
  <pageSetup paperSize="9" scale="82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83DC-3689-450D-A768-F3BE8F46D11A}">
  <sheetPr>
    <tabColor rgb="FFFF9933"/>
    <pageSetUpPr fitToPage="1"/>
  </sheetPr>
  <dimension ref="A1:M22"/>
  <sheetViews>
    <sheetView view="pageBreakPreview" topLeftCell="A7" zoomScaleNormal="100" zoomScaleSheetLayoutView="100" workbookViewId="0">
      <selection activeCell="C8" sqref="C8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0.6640625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16384" width="9.109375" style="82"/>
  </cols>
  <sheetData>
    <row r="1" spans="1:13" s="3" customFormat="1" ht="60" customHeight="1" thickBot="1">
      <c r="A1" s="561" t="s">
        <v>774</v>
      </c>
      <c r="B1" s="562"/>
      <c r="C1" s="562"/>
      <c r="D1" s="563" t="str">
        <f>'Bill No. 6'!$A$2</f>
        <v>BILL NO. 06 - REDUCTION OF LANDSLIDE VULNERABILITY  BY MITIGATION MEASURES B -110 - EHELIYAGODA - DEHIOVITA ROAD BETWEEN 03 - 3.2km (SITE NO 124)</v>
      </c>
      <c r="E1" s="563"/>
      <c r="F1" s="563"/>
      <c r="G1" s="564"/>
    </row>
    <row r="2" spans="1:13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  <c r="J2" s="565" t="s">
        <v>96</v>
      </c>
    </row>
    <row r="3" spans="1:13" ht="30" customHeight="1">
      <c r="A3" s="495" t="s">
        <v>775</v>
      </c>
      <c r="B3" s="83"/>
      <c r="C3" s="84" t="s">
        <v>98</v>
      </c>
      <c r="D3" s="83"/>
      <c r="E3" s="83"/>
      <c r="F3" s="469"/>
      <c r="G3" s="506"/>
      <c r="I3" s="85" t="s">
        <v>99</v>
      </c>
      <c r="J3" s="565"/>
      <c r="K3" s="86"/>
    </row>
    <row r="4" spans="1:13" ht="40.200000000000003" thickBot="1">
      <c r="A4" s="398" t="s">
        <v>776</v>
      </c>
      <c r="B4" s="87" t="s">
        <v>101</v>
      </c>
      <c r="C4" s="88" t="s">
        <v>585</v>
      </c>
      <c r="D4" s="87" t="s">
        <v>102</v>
      </c>
      <c r="E4" s="388">
        <v>4740</v>
      </c>
      <c r="F4" s="89"/>
      <c r="G4" s="399">
        <f>+E4*F4</f>
        <v>0</v>
      </c>
      <c r="I4" s="90">
        <f>'6 Drains'!G113+'6 Drains'!G142+'6 Drains'!G169</f>
        <v>1215.3672592599999</v>
      </c>
      <c r="J4" s="90">
        <f>'6 QTY'!J38</f>
        <v>3521.75</v>
      </c>
      <c r="K4" s="91"/>
      <c r="L4" s="90">
        <f>SUM(I4:K4)</f>
        <v>4737.1172592599996</v>
      </c>
    </row>
    <row r="5" spans="1:13" s="3" customFormat="1" ht="30" customHeight="1">
      <c r="A5" s="398" t="s">
        <v>777</v>
      </c>
      <c r="B5" s="92" t="s">
        <v>104</v>
      </c>
      <c r="C5" s="93" t="s">
        <v>105</v>
      </c>
      <c r="D5" s="92" t="s">
        <v>106</v>
      </c>
      <c r="E5" s="325">
        <v>30</v>
      </c>
      <c r="F5" s="470"/>
      <c r="G5" s="468">
        <f t="shared" ref="G5:G10" si="0">F5*E5</f>
        <v>0</v>
      </c>
      <c r="H5" s="95"/>
      <c r="I5" s="566" t="s">
        <v>107</v>
      </c>
      <c r="J5" s="567"/>
      <c r="K5" s="567"/>
      <c r="L5" s="567"/>
      <c r="M5" s="568"/>
    </row>
    <row r="6" spans="1:13" s="3" customFormat="1" ht="30" customHeight="1">
      <c r="A6" s="398" t="s">
        <v>778</v>
      </c>
      <c r="B6" s="92" t="s">
        <v>109</v>
      </c>
      <c r="C6" s="93" t="s">
        <v>110</v>
      </c>
      <c r="D6" s="92" t="s">
        <v>106</v>
      </c>
      <c r="E6" s="325">
        <v>30</v>
      </c>
      <c r="F6" s="470"/>
      <c r="G6" s="468">
        <f t="shared" si="0"/>
        <v>0</v>
      </c>
      <c r="H6" s="95"/>
      <c r="I6" s="569"/>
      <c r="J6" s="570"/>
      <c r="K6" s="570"/>
      <c r="L6" s="570"/>
      <c r="M6" s="571"/>
    </row>
    <row r="7" spans="1:13" s="3" customFormat="1" ht="30" customHeight="1">
      <c r="A7" s="398" t="s">
        <v>779</v>
      </c>
      <c r="B7" s="97" t="s">
        <v>112</v>
      </c>
      <c r="C7" s="98" t="s">
        <v>113</v>
      </c>
      <c r="D7" s="92" t="s">
        <v>106</v>
      </c>
      <c r="E7" s="325">
        <v>10</v>
      </c>
      <c r="F7" s="471"/>
      <c r="G7" s="468">
        <f t="shared" si="0"/>
        <v>0</v>
      </c>
      <c r="H7" s="95"/>
      <c r="I7" s="569"/>
      <c r="J7" s="570"/>
      <c r="K7" s="570"/>
      <c r="L7" s="570"/>
      <c r="M7" s="571"/>
    </row>
    <row r="8" spans="1:13" s="3" customFormat="1" ht="30" customHeight="1">
      <c r="A8" s="398" t="s">
        <v>780</v>
      </c>
      <c r="B8" s="97" t="s">
        <v>115</v>
      </c>
      <c r="C8" s="98" t="s">
        <v>116</v>
      </c>
      <c r="D8" s="92" t="s">
        <v>106</v>
      </c>
      <c r="E8" s="325">
        <v>2</v>
      </c>
      <c r="F8" s="471"/>
      <c r="G8" s="468">
        <f t="shared" si="0"/>
        <v>0</v>
      </c>
      <c r="H8" s="95"/>
      <c r="I8" s="569"/>
      <c r="J8" s="570"/>
      <c r="K8" s="570"/>
      <c r="L8" s="570"/>
      <c r="M8" s="571"/>
    </row>
    <row r="9" spans="1:13" s="3" customFormat="1" ht="30" customHeight="1">
      <c r="A9" s="398" t="s">
        <v>781</v>
      </c>
      <c r="B9" s="97" t="s">
        <v>118</v>
      </c>
      <c r="C9" s="98" t="s">
        <v>119</v>
      </c>
      <c r="D9" s="92" t="s">
        <v>106</v>
      </c>
      <c r="E9" s="325">
        <v>10</v>
      </c>
      <c r="F9" s="471"/>
      <c r="G9" s="468">
        <f t="shared" si="0"/>
        <v>0</v>
      </c>
      <c r="H9" s="95"/>
      <c r="I9" s="569"/>
      <c r="J9" s="570"/>
      <c r="K9" s="570"/>
      <c r="L9" s="570"/>
      <c r="M9" s="571"/>
    </row>
    <row r="10" spans="1:13" s="3" customFormat="1" ht="30" customHeight="1">
      <c r="A10" s="398" t="s">
        <v>782</v>
      </c>
      <c r="B10" s="97" t="s">
        <v>121</v>
      </c>
      <c r="C10" s="98" t="s">
        <v>122</v>
      </c>
      <c r="D10" s="92" t="s">
        <v>106</v>
      </c>
      <c r="E10" s="325">
        <v>10</v>
      </c>
      <c r="F10" s="471"/>
      <c r="G10" s="468">
        <f t="shared" si="0"/>
        <v>0</v>
      </c>
      <c r="H10" s="95"/>
      <c r="I10" s="569"/>
      <c r="J10" s="570"/>
      <c r="K10" s="570"/>
      <c r="L10" s="570"/>
      <c r="M10" s="571"/>
    </row>
    <row r="11" spans="1:13" customFormat="1" ht="30" customHeight="1">
      <c r="A11" s="498" t="s">
        <v>783</v>
      </c>
      <c r="B11" s="42"/>
      <c r="C11" s="37" t="s">
        <v>84</v>
      </c>
      <c r="D11" s="42"/>
      <c r="E11" s="410"/>
      <c r="F11" s="471"/>
      <c r="G11" s="499"/>
      <c r="I11" s="569"/>
      <c r="J11" s="570"/>
      <c r="K11" s="570"/>
      <c r="L11" s="570"/>
      <c r="M11" s="571"/>
    </row>
    <row r="12" spans="1:13" customFormat="1" ht="30" customHeight="1">
      <c r="A12" s="96" t="s">
        <v>784</v>
      </c>
      <c r="B12" s="42" t="s">
        <v>125</v>
      </c>
      <c r="C12" s="43" t="s">
        <v>126</v>
      </c>
      <c r="D12" s="42" t="s">
        <v>127</v>
      </c>
      <c r="E12" s="326">
        <v>10</v>
      </c>
      <c r="F12" s="8"/>
      <c r="G12" s="500">
        <f>F12*E12</f>
        <v>0</v>
      </c>
      <c r="I12" s="569"/>
      <c r="J12" s="570"/>
      <c r="K12" s="570"/>
      <c r="L12" s="570"/>
      <c r="M12" s="571"/>
    </row>
    <row r="13" spans="1:13" customFormat="1" ht="30" customHeight="1" thickBot="1">
      <c r="A13" s="96" t="s">
        <v>785</v>
      </c>
      <c r="B13" s="40" t="s">
        <v>129</v>
      </c>
      <c r="C13" s="99" t="s">
        <v>130</v>
      </c>
      <c r="D13" s="40" t="s">
        <v>127</v>
      </c>
      <c r="E13" s="327">
        <v>10</v>
      </c>
      <c r="F13" s="31"/>
      <c r="G13" s="500">
        <f>F13*E13</f>
        <v>0</v>
      </c>
      <c r="I13" s="572"/>
      <c r="J13" s="573"/>
      <c r="K13" s="573"/>
      <c r="L13" s="573"/>
      <c r="M13" s="574"/>
    </row>
    <row r="14" spans="1:13" ht="34.5" customHeight="1" thickBot="1">
      <c r="A14" s="405"/>
      <c r="B14" s="575" t="s">
        <v>786</v>
      </c>
      <c r="C14" s="576"/>
      <c r="D14" s="576"/>
      <c r="E14" s="576"/>
      <c r="F14" s="577"/>
      <c r="G14" s="406">
        <f>SUM(G4:G13)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5">
    <mergeCell ref="A1:C1"/>
    <mergeCell ref="D1:G1"/>
    <mergeCell ref="J2:J3"/>
    <mergeCell ref="I5:M13"/>
    <mergeCell ref="B14:F14"/>
  </mergeCells>
  <phoneticPr fontId="42" type="noConversion"/>
  <printOptions horizontalCentered="1"/>
  <pageMargins left="0.75" right="0.5" top="0.5" bottom="0.5" header="0" footer="0"/>
  <pageSetup paperSize="9" scale="7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FF6D-0BD3-4B51-9883-1B425D22E226}">
  <sheetPr>
    <tabColor rgb="FFFF9933"/>
    <pageSetUpPr fitToPage="1"/>
  </sheetPr>
  <dimension ref="A1:L22"/>
  <sheetViews>
    <sheetView view="pageBreakPreview" zoomScaleNormal="100" zoomScaleSheetLayoutView="100" workbookViewId="0">
      <selection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9.44140625" style="82" bestFit="1" customWidth="1"/>
    <col min="9" max="16384" width="9.109375" style="82"/>
  </cols>
  <sheetData>
    <row r="1" spans="1:12" s="3" customFormat="1" ht="60" customHeight="1" thickBot="1">
      <c r="A1" s="561" t="s">
        <v>787</v>
      </c>
      <c r="B1" s="562"/>
      <c r="C1" s="562"/>
      <c r="D1" s="563" t="str">
        <f>+'Bill 6.1'!D1:G1</f>
        <v>BILL NO. 06 - REDUCTION OF LANDSLIDE VULNERABILITY  BY MITIGATION MEASURES B -110 - EHELIYAGODA - DEHIOVITA ROAD BETWEEN 03 - 3.2km (SITE NO 124)</v>
      </c>
      <c r="E1" s="563"/>
      <c r="F1" s="563"/>
      <c r="G1" s="564"/>
    </row>
    <row r="2" spans="1:12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2" ht="24.75" customHeight="1">
      <c r="A3" s="501" t="s">
        <v>788</v>
      </c>
      <c r="B3" s="100"/>
      <c r="C3" s="101" t="s">
        <v>134</v>
      </c>
      <c r="D3" s="100"/>
      <c r="E3" s="102"/>
      <c r="F3" s="100"/>
      <c r="G3" s="400"/>
      <c r="K3" s="82">
        <f>E4*0.1</f>
        <v>317.70000000000005</v>
      </c>
    </row>
    <row r="4" spans="1:12" ht="36" customHeight="1" thickBot="1">
      <c r="A4" s="398" t="s">
        <v>789</v>
      </c>
      <c r="B4" s="87" t="s">
        <v>136</v>
      </c>
      <c r="C4" s="106" t="s">
        <v>584</v>
      </c>
      <c r="D4" s="87" t="s">
        <v>137</v>
      </c>
      <c r="E4" s="388">
        <v>3177</v>
      </c>
      <c r="F4" s="89"/>
      <c r="G4" s="399">
        <f>+E4*F4</f>
        <v>0</v>
      </c>
      <c r="H4" s="90">
        <f>'6 QTY'!J65</f>
        <v>3176.12</v>
      </c>
    </row>
    <row r="5" spans="1:12" ht="32.25" customHeight="1">
      <c r="A5" s="398" t="s">
        <v>790</v>
      </c>
      <c r="B5" s="87" t="s">
        <v>139</v>
      </c>
      <c r="C5" s="106" t="s">
        <v>675</v>
      </c>
      <c r="D5" s="87" t="s">
        <v>137</v>
      </c>
      <c r="E5" s="105">
        <v>100</v>
      </c>
      <c r="F5" s="103"/>
      <c r="G5" s="497">
        <f>+E5*F5</f>
        <v>0</v>
      </c>
      <c r="H5" s="90"/>
      <c r="J5" s="578" t="s">
        <v>107</v>
      </c>
    </row>
    <row r="6" spans="1:12" ht="32.25" customHeight="1">
      <c r="A6" s="398" t="s">
        <v>791</v>
      </c>
      <c r="B6" s="6" t="s">
        <v>141</v>
      </c>
      <c r="C6" s="106" t="s">
        <v>676</v>
      </c>
      <c r="D6" s="6" t="s">
        <v>127</v>
      </c>
      <c r="E6" s="24">
        <v>100</v>
      </c>
      <c r="F6" s="103"/>
      <c r="G6" s="497">
        <f>+E6*F6</f>
        <v>0</v>
      </c>
      <c r="H6" s="90"/>
      <c r="J6" s="579"/>
    </row>
    <row r="7" spans="1:12" ht="32.25" customHeight="1" thickBot="1">
      <c r="A7" s="398" t="s">
        <v>792</v>
      </c>
      <c r="B7" s="6" t="s">
        <v>141</v>
      </c>
      <c r="C7" s="106" t="s">
        <v>144</v>
      </c>
      <c r="D7" s="6" t="s">
        <v>127</v>
      </c>
      <c r="E7" s="24">
        <v>30</v>
      </c>
      <c r="F7" s="103"/>
      <c r="G7" s="497">
        <f>+E7*F7</f>
        <v>0</v>
      </c>
      <c r="H7" s="107"/>
      <c r="J7" s="580"/>
    </row>
    <row r="8" spans="1:12" ht="32.25" customHeight="1">
      <c r="A8" s="398" t="s">
        <v>793</v>
      </c>
      <c r="B8" s="108" t="s">
        <v>146</v>
      </c>
      <c r="C8" s="109" t="s">
        <v>147</v>
      </c>
      <c r="D8" s="110" t="s">
        <v>137</v>
      </c>
      <c r="E8" s="24">
        <v>3000</v>
      </c>
      <c r="F8" s="89"/>
      <c r="G8" s="399">
        <f>+E8*F8</f>
        <v>0</v>
      </c>
      <c r="H8" s="90">
        <f>E4</f>
        <v>3177</v>
      </c>
      <c r="I8" s="111"/>
    </row>
    <row r="9" spans="1:12" ht="26.25" customHeight="1">
      <c r="A9" s="501" t="s">
        <v>794</v>
      </c>
      <c r="B9" s="100"/>
      <c r="C9" s="101" t="s">
        <v>149</v>
      </c>
      <c r="D9" s="112"/>
      <c r="E9" s="102"/>
      <c r="F9" s="100"/>
      <c r="G9" s="400"/>
    </row>
    <row r="10" spans="1:12" ht="48" customHeight="1">
      <c r="A10" s="398" t="s">
        <v>795</v>
      </c>
      <c r="B10" s="22" t="s">
        <v>151</v>
      </c>
      <c r="C10" s="113" t="s">
        <v>152</v>
      </c>
      <c r="D10" s="22" t="s">
        <v>127</v>
      </c>
      <c r="E10" s="388">
        <v>222</v>
      </c>
      <c r="F10" s="89"/>
      <c r="G10" s="399">
        <f t="shared" ref="G10:G16" si="0">E10*F10</f>
        <v>0</v>
      </c>
      <c r="H10" s="90">
        <f>'6 Drains'!H113+'6 Drains'!H142+'6 Drains'!H169</f>
        <v>221.45693120100003</v>
      </c>
    </row>
    <row r="11" spans="1:12" ht="51" customHeight="1">
      <c r="A11" s="398" t="s">
        <v>796</v>
      </c>
      <c r="B11" s="22" t="s">
        <v>151</v>
      </c>
      <c r="C11" s="113" t="s">
        <v>495</v>
      </c>
      <c r="D11" s="22" t="s">
        <v>127</v>
      </c>
      <c r="E11" s="388">
        <v>791</v>
      </c>
      <c r="F11" s="89"/>
      <c r="G11" s="399">
        <f t="shared" si="0"/>
        <v>0</v>
      </c>
      <c r="H11" s="90">
        <f>'6 QTY'!J91</f>
        <v>790.19396500000005</v>
      </c>
      <c r="L11" s="114"/>
    </row>
    <row r="12" spans="1:12" ht="35.25" customHeight="1" thickBot="1">
      <c r="A12" s="398" t="s">
        <v>797</v>
      </c>
      <c r="B12" s="22" t="s">
        <v>156</v>
      </c>
      <c r="C12" s="113" t="s">
        <v>496</v>
      </c>
      <c r="D12" s="22" t="s">
        <v>127</v>
      </c>
      <c r="E12" s="388">
        <v>475</v>
      </c>
      <c r="F12" s="89"/>
      <c r="G12" s="399">
        <f t="shared" si="0"/>
        <v>0</v>
      </c>
      <c r="H12" s="90">
        <f>'6 QTY'!J115</f>
        <v>474.87621500000006</v>
      </c>
      <c r="L12" s="114"/>
    </row>
    <row r="13" spans="1:12" ht="35.25" customHeight="1">
      <c r="A13" s="398" t="s">
        <v>798</v>
      </c>
      <c r="B13" s="6" t="s">
        <v>158</v>
      </c>
      <c r="C13" s="106" t="s">
        <v>675</v>
      </c>
      <c r="D13" s="6" t="s">
        <v>127</v>
      </c>
      <c r="E13" s="24">
        <v>30</v>
      </c>
      <c r="F13" s="103"/>
      <c r="G13" s="497">
        <f t="shared" si="0"/>
        <v>0</v>
      </c>
      <c r="J13" s="578" t="s">
        <v>107</v>
      </c>
      <c r="L13" s="114"/>
    </row>
    <row r="14" spans="1:12" ht="35.25" customHeight="1">
      <c r="A14" s="398" t="s">
        <v>799</v>
      </c>
      <c r="B14" s="6" t="s">
        <v>161</v>
      </c>
      <c r="C14" s="106" t="s">
        <v>676</v>
      </c>
      <c r="D14" s="6" t="s">
        <v>127</v>
      </c>
      <c r="E14" s="24">
        <v>15</v>
      </c>
      <c r="F14" s="103"/>
      <c r="G14" s="497">
        <f t="shared" si="0"/>
        <v>0</v>
      </c>
      <c r="J14" s="579"/>
      <c r="L14" s="114"/>
    </row>
    <row r="15" spans="1:12" ht="35.25" customHeight="1" thickBot="1">
      <c r="A15" s="398" t="s">
        <v>800</v>
      </c>
      <c r="B15" s="6" t="s">
        <v>141</v>
      </c>
      <c r="C15" s="106" t="s">
        <v>144</v>
      </c>
      <c r="D15" s="6" t="s">
        <v>127</v>
      </c>
      <c r="E15" s="24">
        <v>15</v>
      </c>
      <c r="F15" s="103"/>
      <c r="G15" s="497">
        <f t="shared" si="0"/>
        <v>0</v>
      </c>
      <c r="H15" s="115"/>
      <c r="J15" s="580"/>
    </row>
    <row r="16" spans="1:12" ht="35.25" customHeight="1">
      <c r="A16" s="398" t="s">
        <v>801</v>
      </c>
      <c r="B16" s="108" t="s">
        <v>165</v>
      </c>
      <c r="C16" s="109" t="s">
        <v>166</v>
      </c>
      <c r="D16" s="110" t="s">
        <v>137</v>
      </c>
      <c r="E16" s="24">
        <v>538</v>
      </c>
      <c r="F16" s="89"/>
      <c r="G16" s="497">
        <f t="shared" si="0"/>
        <v>0</v>
      </c>
      <c r="H16" s="90">
        <f>E10+E11-E12</f>
        <v>538</v>
      </c>
      <c r="L16" s="114"/>
    </row>
    <row r="17" spans="1:10" ht="28.5" customHeight="1" thickBot="1">
      <c r="A17" s="405"/>
      <c r="B17" s="575" t="s">
        <v>802</v>
      </c>
      <c r="C17" s="576"/>
      <c r="D17" s="576"/>
      <c r="E17" s="576"/>
      <c r="F17" s="577"/>
      <c r="G17" s="406">
        <f>SUM(G4:G16)</f>
        <v>0</v>
      </c>
    </row>
    <row r="18" spans="1:10">
      <c r="F18" s="114">
        <f>F17+F16</f>
        <v>0</v>
      </c>
    </row>
    <row r="21" spans="1:10">
      <c r="J21" s="82">
        <f>253</f>
        <v>253</v>
      </c>
    </row>
    <row r="22" spans="1:10">
      <c r="J22" s="82">
        <f>J21*0.18</f>
        <v>45.54</v>
      </c>
    </row>
  </sheetData>
  <mergeCells count="5">
    <mergeCell ref="A1:C1"/>
    <mergeCell ref="D1:G1"/>
    <mergeCell ref="J5:J7"/>
    <mergeCell ref="J13:J15"/>
    <mergeCell ref="B17:F17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B971-CBA2-4C4D-8DDF-83580C478DA4}">
  <sheetPr>
    <tabColor rgb="FFFF9933"/>
    <pageSetUpPr fitToPage="1"/>
  </sheetPr>
  <dimension ref="A1:J24"/>
  <sheetViews>
    <sheetView view="pageBreakPreview" zoomScale="85" zoomScaleNormal="110" zoomScaleSheetLayoutView="85" workbookViewId="0">
      <pane ySplit="2" topLeftCell="A3" activePane="bottomLeft" state="frozen"/>
      <selection activeCell="F19" sqref="F19"/>
      <selection pane="bottomLeft" activeCell="G21" sqref="G21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11.44140625" style="116" customWidth="1"/>
    <col min="9" max="16384" width="9.109375" style="82"/>
  </cols>
  <sheetData>
    <row r="1" spans="1:8" s="3" customFormat="1" ht="60" customHeight="1" thickBot="1">
      <c r="A1" s="561" t="s">
        <v>803</v>
      </c>
      <c r="B1" s="562"/>
      <c r="C1" s="562"/>
      <c r="D1" s="563" t="str">
        <f>+'Bill 6.1'!D1:G1</f>
        <v>BILL NO. 06 - REDUCTION OF LANDSLIDE VULNERABILITY  BY MITIGATION MEASURES B -110 - EHELIYAGODA - DEHIOVITA ROAD BETWEEN 03 - 3.2km (SITE NO 124)</v>
      </c>
      <c r="E1" s="563"/>
      <c r="F1" s="563"/>
      <c r="G1" s="564"/>
    </row>
    <row r="2" spans="1:8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8" ht="29.4" customHeight="1">
      <c r="A3" s="396" t="s">
        <v>804</v>
      </c>
      <c r="B3" s="117"/>
      <c r="C3" s="101" t="s">
        <v>446</v>
      </c>
      <c r="D3" s="118"/>
      <c r="E3" s="118"/>
      <c r="F3" s="118"/>
      <c r="G3" s="397"/>
    </row>
    <row r="4" spans="1:8" ht="29.4" customHeight="1">
      <c r="A4" s="398" t="s">
        <v>805</v>
      </c>
      <c r="B4" s="119" t="s">
        <v>172</v>
      </c>
      <c r="C4" s="104" t="s">
        <v>173</v>
      </c>
      <c r="D4" s="87" t="s">
        <v>137</v>
      </c>
      <c r="E4" s="388">
        <v>9</v>
      </c>
      <c r="F4" s="89"/>
      <c r="G4" s="399">
        <f>+E4*F4</f>
        <v>0</v>
      </c>
      <c r="H4" s="116">
        <f>'6 Drains'!I113</f>
        <v>8.6218000000000021</v>
      </c>
    </row>
    <row r="5" spans="1:8" ht="29.4" customHeight="1">
      <c r="A5" s="398" t="s">
        <v>806</v>
      </c>
      <c r="B5" s="119" t="s">
        <v>175</v>
      </c>
      <c r="C5" s="104" t="s">
        <v>176</v>
      </c>
      <c r="D5" s="87" t="s">
        <v>137</v>
      </c>
      <c r="E5" s="388">
        <v>44</v>
      </c>
      <c r="F5" s="89"/>
      <c r="G5" s="399">
        <f>+E5*F5</f>
        <v>0</v>
      </c>
      <c r="H5" s="116">
        <f>'6 Drains'!J113</f>
        <v>43.109000000000009</v>
      </c>
    </row>
    <row r="6" spans="1:8" ht="29.4" customHeight="1">
      <c r="A6" s="398" t="s">
        <v>807</v>
      </c>
      <c r="B6" s="119" t="s">
        <v>178</v>
      </c>
      <c r="C6" s="104" t="s">
        <v>179</v>
      </c>
      <c r="D6" s="87" t="s">
        <v>180</v>
      </c>
      <c r="E6" s="388">
        <v>2640</v>
      </c>
      <c r="F6" s="89"/>
      <c r="G6" s="399">
        <f>+E6*F6</f>
        <v>0</v>
      </c>
      <c r="H6" s="116">
        <f>'6 Drains'!U114</f>
        <v>2633.3850308641977</v>
      </c>
    </row>
    <row r="7" spans="1:8" ht="29.4" customHeight="1">
      <c r="A7" s="398" t="s">
        <v>808</v>
      </c>
      <c r="B7" s="119" t="s">
        <v>182</v>
      </c>
      <c r="C7" s="104" t="s">
        <v>183</v>
      </c>
      <c r="D7" s="87" t="s">
        <v>102</v>
      </c>
      <c r="E7" s="388">
        <v>568</v>
      </c>
      <c r="F7" s="89"/>
      <c r="G7" s="399">
        <f>+E7*F7</f>
        <v>0</v>
      </c>
      <c r="H7" s="116">
        <f>'6 Drains'!K113+'6 Drains'!K114</f>
        <v>567.11299999999994</v>
      </c>
    </row>
    <row r="8" spans="1:8" ht="30" customHeight="1">
      <c r="A8" s="396" t="s">
        <v>809</v>
      </c>
      <c r="B8" s="117"/>
      <c r="C8" s="101" t="s">
        <v>497</v>
      </c>
      <c r="D8" s="100"/>
      <c r="E8" s="118"/>
      <c r="F8" s="371"/>
      <c r="G8" s="400"/>
    </row>
    <row r="9" spans="1:8" ht="30" customHeight="1">
      <c r="A9" s="398" t="s">
        <v>810</v>
      </c>
      <c r="B9" s="119" t="s">
        <v>175</v>
      </c>
      <c r="C9" s="104" t="s">
        <v>176</v>
      </c>
      <c r="D9" s="87" t="s">
        <v>137</v>
      </c>
      <c r="E9" s="388">
        <v>32</v>
      </c>
      <c r="F9" s="89"/>
      <c r="G9" s="399">
        <f>+E9*F9</f>
        <v>0</v>
      </c>
      <c r="H9" s="116">
        <f>'6 Drains'!J142</f>
        <v>32.317120000000003</v>
      </c>
    </row>
    <row r="10" spans="1:8" ht="30" customHeight="1">
      <c r="A10" s="398" t="s">
        <v>811</v>
      </c>
      <c r="B10" s="119" t="s">
        <v>178</v>
      </c>
      <c r="C10" s="104" t="s">
        <v>179</v>
      </c>
      <c r="D10" s="87" t="s">
        <v>180</v>
      </c>
      <c r="E10" s="388">
        <v>1860</v>
      </c>
      <c r="F10" s="89"/>
      <c r="G10" s="399">
        <f>+E10*F10</f>
        <v>0</v>
      </c>
      <c r="H10" s="116">
        <f>'6 Drains'!U142</f>
        <v>1859.5991769547327</v>
      </c>
    </row>
    <row r="11" spans="1:8" ht="30" customHeight="1">
      <c r="A11" s="398" t="s">
        <v>812</v>
      </c>
      <c r="B11" s="119" t="s">
        <v>182</v>
      </c>
      <c r="C11" s="104" t="s">
        <v>183</v>
      </c>
      <c r="D11" s="87" t="s">
        <v>102</v>
      </c>
      <c r="E11" s="388">
        <v>33</v>
      </c>
      <c r="F11" s="89"/>
      <c r="G11" s="399">
        <f>+E11*F11</f>
        <v>0</v>
      </c>
      <c r="H11" s="116">
        <f>'6 Drains'!J142</f>
        <v>32.317120000000003</v>
      </c>
    </row>
    <row r="12" spans="1:8" ht="29.4" customHeight="1">
      <c r="A12" s="396" t="s">
        <v>813</v>
      </c>
      <c r="B12" s="112"/>
      <c r="C12" s="101" t="s">
        <v>447</v>
      </c>
      <c r="D12" s="100"/>
      <c r="E12" s="100"/>
      <c r="F12" s="100"/>
      <c r="G12" s="400"/>
    </row>
    <row r="13" spans="1:8" ht="29.4" customHeight="1">
      <c r="A13" s="398" t="s">
        <v>814</v>
      </c>
      <c r="B13" s="119" t="s">
        <v>172</v>
      </c>
      <c r="C13" s="104" t="s">
        <v>173</v>
      </c>
      <c r="D13" s="87" t="s">
        <v>137</v>
      </c>
      <c r="E13" s="388">
        <v>1</v>
      </c>
      <c r="F13" s="89"/>
      <c r="G13" s="399">
        <f>+E13*F13</f>
        <v>0</v>
      </c>
      <c r="H13" s="116">
        <f>'6 Drains'!I169</f>
        <v>1.0424987430000001</v>
      </c>
    </row>
    <row r="14" spans="1:8" ht="29.4" customHeight="1">
      <c r="A14" s="398" t="s">
        <v>815</v>
      </c>
      <c r="B14" s="119" t="s">
        <v>175</v>
      </c>
      <c r="C14" s="104" t="s">
        <v>176</v>
      </c>
      <c r="D14" s="87" t="s">
        <v>137</v>
      </c>
      <c r="E14" s="388">
        <v>7</v>
      </c>
      <c r="F14" s="89"/>
      <c r="G14" s="399">
        <f>+E14*F14</f>
        <v>0</v>
      </c>
      <c r="H14" s="116">
        <f>'6 Drains'!J169+'6 Drains'!J170</f>
        <v>6.3017630453999995</v>
      </c>
    </row>
    <row r="15" spans="1:8" ht="29.4" customHeight="1">
      <c r="A15" s="398" t="s">
        <v>816</v>
      </c>
      <c r="B15" s="119" t="s">
        <v>178</v>
      </c>
      <c r="C15" s="104" t="s">
        <v>179</v>
      </c>
      <c r="D15" s="87" t="s">
        <v>180</v>
      </c>
      <c r="E15" s="388">
        <v>340</v>
      </c>
      <c r="F15" s="89"/>
      <c r="G15" s="399">
        <f>+E15*F15</f>
        <v>0</v>
      </c>
      <c r="H15" s="116">
        <f>'6 Drains'!U169</f>
        <v>338.30223635802469</v>
      </c>
    </row>
    <row r="16" spans="1:8" ht="29.4" customHeight="1">
      <c r="A16" s="398" t="s">
        <v>817</v>
      </c>
      <c r="B16" s="119" t="s">
        <v>182</v>
      </c>
      <c r="C16" s="104" t="s">
        <v>183</v>
      </c>
      <c r="D16" s="87" t="s">
        <v>102</v>
      </c>
      <c r="E16" s="388">
        <v>94</v>
      </c>
      <c r="F16" s="89"/>
      <c r="G16" s="399">
        <f>+E16*F16</f>
        <v>0</v>
      </c>
      <c r="H16" s="116">
        <f>'6 Drains'!K169+'6 Drains'!K170</f>
        <v>93.671149439999979</v>
      </c>
    </row>
    <row r="17" spans="1:10" s="122" customFormat="1" ht="27.75" customHeight="1">
      <c r="A17" s="396" t="s">
        <v>818</v>
      </c>
      <c r="B17" s="6"/>
      <c r="C17" s="23" t="s">
        <v>674</v>
      </c>
      <c r="D17" s="6"/>
      <c r="E17" s="24"/>
      <c r="F17" s="8"/>
      <c r="G17" s="131"/>
      <c r="H17" s="120"/>
      <c r="I17" s="121"/>
    </row>
    <row r="18" spans="1:10" ht="30" customHeight="1">
      <c r="A18" s="396" t="s">
        <v>466</v>
      </c>
      <c r="B18" s="112"/>
      <c r="C18" s="37" t="s">
        <v>201</v>
      </c>
      <c r="D18" s="100"/>
      <c r="E18" s="100"/>
      <c r="F18" s="512">
        <f>F17+F16</f>
        <v>0</v>
      </c>
      <c r="G18" s="400"/>
    </row>
    <row r="19" spans="1:10" ht="30" customHeight="1">
      <c r="A19" s="398" t="s">
        <v>819</v>
      </c>
      <c r="B19" s="119" t="s">
        <v>203</v>
      </c>
      <c r="C19" s="104" t="s">
        <v>204</v>
      </c>
      <c r="D19" s="87" t="s">
        <v>137</v>
      </c>
      <c r="E19" s="388">
        <v>455</v>
      </c>
      <c r="F19" s="89"/>
      <c r="G19" s="399">
        <f>+E19*F19</f>
        <v>0</v>
      </c>
      <c r="H19" s="116">
        <f>'6 QTY'!J125</f>
        <v>454.65750000000003</v>
      </c>
    </row>
    <row r="20" spans="1:10" ht="30" customHeight="1">
      <c r="A20" s="398" t="s">
        <v>820</v>
      </c>
      <c r="B20" s="119" t="s">
        <v>206</v>
      </c>
      <c r="C20" s="104" t="s">
        <v>207</v>
      </c>
      <c r="D20" s="87" t="s">
        <v>102</v>
      </c>
      <c r="E20" s="388">
        <v>830</v>
      </c>
      <c r="F20" s="89"/>
      <c r="G20" s="399">
        <f>+E20*F20</f>
        <v>0</v>
      </c>
      <c r="H20" s="116">
        <f>'6 QTY'!J127</f>
        <v>828.48699999999985</v>
      </c>
    </row>
    <row r="21" spans="1:10" ht="30" customHeight="1">
      <c r="A21" s="398" t="s">
        <v>821</v>
      </c>
      <c r="B21" s="119" t="s">
        <v>209</v>
      </c>
      <c r="C21" s="104" t="s">
        <v>210</v>
      </c>
      <c r="D21" s="87" t="s">
        <v>137</v>
      </c>
      <c r="E21" s="388">
        <v>102</v>
      </c>
      <c r="F21" s="89"/>
      <c r="G21" s="399">
        <f>+E21*F21</f>
        <v>0</v>
      </c>
      <c r="H21" s="116">
        <f>'6 QTY'!J126</f>
        <v>101.035</v>
      </c>
      <c r="J21" s="82">
        <f>253</f>
        <v>253</v>
      </c>
    </row>
    <row r="22" spans="1:10" ht="30" customHeight="1">
      <c r="A22" s="396" t="s">
        <v>469</v>
      </c>
      <c r="B22" s="309"/>
      <c r="C22" s="23" t="s">
        <v>225</v>
      </c>
      <c r="D22" s="311"/>
      <c r="E22" s="100"/>
      <c r="F22" s="100"/>
      <c r="G22" s="400"/>
      <c r="J22" s="82">
        <f>J21*0.18</f>
        <v>45.54</v>
      </c>
    </row>
    <row r="23" spans="1:10" ht="44.4" customHeight="1">
      <c r="A23" s="398" t="s">
        <v>470</v>
      </c>
      <c r="B23" s="70" t="s">
        <v>226</v>
      </c>
      <c r="C23" s="43" t="s">
        <v>227</v>
      </c>
      <c r="D23" s="6" t="s">
        <v>228</v>
      </c>
      <c r="E23" s="24">
        <v>1725</v>
      </c>
      <c r="F23" s="8"/>
      <c r="G23" s="131">
        <f>F23*E23</f>
        <v>0</v>
      </c>
    </row>
    <row r="24" spans="1:10" ht="30" customHeight="1" thickBot="1">
      <c r="A24" s="405"/>
      <c r="B24" s="575" t="s">
        <v>822</v>
      </c>
      <c r="C24" s="576"/>
      <c r="D24" s="576"/>
      <c r="E24" s="576"/>
      <c r="F24" s="577"/>
      <c r="G24" s="406">
        <f>SUM(G3:G23)</f>
        <v>0</v>
      </c>
    </row>
  </sheetData>
  <mergeCells count="3">
    <mergeCell ref="A1:C1"/>
    <mergeCell ref="D1:G1"/>
    <mergeCell ref="B24:F24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4BA09-3223-41A3-8166-1049A0A25EEF}">
  <sheetPr>
    <tabColor theme="4" tint="-0.499984740745262"/>
    <pageSetUpPr fitToPage="1"/>
  </sheetPr>
  <dimension ref="A1:WVT43"/>
  <sheetViews>
    <sheetView view="pageBreakPreview" topLeftCell="A10" zoomScale="85" zoomScaleNormal="100" zoomScaleSheetLayoutView="85" workbookViewId="0">
      <selection activeCell="C21" sqref="C21"/>
    </sheetView>
  </sheetViews>
  <sheetFormatPr defaultColWidth="8.88671875" defaultRowHeight="13.8"/>
  <cols>
    <col min="1" max="1" width="7.6640625" style="47" customWidth="1"/>
    <col min="2" max="2" width="9.6640625" style="47" customWidth="1"/>
    <col min="3" max="3" width="53.33203125" style="46" customWidth="1"/>
    <col min="4" max="4" width="7.6640625" style="48" customWidth="1"/>
    <col min="5" max="5" width="9.88671875" style="48" customWidth="1"/>
    <col min="6" max="6" width="15.44140625" style="49" customWidth="1"/>
    <col min="7" max="7" width="17.6640625" style="49" customWidth="1"/>
    <col min="8" max="8" width="18.5546875" style="45" customWidth="1"/>
    <col min="9" max="10" width="15.44140625" style="46" customWidth="1"/>
    <col min="11" max="11" width="16.88671875" style="46" customWidth="1"/>
    <col min="12" max="12" width="15.5546875" style="46" customWidth="1"/>
    <col min="13" max="256" width="8.88671875" style="46"/>
    <col min="257" max="257" width="3.6640625" style="46" bestFit="1" customWidth="1"/>
    <col min="258" max="258" width="8.33203125" style="46" customWidth="1"/>
    <col min="259" max="259" width="46.109375" style="46" customWidth="1"/>
    <col min="260" max="260" width="11" style="46" customWidth="1"/>
    <col min="261" max="261" width="12.5546875" style="46" customWidth="1"/>
    <col min="262" max="262" width="10.88671875" style="46" customWidth="1"/>
    <col min="263" max="263" width="16.109375" style="46" customWidth="1"/>
    <col min="264" max="264" width="0" style="46" hidden="1" customWidth="1"/>
    <col min="265" max="265" width="15.44140625" style="46" customWidth="1"/>
    <col min="266" max="266" width="12.88671875" style="46" bestFit="1" customWidth="1"/>
    <col min="267" max="267" width="8.88671875" style="46"/>
    <col min="268" max="268" width="12.88671875" style="46" bestFit="1" customWidth="1"/>
    <col min="269" max="512" width="8.88671875" style="46"/>
    <col min="513" max="513" width="3.6640625" style="46" bestFit="1" customWidth="1"/>
    <col min="514" max="514" width="8.33203125" style="46" customWidth="1"/>
    <col min="515" max="515" width="46.109375" style="46" customWidth="1"/>
    <col min="516" max="516" width="11" style="46" customWidth="1"/>
    <col min="517" max="517" width="12.5546875" style="46" customWidth="1"/>
    <col min="518" max="518" width="10.88671875" style="46" customWidth="1"/>
    <col min="519" max="519" width="16.109375" style="46" customWidth="1"/>
    <col min="520" max="520" width="0" style="46" hidden="1" customWidth="1"/>
    <col min="521" max="521" width="15.44140625" style="46" customWidth="1"/>
    <col min="522" max="522" width="12.88671875" style="46" bestFit="1" customWidth="1"/>
    <col min="523" max="523" width="8.88671875" style="46"/>
    <col min="524" max="524" width="12.88671875" style="46" bestFit="1" customWidth="1"/>
    <col min="525" max="768" width="8.88671875" style="46"/>
    <col min="769" max="769" width="3.6640625" style="46" bestFit="1" customWidth="1"/>
    <col min="770" max="770" width="8.33203125" style="46" customWidth="1"/>
    <col min="771" max="771" width="46.109375" style="46" customWidth="1"/>
    <col min="772" max="772" width="11" style="46" customWidth="1"/>
    <col min="773" max="773" width="12.5546875" style="46" customWidth="1"/>
    <col min="774" max="774" width="10.88671875" style="46" customWidth="1"/>
    <col min="775" max="775" width="16.109375" style="46" customWidth="1"/>
    <col min="776" max="776" width="0" style="46" hidden="1" customWidth="1"/>
    <col min="777" max="777" width="15.44140625" style="46" customWidth="1"/>
    <col min="778" max="778" width="12.88671875" style="46" bestFit="1" customWidth="1"/>
    <col min="779" max="779" width="8.88671875" style="46"/>
    <col min="780" max="780" width="12.88671875" style="46" bestFit="1" customWidth="1"/>
    <col min="781" max="1024" width="8.88671875" style="46"/>
    <col min="1025" max="1025" width="3.6640625" style="46" bestFit="1" customWidth="1"/>
    <col min="1026" max="1026" width="8.33203125" style="46" customWidth="1"/>
    <col min="1027" max="1027" width="46.109375" style="46" customWidth="1"/>
    <col min="1028" max="1028" width="11" style="46" customWidth="1"/>
    <col min="1029" max="1029" width="12.5546875" style="46" customWidth="1"/>
    <col min="1030" max="1030" width="10.88671875" style="46" customWidth="1"/>
    <col min="1031" max="1031" width="16.109375" style="46" customWidth="1"/>
    <col min="1032" max="1032" width="0" style="46" hidden="1" customWidth="1"/>
    <col min="1033" max="1033" width="15.44140625" style="46" customWidth="1"/>
    <col min="1034" max="1034" width="12.88671875" style="46" bestFit="1" customWidth="1"/>
    <col min="1035" max="1035" width="8.88671875" style="46"/>
    <col min="1036" max="1036" width="12.88671875" style="46" bestFit="1" customWidth="1"/>
    <col min="1037" max="1280" width="8.88671875" style="46"/>
    <col min="1281" max="1281" width="3.6640625" style="46" bestFit="1" customWidth="1"/>
    <col min="1282" max="1282" width="8.33203125" style="46" customWidth="1"/>
    <col min="1283" max="1283" width="46.109375" style="46" customWidth="1"/>
    <col min="1284" max="1284" width="11" style="46" customWidth="1"/>
    <col min="1285" max="1285" width="12.5546875" style="46" customWidth="1"/>
    <col min="1286" max="1286" width="10.88671875" style="46" customWidth="1"/>
    <col min="1287" max="1287" width="16.109375" style="46" customWidth="1"/>
    <col min="1288" max="1288" width="0" style="46" hidden="1" customWidth="1"/>
    <col min="1289" max="1289" width="15.44140625" style="46" customWidth="1"/>
    <col min="1290" max="1290" width="12.88671875" style="46" bestFit="1" customWidth="1"/>
    <col min="1291" max="1291" width="8.88671875" style="46"/>
    <col min="1292" max="1292" width="12.88671875" style="46" bestFit="1" customWidth="1"/>
    <col min="1293" max="1536" width="8.88671875" style="46"/>
    <col min="1537" max="1537" width="3.6640625" style="46" bestFit="1" customWidth="1"/>
    <col min="1538" max="1538" width="8.33203125" style="46" customWidth="1"/>
    <col min="1539" max="1539" width="46.109375" style="46" customWidth="1"/>
    <col min="1540" max="1540" width="11" style="46" customWidth="1"/>
    <col min="1541" max="1541" width="12.5546875" style="46" customWidth="1"/>
    <col min="1542" max="1542" width="10.88671875" style="46" customWidth="1"/>
    <col min="1543" max="1543" width="16.109375" style="46" customWidth="1"/>
    <col min="1544" max="1544" width="0" style="46" hidden="1" customWidth="1"/>
    <col min="1545" max="1545" width="15.44140625" style="46" customWidth="1"/>
    <col min="1546" max="1546" width="12.88671875" style="46" bestFit="1" customWidth="1"/>
    <col min="1547" max="1547" width="8.88671875" style="46"/>
    <col min="1548" max="1548" width="12.88671875" style="46" bestFit="1" customWidth="1"/>
    <col min="1549" max="1792" width="8.88671875" style="46"/>
    <col min="1793" max="1793" width="3.6640625" style="46" bestFit="1" customWidth="1"/>
    <col min="1794" max="1794" width="8.33203125" style="46" customWidth="1"/>
    <col min="1795" max="1795" width="46.109375" style="46" customWidth="1"/>
    <col min="1796" max="1796" width="11" style="46" customWidth="1"/>
    <col min="1797" max="1797" width="12.5546875" style="46" customWidth="1"/>
    <col min="1798" max="1798" width="10.88671875" style="46" customWidth="1"/>
    <col min="1799" max="1799" width="16.109375" style="46" customWidth="1"/>
    <col min="1800" max="1800" width="0" style="46" hidden="1" customWidth="1"/>
    <col min="1801" max="1801" width="15.44140625" style="46" customWidth="1"/>
    <col min="1802" max="1802" width="12.88671875" style="46" bestFit="1" customWidth="1"/>
    <col min="1803" max="1803" width="8.88671875" style="46"/>
    <col min="1804" max="1804" width="12.88671875" style="46" bestFit="1" customWidth="1"/>
    <col min="1805" max="2048" width="8.88671875" style="46"/>
    <col min="2049" max="2049" width="3.6640625" style="46" bestFit="1" customWidth="1"/>
    <col min="2050" max="2050" width="8.33203125" style="46" customWidth="1"/>
    <col min="2051" max="2051" width="46.109375" style="46" customWidth="1"/>
    <col min="2052" max="2052" width="11" style="46" customWidth="1"/>
    <col min="2053" max="2053" width="12.5546875" style="46" customWidth="1"/>
    <col min="2054" max="2054" width="10.88671875" style="46" customWidth="1"/>
    <col min="2055" max="2055" width="16.109375" style="46" customWidth="1"/>
    <col min="2056" max="2056" width="0" style="46" hidden="1" customWidth="1"/>
    <col min="2057" max="2057" width="15.44140625" style="46" customWidth="1"/>
    <col min="2058" max="2058" width="12.88671875" style="46" bestFit="1" customWidth="1"/>
    <col min="2059" max="2059" width="8.88671875" style="46"/>
    <col min="2060" max="2060" width="12.88671875" style="46" bestFit="1" customWidth="1"/>
    <col min="2061" max="2304" width="8.88671875" style="46"/>
    <col min="2305" max="2305" width="3.6640625" style="46" bestFit="1" customWidth="1"/>
    <col min="2306" max="2306" width="8.33203125" style="46" customWidth="1"/>
    <col min="2307" max="2307" width="46.109375" style="46" customWidth="1"/>
    <col min="2308" max="2308" width="11" style="46" customWidth="1"/>
    <col min="2309" max="2309" width="12.5546875" style="46" customWidth="1"/>
    <col min="2310" max="2310" width="10.88671875" style="46" customWidth="1"/>
    <col min="2311" max="2311" width="16.109375" style="46" customWidth="1"/>
    <col min="2312" max="2312" width="0" style="46" hidden="1" customWidth="1"/>
    <col min="2313" max="2313" width="15.44140625" style="46" customWidth="1"/>
    <col min="2314" max="2314" width="12.88671875" style="46" bestFit="1" customWidth="1"/>
    <col min="2315" max="2315" width="8.88671875" style="46"/>
    <col min="2316" max="2316" width="12.88671875" style="46" bestFit="1" customWidth="1"/>
    <col min="2317" max="2560" width="8.88671875" style="46"/>
    <col min="2561" max="2561" width="3.6640625" style="46" bestFit="1" customWidth="1"/>
    <col min="2562" max="2562" width="8.33203125" style="46" customWidth="1"/>
    <col min="2563" max="2563" width="46.109375" style="46" customWidth="1"/>
    <col min="2564" max="2564" width="11" style="46" customWidth="1"/>
    <col min="2565" max="2565" width="12.5546875" style="46" customWidth="1"/>
    <col min="2566" max="2566" width="10.88671875" style="46" customWidth="1"/>
    <col min="2567" max="2567" width="16.109375" style="46" customWidth="1"/>
    <col min="2568" max="2568" width="0" style="46" hidden="1" customWidth="1"/>
    <col min="2569" max="2569" width="15.44140625" style="46" customWidth="1"/>
    <col min="2570" max="2570" width="12.88671875" style="46" bestFit="1" customWidth="1"/>
    <col min="2571" max="2571" width="8.88671875" style="46"/>
    <col min="2572" max="2572" width="12.88671875" style="46" bestFit="1" customWidth="1"/>
    <col min="2573" max="2816" width="8.88671875" style="46"/>
    <col min="2817" max="2817" width="3.6640625" style="46" bestFit="1" customWidth="1"/>
    <col min="2818" max="2818" width="8.33203125" style="46" customWidth="1"/>
    <col min="2819" max="2819" width="46.109375" style="46" customWidth="1"/>
    <col min="2820" max="2820" width="11" style="46" customWidth="1"/>
    <col min="2821" max="2821" width="12.5546875" style="46" customWidth="1"/>
    <col min="2822" max="2822" width="10.88671875" style="46" customWidth="1"/>
    <col min="2823" max="2823" width="16.109375" style="46" customWidth="1"/>
    <col min="2824" max="2824" width="0" style="46" hidden="1" customWidth="1"/>
    <col min="2825" max="2825" width="15.44140625" style="46" customWidth="1"/>
    <col min="2826" max="2826" width="12.88671875" style="46" bestFit="1" customWidth="1"/>
    <col min="2827" max="2827" width="8.88671875" style="46"/>
    <col min="2828" max="2828" width="12.88671875" style="46" bestFit="1" customWidth="1"/>
    <col min="2829" max="3072" width="8.88671875" style="46"/>
    <col min="3073" max="3073" width="3.6640625" style="46" bestFit="1" customWidth="1"/>
    <col min="3074" max="3074" width="8.33203125" style="46" customWidth="1"/>
    <col min="3075" max="3075" width="46.109375" style="46" customWidth="1"/>
    <col min="3076" max="3076" width="11" style="46" customWidth="1"/>
    <col min="3077" max="3077" width="12.5546875" style="46" customWidth="1"/>
    <col min="3078" max="3078" width="10.88671875" style="46" customWidth="1"/>
    <col min="3079" max="3079" width="16.109375" style="46" customWidth="1"/>
    <col min="3080" max="3080" width="0" style="46" hidden="1" customWidth="1"/>
    <col min="3081" max="3081" width="15.44140625" style="46" customWidth="1"/>
    <col min="3082" max="3082" width="12.88671875" style="46" bestFit="1" customWidth="1"/>
    <col min="3083" max="3083" width="8.88671875" style="46"/>
    <col min="3084" max="3084" width="12.88671875" style="46" bestFit="1" customWidth="1"/>
    <col min="3085" max="3328" width="8.88671875" style="46"/>
    <col min="3329" max="3329" width="3.6640625" style="46" bestFit="1" customWidth="1"/>
    <col min="3330" max="3330" width="8.33203125" style="46" customWidth="1"/>
    <col min="3331" max="3331" width="46.109375" style="46" customWidth="1"/>
    <col min="3332" max="3332" width="11" style="46" customWidth="1"/>
    <col min="3333" max="3333" width="12.5546875" style="46" customWidth="1"/>
    <col min="3334" max="3334" width="10.88671875" style="46" customWidth="1"/>
    <col min="3335" max="3335" width="16.109375" style="46" customWidth="1"/>
    <col min="3336" max="3336" width="0" style="46" hidden="1" customWidth="1"/>
    <col min="3337" max="3337" width="15.44140625" style="46" customWidth="1"/>
    <col min="3338" max="3338" width="12.88671875" style="46" bestFit="1" customWidth="1"/>
    <col min="3339" max="3339" width="8.88671875" style="46"/>
    <col min="3340" max="3340" width="12.88671875" style="46" bestFit="1" customWidth="1"/>
    <col min="3341" max="3584" width="8.88671875" style="46"/>
    <col min="3585" max="3585" width="3.6640625" style="46" bestFit="1" customWidth="1"/>
    <col min="3586" max="3586" width="8.33203125" style="46" customWidth="1"/>
    <col min="3587" max="3587" width="46.109375" style="46" customWidth="1"/>
    <col min="3588" max="3588" width="11" style="46" customWidth="1"/>
    <col min="3589" max="3589" width="12.5546875" style="46" customWidth="1"/>
    <col min="3590" max="3590" width="10.88671875" style="46" customWidth="1"/>
    <col min="3591" max="3591" width="16.109375" style="46" customWidth="1"/>
    <col min="3592" max="3592" width="0" style="46" hidden="1" customWidth="1"/>
    <col min="3593" max="3593" width="15.44140625" style="46" customWidth="1"/>
    <col min="3594" max="3594" width="12.88671875" style="46" bestFit="1" customWidth="1"/>
    <col min="3595" max="3595" width="8.88671875" style="46"/>
    <col min="3596" max="3596" width="12.88671875" style="46" bestFit="1" customWidth="1"/>
    <col min="3597" max="3840" width="8.88671875" style="46"/>
    <col min="3841" max="3841" width="3.6640625" style="46" bestFit="1" customWidth="1"/>
    <col min="3842" max="3842" width="8.33203125" style="46" customWidth="1"/>
    <col min="3843" max="3843" width="46.109375" style="46" customWidth="1"/>
    <col min="3844" max="3844" width="11" style="46" customWidth="1"/>
    <col min="3845" max="3845" width="12.5546875" style="46" customWidth="1"/>
    <col min="3846" max="3846" width="10.88671875" style="46" customWidth="1"/>
    <col min="3847" max="3847" width="16.109375" style="46" customWidth="1"/>
    <col min="3848" max="3848" width="0" style="46" hidden="1" customWidth="1"/>
    <col min="3849" max="3849" width="15.44140625" style="46" customWidth="1"/>
    <col min="3850" max="3850" width="12.88671875" style="46" bestFit="1" customWidth="1"/>
    <col min="3851" max="3851" width="8.88671875" style="46"/>
    <col min="3852" max="3852" width="12.88671875" style="46" bestFit="1" customWidth="1"/>
    <col min="3853" max="4096" width="8.88671875" style="46"/>
    <col min="4097" max="4097" width="3.6640625" style="46" bestFit="1" customWidth="1"/>
    <col min="4098" max="4098" width="8.33203125" style="46" customWidth="1"/>
    <col min="4099" max="4099" width="46.109375" style="46" customWidth="1"/>
    <col min="4100" max="4100" width="11" style="46" customWidth="1"/>
    <col min="4101" max="4101" width="12.5546875" style="46" customWidth="1"/>
    <col min="4102" max="4102" width="10.88671875" style="46" customWidth="1"/>
    <col min="4103" max="4103" width="16.109375" style="46" customWidth="1"/>
    <col min="4104" max="4104" width="0" style="46" hidden="1" customWidth="1"/>
    <col min="4105" max="4105" width="15.44140625" style="46" customWidth="1"/>
    <col min="4106" max="4106" width="12.88671875" style="46" bestFit="1" customWidth="1"/>
    <col min="4107" max="4107" width="8.88671875" style="46"/>
    <col min="4108" max="4108" width="12.88671875" style="46" bestFit="1" customWidth="1"/>
    <col min="4109" max="4352" width="8.88671875" style="46"/>
    <col min="4353" max="4353" width="3.6640625" style="46" bestFit="1" customWidth="1"/>
    <col min="4354" max="4354" width="8.33203125" style="46" customWidth="1"/>
    <col min="4355" max="4355" width="46.109375" style="46" customWidth="1"/>
    <col min="4356" max="4356" width="11" style="46" customWidth="1"/>
    <col min="4357" max="4357" width="12.5546875" style="46" customWidth="1"/>
    <col min="4358" max="4358" width="10.88671875" style="46" customWidth="1"/>
    <col min="4359" max="4359" width="16.109375" style="46" customWidth="1"/>
    <col min="4360" max="4360" width="0" style="46" hidden="1" customWidth="1"/>
    <col min="4361" max="4361" width="15.44140625" style="46" customWidth="1"/>
    <col min="4362" max="4362" width="12.88671875" style="46" bestFit="1" customWidth="1"/>
    <col min="4363" max="4363" width="8.88671875" style="46"/>
    <col min="4364" max="4364" width="12.88671875" style="46" bestFit="1" customWidth="1"/>
    <col min="4365" max="4608" width="8.88671875" style="46"/>
    <col min="4609" max="4609" width="3.6640625" style="46" bestFit="1" customWidth="1"/>
    <col min="4610" max="4610" width="8.33203125" style="46" customWidth="1"/>
    <col min="4611" max="4611" width="46.109375" style="46" customWidth="1"/>
    <col min="4612" max="4612" width="11" style="46" customWidth="1"/>
    <col min="4613" max="4613" width="12.5546875" style="46" customWidth="1"/>
    <col min="4614" max="4614" width="10.88671875" style="46" customWidth="1"/>
    <col min="4615" max="4615" width="16.109375" style="46" customWidth="1"/>
    <col min="4616" max="4616" width="0" style="46" hidden="1" customWidth="1"/>
    <col min="4617" max="4617" width="15.44140625" style="46" customWidth="1"/>
    <col min="4618" max="4618" width="12.88671875" style="46" bestFit="1" customWidth="1"/>
    <col min="4619" max="4619" width="8.88671875" style="46"/>
    <col min="4620" max="4620" width="12.88671875" style="46" bestFit="1" customWidth="1"/>
    <col min="4621" max="4864" width="8.88671875" style="46"/>
    <col min="4865" max="4865" width="3.6640625" style="46" bestFit="1" customWidth="1"/>
    <col min="4866" max="4866" width="8.33203125" style="46" customWidth="1"/>
    <col min="4867" max="4867" width="46.109375" style="46" customWidth="1"/>
    <col min="4868" max="4868" width="11" style="46" customWidth="1"/>
    <col min="4869" max="4869" width="12.5546875" style="46" customWidth="1"/>
    <col min="4870" max="4870" width="10.88671875" style="46" customWidth="1"/>
    <col min="4871" max="4871" width="16.109375" style="46" customWidth="1"/>
    <col min="4872" max="4872" width="0" style="46" hidden="1" customWidth="1"/>
    <col min="4873" max="4873" width="15.44140625" style="46" customWidth="1"/>
    <col min="4874" max="4874" width="12.88671875" style="46" bestFit="1" customWidth="1"/>
    <col min="4875" max="4875" width="8.88671875" style="46"/>
    <col min="4876" max="4876" width="12.88671875" style="46" bestFit="1" customWidth="1"/>
    <col min="4877" max="5120" width="8.88671875" style="46"/>
    <col min="5121" max="5121" width="3.6640625" style="46" bestFit="1" customWidth="1"/>
    <col min="5122" max="5122" width="8.33203125" style="46" customWidth="1"/>
    <col min="5123" max="5123" width="46.109375" style="46" customWidth="1"/>
    <col min="5124" max="5124" width="11" style="46" customWidth="1"/>
    <col min="5125" max="5125" width="12.5546875" style="46" customWidth="1"/>
    <col min="5126" max="5126" width="10.88671875" style="46" customWidth="1"/>
    <col min="5127" max="5127" width="16.109375" style="46" customWidth="1"/>
    <col min="5128" max="5128" width="0" style="46" hidden="1" customWidth="1"/>
    <col min="5129" max="5129" width="15.44140625" style="46" customWidth="1"/>
    <col min="5130" max="5130" width="12.88671875" style="46" bestFit="1" customWidth="1"/>
    <col min="5131" max="5131" width="8.88671875" style="46"/>
    <col min="5132" max="5132" width="12.88671875" style="46" bestFit="1" customWidth="1"/>
    <col min="5133" max="5376" width="8.88671875" style="46"/>
    <col min="5377" max="5377" width="3.6640625" style="46" bestFit="1" customWidth="1"/>
    <col min="5378" max="5378" width="8.33203125" style="46" customWidth="1"/>
    <col min="5379" max="5379" width="46.109375" style="46" customWidth="1"/>
    <col min="5380" max="5380" width="11" style="46" customWidth="1"/>
    <col min="5381" max="5381" width="12.5546875" style="46" customWidth="1"/>
    <col min="5382" max="5382" width="10.88671875" style="46" customWidth="1"/>
    <col min="5383" max="5383" width="16.109375" style="46" customWidth="1"/>
    <col min="5384" max="5384" width="0" style="46" hidden="1" customWidth="1"/>
    <col min="5385" max="5385" width="15.44140625" style="46" customWidth="1"/>
    <col min="5386" max="5386" width="12.88671875" style="46" bestFit="1" customWidth="1"/>
    <col min="5387" max="5387" width="8.88671875" style="46"/>
    <col min="5388" max="5388" width="12.88671875" style="46" bestFit="1" customWidth="1"/>
    <col min="5389" max="5632" width="8.88671875" style="46"/>
    <col min="5633" max="5633" width="3.6640625" style="46" bestFit="1" customWidth="1"/>
    <col min="5634" max="5634" width="8.33203125" style="46" customWidth="1"/>
    <col min="5635" max="5635" width="46.109375" style="46" customWidth="1"/>
    <col min="5636" max="5636" width="11" style="46" customWidth="1"/>
    <col min="5637" max="5637" width="12.5546875" style="46" customWidth="1"/>
    <col min="5638" max="5638" width="10.88671875" style="46" customWidth="1"/>
    <col min="5639" max="5639" width="16.109375" style="46" customWidth="1"/>
    <col min="5640" max="5640" width="0" style="46" hidden="1" customWidth="1"/>
    <col min="5641" max="5641" width="15.44140625" style="46" customWidth="1"/>
    <col min="5642" max="5642" width="12.88671875" style="46" bestFit="1" customWidth="1"/>
    <col min="5643" max="5643" width="8.88671875" style="46"/>
    <col min="5644" max="5644" width="12.88671875" style="46" bestFit="1" customWidth="1"/>
    <col min="5645" max="5888" width="8.88671875" style="46"/>
    <col min="5889" max="5889" width="3.6640625" style="46" bestFit="1" customWidth="1"/>
    <col min="5890" max="5890" width="8.33203125" style="46" customWidth="1"/>
    <col min="5891" max="5891" width="46.109375" style="46" customWidth="1"/>
    <col min="5892" max="5892" width="11" style="46" customWidth="1"/>
    <col min="5893" max="5893" width="12.5546875" style="46" customWidth="1"/>
    <col min="5894" max="5894" width="10.88671875" style="46" customWidth="1"/>
    <col min="5895" max="5895" width="16.109375" style="46" customWidth="1"/>
    <col min="5896" max="5896" width="0" style="46" hidden="1" customWidth="1"/>
    <col min="5897" max="5897" width="15.44140625" style="46" customWidth="1"/>
    <col min="5898" max="5898" width="12.88671875" style="46" bestFit="1" customWidth="1"/>
    <col min="5899" max="5899" width="8.88671875" style="46"/>
    <col min="5900" max="5900" width="12.88671875" style="46" bestFit="1" customWidth="1"/>
    <col min="5901" max="6144" width="8.88671875" style="46"/>
    <col min="6145" max="6145" width="3.6640625" style="46" bestFit="1" customWidth="1"/>
    <col min="6146" max="6146" width="8.33203125" style="46" customWidth="1"/>
    <col min="6147" max="6147" width="46.109375" style="46" customWidth="1"/>
    <col min="6148" max="6148" width="11" style="46" customWidth="1"/>
    <col min="6149" max="6149" width="12.5546875" style="46" customWidth="1"/>
    <col min="6150" max="6150" width="10.88671875" style="46" customWidth="1"/>
    <col min="6151" max="6151" width="16.109375" style="46" customWidth="1"/>
    <col min="6152" max="6152" width="0" style="46" hidden="1" customWidth="1"/>
    <col min="6153" max="6153" width="15.44140625" style="46" customWidth="1"/>
    <col min="6154" max="6154" width="12.88671875" style="46" bestFit="1" customWidth="1"/>
    <col min="6155" max="6155" width="8.88671875" style="46"/>
    <col min="6156" max="6156" width="12.88671875" style="46" bestFit="1" customWidth="1"/>
    <col min="6157" max="6400" width="8.88671875" style="46"/>
    <col min="6401" max="6401" width="3.6640625" style="46" bestFit="1" customWidth="1"/>
    <col min="6402" max="6402" width="8.33203125" style="46" customWidth="1"/>
    <col min="6403" max="6403" width="46.109375" style="46" customWidth="1"/>
    <col min="6404" max="6404" width="11" style="46" customWidth="1"/>
    <col min="6405" max="6405" width="12.5546875" style="46" customWidth="1"/>
    <col min="6406" max="6406" width="10.88671875" style="46" customWidth="1"/>
    <col min="6407" max="6407" width="16.109375" style="46" customWidth="1"/>
    <col min="6408" max="6408" width="0" style="46" hidden="1" customWidth="1"/>
    <col min="6409" max="6409" width="15.44140625" style="46" customWidth="1"/>
    <col min="6410" max="6410" width="12.88671875" style="46" bestFit="1" customWidth="1"/>
    <col min="6411" max="6411" width="8.88671875" style="46"/>
    <col min="6412" max="6412" width="12.88671875" style="46" bestFit="1" customWidth="1"/>
    <col min="6413" max="6656" width="8.88671875" style="46"/>
    <col min="6657" max="6657" width="3.6640625" style="46" bestFit="1" customWidth="1"/>
    <col min="6658" max="6658" width="8.33203125" style="46" customWidth="1"/>
    <col min="6659" max="6659" width="46.109375" style="46" customWidth="1"/>
    <col min="6660" max="6660" width="11" style="46" customWidth="1"/>
    <col min="6661" max="6661" width="12.5546875" style="46" customWidth="1"/>
    <col min="6662" max="6662" width="10.88671875" style="46" customWidth="1"/>
    <col min="6663" max="6663" width="16.109375" style="46" customWidth="1"/>
    <col min="6664" max="6664" width="0" style="46" hidden="1" customWidth="1"/>
    <col min="6665" max="6665" width="15.44140625" style="46" customWidth="1"/>
    <col min="6666" max="6666" width="12.88671875" style="46" bestFit="1" customWidth="1"/>
    <col min="6667" max="6667" width="8.88671875" style="46"/>
    <col min="6668" max="6668" width="12.88671875" style="46" bestFit="1" customWidth="1"/>
    <col min="6669" max="6912" width="8.88671875" style="46"/>
    <col min="6913" max="6913" width="3.6640625" style="46" bestFit="1" customWidth="1"/>
    <col min="6914" max="6914" width="8.33203125" style="46" customWidth="1"/>
    <col min="6915" max="6915" width="46.109375" style="46" customWidth="1"/>
    <col min="6916" max="6916" width="11" style="46" customWidth="1"/>
    <col min="6917" max="6917" width="12.5546875" style="46" customWidth="1"/>
    <col min="6918" max="6918" width="10.88671875" style="46" customWidth="1"/>
    <col min="6919" max="6919" width="16.109375" style="46" customWidth="1"/>
    <col min="6920" max="6920" width="0" style="46" hidden="1" customWidth="1"/>
    <col min="6921" max="6921" width="15.44140625" style="46" customWidth="1"/>
    <col min="6922" max="6922" width="12.88671875" style="46" bestFit="1" customWidth="1"/>
    <col min="6923" max="6923" width="8.88671875" style="46"/>
    <col min="6924" max="6924" width="12.88671875" style="46" bestFit="1" customWidth="1"/>
    <col min="6925" max="7168" width="8.88671875" style="46"/>
    <col min="7169" max="7169" width="3.6640625" style="46" bestFit="1" customWidth="1"/>
    <col min="7170" max="7170" width="8.33203125" style="46" customWidth="1"/>
    <col min="7171" max="7171" width="46.109375" style="46" customWidth="1"/>
    <col min="7172" max="7172" width="11" style="46" customWidth="1"/>
    <col min="7173" max="7173" width="12.5546875" style="46" customWidth="1"/>
    <col min="7174" max="7174" width="10.88671875" style="46" customWidth="1"/>
    <col min="7175" max="7175" width="16.109375" style="46" customWidth="1"/>
    <col min="7176" max="7176" width="0" style="46" hidden="1" customWidth="1"/>
    <col min="7177" max="7177" width="15.44140625" style="46" customWidth="1"/>
    <col min="7178" max="7178" width="12.88671875" style="46" bestFit="1" customWidth="1"/>
    <col min="7179" max="7179" width="8.88671875" style="46"/>
    <col min="7180" max="7180" width="12.88671875" style="46" bestFit="1" customWidth="1"/>
    <col min="7181" max="7424" width="8.88671875" style="46"/>
    <col min="7425" max="7425" width="3.6640625" style="46" bestFit="1" customWidth="1"/>
    <col min="7426" max="7426" width="8.33203125" style="46" customWidth="1"/>
    <col min="7427" max="7427" width="46.109375" style="46" customWidth="1"/>
    <col min="7428" max="7428" width="11" style="46" customWidth="1"/>
    <col min="7429" max="7429" width="12.5546875" style="46" customWidth="1"/>
    <col min="7430" max="7430" width="10.88671875" style="46" customWidth="1"/>
    <col min="7431" max="7431" width="16.109375" style="46" customWidth="1"/>
    <col min="7432" max="7432" width="0" style="46" hidden="1" customWidth="1"/>
    <col min="7433" max="7433" width="15.44140625" style="46" customWidth="1"/>
    <col min="7434" max="7434" width="12.88671875" style="46" bestFit="1" customWidth="1"/>
    <col min="7435" max="7435" width="8.88671875" style="46"/>
    <col min="7436" max="7436" width="12.88671875" style="46" bestFit="1" customWidth="1"/>
    <col min="7437" max="7680" width="8.88671875" style="46"/>
    <col min="7681" max="7681" width="3.6640625" style="46" bestFit="1" customWidth="1"/>
    <col min="7682" max="7682" width="8.33203125" style="46" customWidth="1"/>
    <col min="7683" max="7683" width="46.109375" style="46" customWidth="1"/>
    <col min="7684" max="7684" width="11" style="46" customWidth="1"/>
    <col min="7685" max="7685" width="12.5546875" style="46" customWidth="1"/>
    <col min="7686" max="7686" width="10.88671875" style="46" customWidth="1"/>
    <col min="7687" max="7687" width="16.109375" style="46" customWidth="1"/>
    <col min="7688" max="7688" width="0" style="46" hidden="1" customWidth="1"/>
    <col min="7689" max="7689" width="15.44140625" style="46" customWidth="1"/>
    <col min="7690" max="7690" width="12.88671875" style="46" bestFit="1" customWidth="1"/>
    <col min="7691" max="7691" width="8.88671875" style="46"/>
    <col min="7692" max="7692" width="12.88671875" style="46" bestFit="1" customWidth="1"/>
    <col min="7693" max="7936" width="8.88671875" style="46"/>
    <col min="7937" max="7937" width="3.6640625" style="46" bestFit="1" customWidth="1"/>
    <col min="7938" max="7938" width="8.33203125" style="46" customWidth="1"/>
    <col min="7939" max="7939" width="46.109375" style="46" customWidth="1"/>
    <col min="7940" max="7940" width="11" style="46" customWidth="1"/>
    <col min="7941" max="7941" width="12.5546875" style="46" customWidth="1"/>
    <col min="7942" max="7942" width="10.88671875" style="46" customWidth="1"/>
    <col min="7943" max="7943" width="16.109375" style="46" customWidth="1"/>
    <col min="7944" max="7944" width="0" style="46" hidden="1" customWidth="1"/>
    <col min="7945" max="7945" width="15.44140625" style="46" customWidth="1"/>
    <col min="7946" max="7946" width="12.88671875" style="46" bestFit="1" customWidth="1"/>
    <col min="7947" max="7947" width="8.88671875" style="46"/>
    <col min="7948" max="7948" width="12.88671875" style="46" bestFit="1" customWidth="1"/>
    <col min="7949" max="8192" width="8.88671875" style="46"/>
    <col min="8193" max="8193" width="3.6640625" style="46" bestFit="1" customWidth="1"/>
    <col min="8194" max="8194" width="8.33203125" style="46" customWidth="1"/>
    <col min="8195" max="8195" width="46.109375" style="46" customWidth="1"/>
    <col min="8196" max="8196" width="11" style="46" customWidth="1"/>
    <col min="8197" max="8197" width="12.5546875" style="46" customWidth="1"/>
    <col min="8198" max="8198" width="10.88671875" style="46" customWidth="1"/>
    <col min="8199" max="8199" width="16.109375" style="46" customWidth="1"/>
    <col min="8200" max="8200" width="0" style="46" hidden="1" customWidth="1"/>
    <col min="8201" max="8201" width="15.44140625" style="46" customWidth="1"/>
    <col min="8202" max="8202" width="12.88671875" style="46" bestFit="1" customWidth="1"/>
    <col min="8203" max="8203" width="8.88671875" style="46"/>
    <col min="8204" max="8204" width="12.88671875" style="46" bestFit="1" customWidth="1"/>
    <col min="8205" max="8448" width="8.88671875" style="46"/>
    <col min="8449" max="8449" width="3.6640625" style="46" bestFit="1" customWidth="1"/>
    <col min="8450" max="8450" width="8.33203125" style="46" customWidth="1"/>
    <col min="8451" max="8451" width="46.109375" style="46" customWidth="1"/>
    <col min="8452" max="8452" width="11" style="46" customWidth="1"/>
    <col min="8453" max="8453" width="12.5546875" style="46" customWidth="1"/>
    <col min="8454" max="8454" width="10.88671875" style="46" customWidth="1"/>
    <col min="8455" max="8455" width="16.109375" style="46" customWidth="1"/>
    <col min="8456" max="8456" width="0" style="46" hidden="1" customWidth="1"/>
    <col min="8457" max="8457" width="15.44140625" style="46" customWidth="1"/>
    <col min="8458" max="8458" width="12.88671875" style="46" bestFit="1" customWidth="1"/>
    <col min="8459" max="8459" width="8.88671875" style="46"/>
    <col min="8460" max="8460" width="12.88671875" style="46" bestFit="1" customWidth="1"/>
    <col min="8461" max="8704" width="8.88671875" style="46"/>
    <col min="8705" max="8705" width="3.6640625" style="46" bestFit="1" customWidth="1"/>
    <col min="8706" max="8706" width="8.33203125" style="46" customWidth="1"/>
    <col min="8707" max="8707" width="46.109375" style="46" customWidth="1"/>
    <col min="8708" max="8708" width="11" style="46" customWidth="1"/>
    <col min="8709" max="8709" width="12.5546875" style="46" customWidth="1"/>
    <col min="8710" max="8710" width="10.88671875" style="46" customWidth="1"/>
    <col min="8711" max="8711" width="16.109375" style="46" customWidth="1"/>
    <col min="8712" max="8712" width="0" style="46" hidden="1" customWidth="1"/>
    <col min="8713" max="8713" width="15.44140625" style="46" customWidth="1"/>
    <col min="8714" max="8714" width="12.88671875" style="46" bestFit="1" customWidth="1"/>
    <col min="8715" max="8715" width="8.88671875" style="46"/>
    <col min="8716" max="8716" width="12.88671875" style="46" bestFit="1" customWidth="1"/>
    <col min="8717" max="8960" width="8.88671875" style="46"/>
    <col min="8961" max="8961" width="3.6640625" style="46" bestFit="1" customWidth="1"/>
    <col min="8962" max="8962" width="8.33203125" style="46" customWidth="1"/>
    <col min="8963" max="8963" width="46.109375" style="46" customWidth="1"/>
    <col min="8964" max="8964" width="11" style="46" customWidth="1"/>
    <col min="8965" max="8965" width="12.5546875" style="46" customWidth="1"/>
    <col min="8966" max="8966" width="10.88671875" style="46" customWidth="1"/>
    <col min="8967" max="8967" width="16.109375" style="46" customWidth="1"/>
    <col min="8968" max="8968" width="0" style="46" hidden="1" customWidth="1"/>
    <col min="8969" max="8969" width="15.44140625" style="46" customWidth="1"/>
    <col min="8970" max="8970" width="12.88671875" style="46" bestFit="1" customWidth="1"/>
    <col min="8971" max="8971" width="8.88671875" style="46"/>
    <col min="8972" max="8972" width="12.88671875" style="46" bestFit="1" customWidth="1"/>
    <col min="8973" max="9216" width="8.88671875" style="46"/>
    <col min="9217" max="9217" width="3.6640625" style="46" bestFit="1" customWidth="1"/>
    <col min="9218" max="9218" width="8.33203125" style="46" customWidth="1"/>
    <col min="9219" max="9219" width="46.109375" style="46" customWidth="1"/>
    <col min="9220" max="9220" width="11" style="46" customWidth="1"/>
    <col min="9221" max="9221" width="12.5546875" style="46" customWidth="1"/>
    <col min="9222" max="9222" width="10.88671875" style="46" customWidth="1"/>
    <col min="9223" max="9223" width="16.109375" style="46" customWidth="1"/>
    <col min="9224" max="9224" width="0" style="46" hidden="1" customWidth="1"/>
    <col min="9225" max="9225" width="15.44140625" style="46" customWidth="1"/>
    <col min="9226" max="9226" width="12.88671875" style="46" bestFit="1" customWidth="1"/>
    <col min="9227" max="9227" width="8.88671875" style="46"/>
    <col min="9228" max="9228" width="12.88671875" style="46" bestFit="1" customWidth="1"/>
    <col min="9229" max="9472" width="8.88671875" style="46"/>
    <col min="9473" max="9473" width="3.6640625" style="46" bestFit="1" customWidth="1"/>
    <col min="9474" max="9474" width="8.33203125" style="46" customWidth="1"/>
    <col min="9475" max="9475" width="46.109375" style="46" customWidth="1"/>
    <col min="9476" max="9476" width="11" style="46" customWidth="1"/>
    <col min="9477" max="9477" width="12.5546875" style="46" customWidth="1"/>
    <col min="9478" max="9478" width="10.88671875" style="46" customWidth="1"/>
    <col min="9479" max="9479" width="16.109375" style="46" customWidth="1"/>
    <col min="9480" max="9480" width="0" style="46" hidden="1" customWidth="1"/>
    <col min="9481" max="9481" width="15.44140625" style="46" customWidth="1"/>
    <col min="9482" max="9482" width="12.88671875" style="46" bestFit="1" customWidth="1"/>
    <col min="9483" max="9483" width="8.88671875" style="46"/>
    <col min="9484" max="9484" width="12.88671875" style="46" bestFit="1" customWidth="1"/>
    <col min="9485" max="9728" width="8.88671875" style="46"/>
    <col min="9729" max="9729" width="3.6640625" style="46" bestFit="1" customWidth="1"/>
    <col min="9730" max="9730" width="8.33203125" style="46" customWidth="1"/>
    <col min="9731" max="9731" width="46.109375" style="46" customWidth="1"/>
    <col min="9732" max="9732" width="11" style="46" customWidth="1"/>
    <col min="9733" max="9733" width="12.5546875" style="46" customWidth="1"/>
    <col min="9734" max="9734" width="10.88671875" style="46" customWidth="1"/>
    <col min="9735" max="9735" width="16.109375" style="46" customWidth="1"/>
    <col min="9736" max="9736" width="0" style="46" hidden="1" customWidth="1"/>
    <col min="9737" max="9737" width="15.44140625" style="46" customWidth="1"/>
    <col min="9738" max="9738" width="12.88671875" style="46" bestFit="1" customWidth="1"/>
    <col min="9739" max="9739" width="8.88671875" style="46"/>
    <col min="9740" max="9740" width="12.88671875" style="46" bestFit="1" customWidth="1"/>
    <col min="9741" max="9984" width="8.88671875" style="46"/>
    <col min="9985" max="9985" width="3.6640625" style="46" bestFit="1" customWidth="1"/>
    <col min="9986" max="9986" width="8.33203125" style="46" customWidth="1"/>
    <col min="9987" max="9987" width="46.109375" style="46" customWidth="1"/>
    <col min="9988" max="9988" width="11" style="46" customWidth="1"/>
    <col min="9989" max="9989" width="12.5546875" style="46" customWidth="1"/>
    <col min="9990" max="9990" width="10.88671875" style="46" customWidth="1"/>
    <col min="9991" max="9991" width="16.109375" style="46" customWidth="1"/>
    <col min="9992" max="9992" width="0" style="46" hidden="1" customWidth="1"/>
    <col min="9993" max="9993" width="15.44140625" style="46" customWidth="1"/>
    <col min="9994" max="9994" width="12.88671875" style="46" bestFit="1" customWidth="1"/>
    <col min="9995" max="9995" width="8.88671875" style="46"/>
    <col min="9996" max="9996" width="12.88671875" style="46" bestFit="1" customWidth="1"/>
    <col min="9997" max="10240" width="8.88671875" style="46"/>
    <col min="10241" max="10241" width="3.6640625" style="46" bestFit="1" customWidth="1"/>
    <col min="10242" max="10242" width="8.33203125" style="46" customWidth="1"/>
    <col min="10243" max="10243" width="46.109375" style="46" customWidth="1"/>
    <col min="10244" max="10244" width="11" style="46" customWidth="1"/>
    <col min="10245" max="10245" width="12.5546875" style="46" customWidth="1"/>
    <col min="10246" max="10246" width="10.88671875" style="46" customWidth="1"/>
    <col min="10247" max="10247" width="16.109375" style="46" customWidth="1"/>
    <col min="10248" max="10248" width="0" style="46" hidden="1" customWidth="1"/>
    <col min="10249" max="10249" width="15.44140625" style="46" customWidth="1"/>
    <col min="10250" max="10250" width="12.88671875" style="46" bestFit="1" customWidth="1"/>
    <col min="10251" max="10251" width="8.88671875" style="46"/>
    <col min="10252" max="10252" width="12.88671875" style="46" bestFit="1" customWidth="1"/>
    <col min="10253" max="10496" width="8.88671875" style="46"/>
    <col min="10497" max="10497" width="3.6640625" style="46" bestFit="1" customWidth="1"/>
    <col min="10498" max="10498" width="8.33203125" style="46" customWidth="1"/>
    <col min="10499" max="10499" width="46.109375" style="46" customWidth="1"/>
    <col min="10500" max="10500" width="11" style="46" customWidth="1"/>
    <col min="10501" max="10501" width="12.5546875" style="46" customWidth="1"/>
    <col min="10502" max="10502" width="10.88671875" style="46" customWidth="1"/>
    <col min="10503" max="10503" width="16.109375" style="46" customWidth="1"/>
    <col min="10504" max="10504" width="0" style="46" hidden="1" customWidth="1"/>
    <col min="10505" max="10505" width="15.44140625" style="46" customWidth="1"/>
    <col min="10506" max="10506" width="12.88671875" style="46" bestFit="1" customWidth="1"/>
    <col min="10507" max="10507" width="8.88671875" style="46"/>
    <col min="10508" max="10508" width="12.88671875" style="46" bestFit="1" customWidth="1"/>
    <col min="10509" max="10752" width="8.88671875" style="46"/>
    <col min="10753" max="10753" width="3.6640625" style="46" bestFit="1" customWidth="1"/>
    <col min="10754" max="10754" width="8.33203125" style="46" customWidth="1"/>
    <col min="10755" max="10755" width="46.109375" style="46" customWidth="1"/>
    <col min="10756" max="10756" width="11" style="46" customWidth="1"/>
    <col min="10757" max="10757" width="12.5546875" style="46" customWidth="1"/>
    <col min="10758" max="10758" width="10.88671875" style="46" customWidth="1"/>
    <col min="10759" max="10759" width="16.109375" style="46" customWidth="1"/>
    <col min="10760" max="10760" width="0" style="46" hidden="1" customWidth="1"/>
    <col min="10761" max="10761" width="15.44140625" style="46" customWidth="1"/>
    <col min="10762" max="10762" width="12.88671875" style="46" bestFit="1" customWidth="1"/>
    <col min="10763" max="10763" width="8.88671875" style="46"/>
    <col min="10764" max="10764" width="12.88671875" style="46" bestFit="1" customWidth="1"/>
    <col min="10765" max="11008" width="8.88671875" style="46"/>
    <col min="11009" max="11009" width="3.6640625" style="46" bestFit="1" customWidth="1"/>
    <col min="11010" max="11010" width="8.33203125" style="46" customWidth="1"/>
    <col min="11011" max="11011" width="46.109375" style="46" customWidth="1"/>
    <col min="11012" max="11012" width="11" style="46" customWidth="1"/>
    <col min="11013" max="11013" width="12.5546875" style="46" customWidth="1"/>
    <col min="11014" max="11014" width="10.88671875" style="46" customWidth="1"/>
    <col min="11015" max="11015" width="16.109375" style="46" customWidth="1"/>
    <col min="11016" max="11016" width="0" style="46" hidden="1" customWidth="1"/>
    <col min="11017" max="11017" width="15.44140625" style="46" customWidth="1"/>
    <col min="11018" max="11018" width="12.88671875" style="46" bestFit="1" customWidth="1"/>
    <col min="11019" max="11019" width="8.88671875" style="46"/>
    <col min="11020" max="11020" width="12.88671875" style="46" bestFit="1" customWidth="1"/>
    <col min="11021" max="11264" width="8.88671875" style="46"/>
    <col min="11265" max="11265" width="3.6640625" style="46" bestFit="1" customWidth="1"/>
    <col min="11266" max="11266" width="8.33203125" style="46" customWidth="1"/>
    <col min="11267" max="11267" width="46.109375" style="46" customWidth="1"/>
    <col min="11268" max="11268" width="11" style="46" customWidth="1"/>
    <col min="11269" max="11269" width="12.5546875" style="46" customWidth="1"/>
    <col min="11270" max="11270" width="10.88671875" style="46" customWidth="1"/>
    <col min="11271" max="11271" width="16.109375" style="46" customWidth="1"/>
    <col min="11272" max="11272" width="0" style="46" hidden="1" customWidth="1"/>
    <col min="11273" max="11273" width="15.44140625" style="46" customWidth="1"/>
    <col min="11274" max="11274" width="12.88671875" style="46" bestFit="1" customWidth="1"/>
    <col min="11275" max="11275" width="8.88671875" style="46"/>
    <col min="11276" max="11276" width="12.88671875" style="46" bestFit="1" customWidth="1"/>
    <col min="11277" max="11520" width="8.88671875" style="46"/>
    <col min="11521" max="11521" width="3.6640625" style="46" bestFit="1" customWidth="1"/>
    <col min="11522" max="11522" width="8.33203125" style="46" customWidth="1"/>
    <col min="11523" max="11523" width="46.109375" style="46" customWidth="1"/>
    <col min="11524" max="11524" width="11" style="46" customWidth="1"/>
    <col min="11525" max="11525" width="12.5546875" style="46" customWidth="1"/>
    <col min="11526" max="11526" width="10.88671875" style="46" customWidth="1"/>
    <col min="11527" max="11527" width="16.109375" style="46" customWidth="1"/>
    <col min="11528" max="11528" width="0" style="46" hidden="1" customWidth="1"/>
    <col min="11529" max="11529" width="15.44140625" style="46" customWidth="1"/>
    <col min="11530" max="11530" width="12.88671875" style="46" bestFit="1" customWidth="1"/>
    <col min="11531" max="11531" width="8.88671875" style="46"/>
    <col min="11532" max="11532" width="12.88671875" style="46" bestFit="1" customWidth="1"/>
    <col min="11533" max="11776" width="8.88671875" style="46"/>
    <col min="11777" max="11777" width="3.6640625" style="46" bestFit="1" customWidth="1"/>
    <col min="11778" max="11778" width="8.33203125" style="46" customWidth="1"/>
    <col min="11779" max="11779" width="46.109375" style="46" customWidth="1"/>
    <col min="11780" max="11780" width="11" style="46" customWidth="1"/>
    <col min="11781" max="11781" width="12.5546875" style="46" customWidth="1"/>
    <col min="11782" max="11782" width="10.88671875" style="46" customWidth="1"/>
    <col min="11783" max="11783" width="16.109375" style="46" customWidth="1"/>
    <col min="11784" max="11784" width="0" style="46" hidden="1" customWidth="1"/>
    <col min="11785" max="11785" width="15.44140625" style="46" customWidth="1"/>
    <col min="11786" max="11786" width="12.88671875" style="46" bestFit="1" customWidth="1"/>
    <col min="11787" max="11787" width="8.88671875" style="46"/>
    <col min="11788" max="11788" width="12.88671875" style="46" bestFit="1" customWidth="1"/>
    <col min="11789" max="12032" width="8.88671875" style="46"/>
    <col min="12033" max="12033" width="3.6640625" style="46" bestFit="1" customWidth="1"/>
    <col min="12034" max="12034" width="8.33203125" style="46" customWidth="1"/>
    <col min="12035" max="12035" width="46.109375" style="46" customWidth="1"/>
    <col min="12036" max="12036" width="11" style="46" customWidth="1"/>
    <col min="12037" max="12037" width="12.5546875" style="46" customWidth="1"/>
    <col min="12038" max="12038" width="10.88671875" style="46" customWidth="1"/>
    <col min="12039" max="12039" width="16.109375" style="46" customWidth="1"/>
    <col min="12040" max="12040" width="0" style="46" hidden="1" customWidth="1"/>
    <col min="12041" max="12041" width="15.44140625" style="46" customWidth="1"/>
    <col min="12042" max="12042" width="12.88671875" style="46" bestFit="1" customWidth="1"/>
    <col min="12043" max="12043" width="8.88671875" style="46"/>
    <col min="12044" max="12044" width="12.88671875" style="46" bestFit="1" customWidth="1"/>
    <col min="12045" max="12288" width="8.88671875" style="46"/>
    <col min="12289" max="12289" width="3.6640625" style="46" bestFit="1" customWidth="1"/>
    <col min="12290" max="12290" width="8.33203125" style="46" customWidth="1"/>
    <col min="12291" max="12291" width="46.109375" style="46" customWidth="1"/>
    <col min="12292" max="12292" width="11" style="46" customWidth="1"/>
    <col min="12293" max="12293" width="12.5546875" style="46" customWidth="1"/>
    <col min="12294" max="12294" width="10.88671875" style="46" customWidth="1"/>
    <col min="12295" max="12295" width="16.109375" style="46" customWidth="1"/>
    <col min="12296" max="12296" width="0" style="46" hidden="1" customWidth="1"/>
    <col min="12297" max="12297" width="15.44140625" style="46" customWidth="1"/>
    <col min="12298" max="12298" width="12.88671875" style="46" bestFit="1" customWidth="1"/>
    <col min="12299" max="12299" width="8.88671875" style="46"/>
    <col min="12300" max="12300" width="12.88671875" style="46" bestFit="1" customWidth="1"/>
    <col min="12301" max="12544" width="8.88671875" style="46"/>
    <col min="12545" max="12545" width="3.6640625" style="46" bestFit="1" customWidth="1"/>
    <col min="12546" max="12546" width="8.33203125" style="46" customWidth="1"/>
    <col min="12547" max="12547" width="46.109375" style="46" customWidth="1"/>
    <col min="12548" max="12548" width="11" style="46" customWidth="1"/>
    <col min="12549" max="12549" width="12.5546875" style="46" customWidth="1"/>
    <col min="12550" max="12550" width="10.88671875" style="46" customWidth="1"/>
    <col min="12551" max="12551" width="16.109375" style="46" customWidth="1"/>
    <col min="12552" max="12552" width="0" style="46" hidden="1" customWidth="1"/>
    <col min="12553" max="12553" width="15.44140625" style="46" customWidth="1"/>
    <col min="12554" max="12554" width="12.88671875" style="46" bestFit="1" customWidth="1"/>
    <col min="12555" max="12555" width="8.88671875" style="46"/>
    <col min="12556" max="12556" width="12.88671875" style="46" bestFit="1" customWidth="1"/>
    <col min="12557" max="12800" width="8.88671875" style="46"/>
    <col min="12801" max="12801" width="3.6640625" style="46" bestFit="1" customWidth="1"/>
    <col min="12802" max="12802" width="8.33203125" style="46" customWidth="1"/>
    <col min="12803" max="12803" width="46.109375" style="46" customWidth="1"/>
    <col min="12804" max="12804" width="11" style="46" customWidth="1"/>
    <col min="12805" max="12805" width="12.5546875" style="46" customWidth="1"/>
    <col min="12806" max="12806" width="10.88671875" style="46" customWidth="1"/>
    <col min="12807" max="12807" width="16.109375" style="46" customWidth="1"/>
    <col min="12808" max="12808" width="0" style="46" hidden="1" customWidth="1"/>
    <col min="12809" max="12809" width="15.44140625" style="46" customWidth="1"/>
    <col min="12810" max="12810" width="12.88671875" style="46" bestFit="1" customWidth="1"/>
    <col min="12811" max="12811" width="8.88671875" style="46"/>
    <col min="12812" max="12812" width="12.88671875" style="46" bestFit="1" customWidth="1"/>
    <col min="12813" max="13056" width="8.88671875" style="46"/>
    <col min="13057" max="13057" width="3.6640625" style="46" bestFit="1" customWidth="1"/>
    <col min="13058" max="13058" width="8.33203125" style="46" customWidth="1"/>
    <col min="13059" max="13059" width="46.109375" style="46" customWidth="1"/>
    <col min="13060" max="13060" width="11" style="46" customWidth="1"/>
    <col min="13061" max="13061" width="12.5546875" style="46" customWidth="1"/>
    <col min="13062" max="13062" width="10.88671875" style="46" customWidth="1"/>
    <col min="13063" max="13063" width="16.109375" style="46" customWidth="1"/>
    <col min="13064" max="13064" width="0" style="46" hidden="1" customWidth="1"/>
    <col min="13065" max="13065" width="15.44140625" style="46" customWidth="1"/>
    <col min="13066" max="13066" width="12.88671875" style="46" bestFit="1" customWidth="1"/>
    <col min="13067" max="13067" width="8.88671875" style="46"/>
    <col min="13068" max="13068" width="12.88671875" style="46" bestFit="1" customWidth="1"/>
    <col min="13069" max="13312" width="8.88671875" style="46"/>
    <col min="13313" max="13313" width="3.6640625" style="46" bestFit="1" customWidth="1"/>
    <col min="13314" max="13314" width="8.33203125" style="46" customWidth="1"/>
    <col min="13315" max="13315" width="46.109375" style="46" customWidth="1"/>
    <col min="13316" max="13316" width="11" style="46" customWidth="1"/>
    <col min="13317" max="13317" width="12.5546875" style="46" customWidth="1"/>
    <col min="13318" max="13318" width="10.88671875" style="46" customWidth="1"/>
    <col min="13319" max="13319" width="16.109375" style="46" customWidth="1"/>
    <col min="13320" max="13320" width="0" style="46" hidden="1" customWidth="1"/>
    <col min="13321" max="13321" width="15.44140625" style="46" customWidth="1"/>
    <col min="13322" max="13322" width="12.88671875" style="46" bestFit="1" customWidth="1"/>
    <col min="13323" max="13323" width="8.88671875" style="46"/>
    <col min="13324" max="13324" width="12.88671875" style="46" bestFit="1" customWidth="1"/>
    <col min="13325" max="13568" width="8.88671875" style="46"/>
    <col min="13569" max="13569" width="3.6640625" style="46" bestFit="1" customWidth="1"/>
    <col min="13570" max="13570" width="8.33203125" style="46" customWidth="1"/>
    <col min="13571" max="13571" width="46.109375" style="46" customWidth="1"/>
    <col min="13572" max="13572" width="11" style="46" customWidth="1"/>
    <col min="13573" max="13573" width="12.5546875" style="46" customWidth="1"/>
    <col min="13574" max="13574" width="10.88671875" style="46" customWidth="1"/>
    <col min="13575" max="13575" width="16.109375" style="46" customWidth="1"/>
    <col min="13576" max="13576" width="0" style="46" hidden="1" customWidth="1"/>
    <col min="13577" max="13577" width="15.44140625" style="46" customWidth="1"/>
    <col min="13578" max="13578" width="12.88671875" style="46" bestFit="1" customWidth="1"/>
    <col min="13579" max="13579" width="8.88671875" style="46"/>
    <col min="13580" max="13580" width="12.88671875" style="46" bestFit="1" customWidth="1"/>
    <col min="13581" max="13824" width="8.88671875" style="46"/>
    <col min="13825" max="13825" width="3.6640625" style="46" bestFit="1" customWidth="1"/>
    <col min="13826" max="13826" width="8.33203125" style="46" customWidth="1"/>
    <col min="13827" max="13827" width="46.109375" style="46" customWidth="1"/>
    <col min="13828" max="13828" width="11" style="46" customWidth="1"/>
    <col min="13829" max="13829" width="12.5546875" style="46" customWidth="1"/>
    <col min="13830" max="13830" width="10.88671875" style="46" customWidth="1"/>
    <col min="13831" max="13831" width="16.109375" style="46" customWidth="1"/>
    <col min="13832" max="13832" width="0" style="46" hidden="1" customWidth="1"/>
    <col min="13833" max="13833" width="15.44140625" style="46" customWidth="1"/>
    <col min="13834" max="13834" width="12.88671875" style="46" bestFit="1" customWidth="1"/>
    <col min="13835" max="13835" width="8.88671875" style="46"/>
    <col min="13836" max="13836" width="12.88671875" style="46" bestFit="1" customWidth="1"/>
    <col min="13837" max="14080" width="8.88671875" style="46"/>
    <col min="14081" max="14081" width="3.6640625" style="46" bestFit="1" customWidth="1"/>
    <col min="14082" max="14082" width="8.33203125" style="46" customWidth="1"/>
    <col min="14083" max="14083" width="46.109375" style="46" customWidth="1"/>
    <col min="14084" max="14084" width="11" style="46" customWidth="1"/>
    <col min="14085" max="14085" width="12.5546875" style="46" customWidth="1"/>
    <col min="14086" max="14086" width="10.88671875" style="46" customWidth="1"/>
    <col min="14087" max="14087" width="16.109375" style="46" customWidth="1"/>
    <col min="14088" max="14088" width="0" style="46" hidden="1" customWidth="1"/>
    <col min="14089" max="14089" width="15.44140625" style="46" customWidth="1"/>
    <col min="14090" max="14090" width="12.88671875" style="46" bestFit="1" customWidth="1"/>
    <col min="14091" max="14091" width="8.88671875" style="46"/>
    <col min="14092" max="14092" width="12.88671875" style="46" bestFit="1" customWidth="1"/>
    <col min="14093" max="14336" width="8.88671875" style="46"/>
    <col min="14337" max="14337" width="3.6640625" style="46" bestFit="1" customWidth="1"/>
    <col min="14338" max="14338" width="8.33203125" style="46" customWidth="1"/>
    <col min="14339" max="14339" width="46.109375" style="46" customWidth="1"/>
    <col min="14340" max="14340" width="11" style="46" customWidth="1"/>
    <col min="14341" max="14341" width="12.5546875" style="46" customWidth="1"/>
    <col min="14342" max="14342" width="10.88671875" style="46" customWidth="1"/>
    <col min="14343" max="14343" width="16.109375" style="46" customWidth="1"/>
    <col min="14344" max="14344" width="0" style="46" hidden="1" customWidth="1"/>
    <col min="14345" max="14345" width="15.44140625" style="46" customWidth="1"/>
    <col min="14346" max="14346" width="12.88671875" style="46" bestFit="1" customWidth="1"/>
    <col min="14347" max="14347" width="8.88671875" style="46"/>
    <col min="14348" max="14348" width="12.88671875" style="46" bestFit="1" customWidth="1"/>
    <col min="14349" max="14592" width="8.88671875" style="46"/>
    <col min="14593" max="14593" width="3.6640625" style="46" bestFit="1" customWidth="1"/>
    <col min="14594" max="14594" width="8.33203125" style="46" customWidth="1"/>
    <col min="14595" max="14595" width="46.109375" style="46" customWidth="1"/>
    <col min="14596" max="14596" width="11" style="46" customWidth="1"/>
    <col min="14597" max="14597" width="12.5546875" style="46" customWidth="1"/>
    <col min="14598" max="14598" width="10.88671875" style="46" customWidth="1"/>
    <col min="14599" max="14599" width="16.109375" style="46" customWidth="1"/>
    <col min="14600" max="14600" width="0" style="46" hidden="1" customWidth="1"/>
    <col min="14601" max="14601" width="15.44140625" style="46" customWidth="1"/>
    <col min="14602" max="14602" width="12.88671875" style="46" bestFit="1" customWidth="1"/>
    <col min="14603" max="14603" width="8.88671875" style="46"/>
    <col min="14604" max="14604" width="12.88671875" style="46" bestFit="1" customWidth="1"/>
    <col min="14605" max="14848" width="8.88671875" style="46"/>
    <col min="14849" max="14849" width="3.6640625" style="46" bestFit="1" customWidth="1"/>
    <col min="14850" max="14850" width="8.33203125" style="46" customWidth="1"/>
    <col min="14851" max="14851" width="46.109375" style="46" customWidth="1"/>
    <col min="14852" max="14852" width="11" style="46" customWidth="1"/>
    <col min="14853" max="14853" width="12.5546875" style="46" customWidth="1"/>
    <col min="14854" max="14854" width="10.88671875" style="46" customWidth="1"/>
    <col min="14855" max="14855" width="16.109375" style="46" customWidth="1"/>
    <col min="14856" max="14856" width="0" style="46" hidden="1" customWidth="1"/>
    <col min="14857" max="14857" width="15.44140625" style="46" customWidth="1"/>
    <col min="14858" max="14858" width="12.88671875" style="46" bestFit="1" customWidth="1"/>
    <col min="14859" max="14859" width="8.88671875" style="46"/>
    <col min="14860" max="14860" width="12.88671875" style="46" bestFit="1" customWidth="1"/>
    <col min="14861" max="15104" width="8.88671875" style="46"/>
    <col min="15105" max="15105" width="3.6640625" style="46" bestFit="1" customWidth="1"/>
    <col min="15106" max="15106" width="8.33203125" style="46" customWidth="1"/>
    <col min="15107" max="15107" width="46.109375" style="46" customWidth="1"/>
    <col min="15108" max="15108" width="11" style="46" customWidth="1"/>
    <col min="15109" max="15109" width="12.5546875" style="46" customWidth="1"/>
    <col min="15110" max="15110" width="10.88671875" style="46" customWidth="1"/>
    <col min="15111" max="15111" width="16.109375" style="46" customWidth="1"/>
    <col min="15112" max="15112" width="0" style="46" hidden="1" customWidth="1"/>
    <col min="15113" max="15113" width="15.44140625" style="46" customWidth="1"/>
    <col min="15114" max="15114" width="12.88671875" style="46" bestFit="1" customWidth="1"/>
    <col min="15115" max="15115" width="8.88671875" style="46"/>
    <col min="15116" max="15116" width="12.88671875" style="46" bestFit="1" customWidth="1"/>
    <col min="15117" max="15360" width="8.88671875" style="46"/>
    <col min="15361" max="15361" width="3.6640625" style="46" bestFit="1" customWidth="1"/>
    <col min="15362" max="15362" width="8.33203125" style="46" customWidth="1"/>
    <col min="15363" max="15363" width="46.109375" style="46" customWidth="1"/>
    <col min="15364" max="15364" width="11" style="46" customWidth="1"/>
    <col min="15365" max="15365" width="12.5546875" style="46" customWidth="1"/>
    <col min="15366" max="15366" width="10.88671875" style="46" customWidth="1"/>
    <col min="15367" max="15367" width="16.109375" style="46" customWidth="1"/>
    <col min="15368" max="15368" width="0" style="46" hidden="1" customWidth="1"/>
    <col min="15369" max="15369" width="15.44140625" style="46" customWidth="1"/>
    <col min="15370" max="15370" width="12.88671875" style="46" bestFit="1" customWidth="1"/>
    <col min="15371" max="15371" width="8.88671875" style="46"/>
    <col min="15372" max="15372" width="12.88671875" style="46" bestFit="1" customWidth="1"/>
    <col min="15373" max="15616" width="8.88671875" style="46"/>
    <col min="15617" max="15617" width="3.6640625" style="46" bestFit="1" customWidth="1"/>
    <col min="15618" max="15618" width="8.33203125" style="46" customWidth="1"/>
    <col min="15619" max="15619" width="46.109375" style="46" customWidth="1"/>
    <col min="15620" max="15620" width="11" style="46" customWidth="1"/>
    <col min="15621" max="15621" width="12.5546875" style="46" customWidth="1"/>
    <col min="15622" max="15622" width="10.88671875" style="46" customWidth="1"/>
    <col min="15623" max="15623" width="16.109375" style="46" customWidth="1"/>
    <col min="15624" max="15624" width="0" style="46" hidden="1" customWidth="1"/>
    <col min="15625" max="15625" width="15.44140625" style="46" customWidth="1"/>
    <col min="15626" max="15626" width="12.88671875" style="46" bestFit="1" customWidth="1"/>
    <col min="15627" max="15627" width="8.88671875" style="46"/>
    <col min="15628" max="15628" width="12.88671875" style="46" bestFit="1" customWidth="1"/>
    <col min="15629" max="15872" width="8.88671875" style="46"/>
    <col min="15873" max="15873" width="3.6640625" style="46" bestFit="1" customWidth="1"/>
    <col min="15874" max="15874" width="8.33203125" style="46" customWidth="1"/>
    <col min="15875" max="15875" width="46.109375" style="46" customWidth="1"/>
    <col min="15876" max="15876" width="11" style="46" customWidth="1"/>
    <col min="15877" max="15877" width="12.5546875" style="46" customWidth="1"/>
    <col min="15878" max="15878" width="10.88671875" style="46" customWidth="1"/>
    <col min="15879" max="15879" width="16.109375" style="46" customWidth="1"/>
    <col min="15880" max="15880" width="0" style="46" hidden="1" customWidth="1"/>
    <col min="15881" max="15881" width="15.44140625" style="46" customWidth="1"/>
    <col min="15882" max="15882" width="12.88671875" style="46" bestFit="1" customWidth="1"/>
    <col min="15883" max="15883" width="8.88671875" style="46"/>
    <col min="15884" max="15884" width="12.88671875" style="46" bestFit="1" customWidth="1"/>
    <col min="15885" max="16128" width="8.88671875" style="46"/>
    <col min="16129" max="16129" width="3.6640625" style="46" bestFit="1" customWidth="1"/>
    <col min="16130" max="16130" width="8.33203125" style="46" customWidth="1"/>
    <col min="16131" max="16131" width="46.109375" style="46" customWidth="1"/>
    <col min="16132" max="16132" width="11" style="46" customWidth="1"/>
    <col min="16133" max="16133" width="12.5546875" style="46" customWidth="1"/>
    <col min="16134" max="16134" width="10.88671875" style="46" customWidth="1"/>
    <col min="16135" max="16135" width="16.109375" style="46" customWidth="1"/>
    <col min="16136" max="16136" width="0" style="46" hidden="1" customWidth="1"/>
    <col min="16137" max="16137" width="15.44140625" style="46" customWidth="1"/>
    <col min="16138" max="16138" width="12.88671875" style="46" bestFit="1" customWidth="1"/>
    <col min="16139" max="16139" width="8.88671875" style="46"/>
    <col min="16140" max="16140" width="12.88671875" style="46" bestFit="1" customWidth="1"/>
    <col min="16141" max="16384" width="8.88671875" style="46"/>
  </cols>
  <sheetData>
    <row r="1" spans="1:13" s="3" customFormat="1" ht="41.4" customHeight="1">
      <c r="A1" s="411" t="s">
        <v>615</v>
      </c>
      <c r="B1" s="412"/>
      <c r="C1" s="413"/>
      <c r="D1" s="549"/>
      <c r="E1" s="550"/>
      <c r="F1" s="550"/>
      <c r="G1" s="551"/>
      <c r="H1" s="1"/>
      <c r="I1" s="2">
        <f>G22/'[4]Grand Summary'!H40</f>
        <v>5.9146014131748036E-3</v>
      </c>
    </row>
    <row r="2" spans="1:13" s="3" customFormat="1" ht="18" customHeight="1">
      <c r="A2" s="552" t="s">
        <v>1</v>
      </c>
      <c r="B2" s="554" t="s">
        <v>2</v>
      </c>
      <c r="C2" s="556" t="s">
        <v>3</v>
      </c>
      <c r="D2" s="623" t="s">
        <v>4</v>
      </c>
      <c r="E2" s="624"/>
      <c r="F2" s="625"/>
      <c r="G2" s="558" t="s">
        <v>7</v>
      </c>
      <c r="H2" s="1"/>
      <c r="K2" s="4">
        <f>11*150000</f>
        <v>1650000</v>
      </c>
    </row>
    <row r="3" spans="1:13" s="3" customFormat="1" ht="18" customHeight="1">
      <c r="A3" s="553"/>
      <c r="B3" s="555"/>
      <c r="C3" s="556"/>
      <c r="D3" s="626"/>
      <c r="E3" s="627"/>
      <c r="F3" s="628"/>
      <c r="G3" s="558"/>
      <c r="H3" s="5"/>
    </row>
    <row r="4" spans="1:13" s="3" customFormat="1" ht="24.6" customHeight="1">
      <c r="A4" s="414"/>
      <c r="B4" s="415"/>
      <c r="C4" s="416" t="str">
        <f>'Bill No 08'!C4</f>
        <v>PROJECT NAME BOARDS/ PLAQUES</v>
      </c>
      <c r="D4" s="417"/>
      <c r="E4" s="418"/>
      <c r="F4" s="419"/>
      <c r="G4" s="420"/>
      <c r="H4" s="5"/>
    </row>
    <row r="5" spans="1:13" s="9" customFormat="1" ht="33" customHeight="1">
      <c r="A5" s="421" t="s">
        <v>616</v>
      </c>
      <c r="B5" s="6" t="s">
        <v>31</v>
      </c>
      <c r="C5" s="10" t="s">
        <v>32</v>
      </c>
      <c r="D5" s="619" t="s">
        <v>824</v>
      </c>
      <c r="E5" s="620"/>
      <c r="F5" s="621"/>
      <c r="G5" s="34">
        <v>125000</v>
      </c>
      <c r="H5" s="1"/>
      <c r="J5" s="11"/>
    </row>
    <row r="6" spans="1:13" s="9" customFormat="1" ht="22.2" customHeight="1">
      <c r="A6" s="425"/>
      <c r="B6" s="13"/>
      <c r="C6" s="23" t="str">
        <f>'Bill No 08'!C6</f>
        <v>SERVICES</v>
      </c>
      <c r="D6" s="422"/>
      <c r="E6" s="423"/>
      <c r="F6" s="424"/>
      <c r="G6" s="426"/>
      <c r="H6" s="1"/>
      <c r="J6" s="11"/>
    </row>
    <row r="7" spans="1:13" s="9" customFormat="1" ht="46.2" customHeight="1">
      <c r="A7" s="421" t="s">
        <v>617</v>
      </c>
      <c r="B7" s="6" t="s">
        <v>35</v>
      </c>
      <c r="C7" s="16" t="s">
        <v>36</v>
      </c>
      <c r="D7" s="619" t="s">
        <v>824</v>
      </c>
      <c r="E7" s="620"/>
      <c r="F7" s="621"/>
      <c r="G7" s="34">
        <v>1250000</v>
      </c>
      <c r="H7" s="1"/>
      <c r="J7" s="11"/>
    </row>
    <row r="8" spans="1:13" s="9" customFormat="1" ht="25.2" customHeight="1">
      <c r="A8" s="421"/>
      <c r="B8" s="6"/>
      <c r="C8" s="427" t="str">
        <f>'Bill No 08'!C8</f>
        <v>ENVIRONMENTAL MANAGEMENT</v>
      </c>
      <c r="D8" s="422"/>
      <c r="E8" s="423"/>
      <c r="F8" s="424"/>
      <c r="G8" s="34"/>
      <c r="H8" s="1"/>
      <c r="J8" s="11"/>
    </row>
    <row r="9" spans="1:13" s="9" customFormat="1" ht="46.2" customHeight="1">
      <c r="A9" s="421" t="s">
        <v>618</v>
      </c>
      <c r="B9" s="6" t="s">
        <v>46</v>
      </c>
      <c r="C9" s="10" t="s">
        <v>47</v>
      </c>
      <c r="D9" s="619" t="s">
        <v>824</v>
      </c>
      <c r="E9" s="620"/>
      <c r="F9" s="621"/>
      <c r="G9" s="34">
        <v>1250000</v>
      </c>
      <c r="H9" s="19"/>
      <c r="J9" s="11">
        <f>G9/23</f>
        <v>54347.82608695652</v>
      </c>
    </row>
    <row r="10" spans="1:13" s="9" customFormat="1" ht="24.6" customHeight="1">
      <c r="A10" s="421"/>
      <c r="B10" s="6"/>
      <c r="C10" s="427" t="str">
        <f>'Bill No 08'!C10</f>
        <v>TRAFFIC CONTROL</v>
      </c>
      <c r="D10" s="422"/>
      <c r="E10" s="423"/>
      <c r="F10" s="424"/>
      <c r="G10" s="34"/>
      <c r="H10" s="19"/>
      <c r="J10" s="11"/>
    </row>
    <row r="11" spans="1:13" s="9" customFormat="1" ht="46.2" customHeight="1">
      <c r="A11" s="421" t="s">
        <v>619</v>
      </c>
      <c r="B11" s="6" t="s">
        <v>53</v>
      </c>
      <c r="C11" s="10" t="s">
        <v>54</v>
      </c>
      <c r="D11" s="619" t="s">
        <v>824</v>
      </c>
      <c r="E11" s="620"/>
      <c r="F11" s="621"/>
      <c r="G11" s="428">
        <v>2500000</v>
      </c>
      <c r="H11" s="19">
        <f>140000*1.15</f>
        <v>161000</v>
      </c>
      <c r="J11" s="11">
        <v>1532464.5491803279</v>
      </c>
    </row>
    <row r="12" spans="1:13" s="9" customFormat="1" ht="30.6" customHeight="1">
      <c r="A12" s="421"/>
      <c r="B12" s="6"/>
      <c r="C12" s="427" t="str">
        <f>'Bill No 08'!C12</f>
        <v>HEALTH &amp; SAFETY</v>
      </c>
      <c r="D12" s="422"/>
      <c r="E12" s="423"/>
      <c r="F12" s="424"/>
      <c r="G12" s="428"/>
      <c r="H12" s="19"/>
      <c r="J12" s="11"/>
    </row>
    <row r="13" spans="1:13" s="9" customFormat="1" ht="34.200000000000003" customHeight="1">
      <c r="A13" s="421" t="s">
        <v>620</v>
      </c>
      <c r="B13" s="379" t="s">
        <v>60</v>
      </c>
      <c r="C13" s="16" t="s">
        <v>61</v>
      </c>
      <c r="D13" s="619" t="s">
        <v>824</v>
      </c>
      <c r="E13" s="620"/>
      <c r="F13" s="621"/>
      <c r="G13" s="34">
        <v>600000</v>
      </c>
      <c r="H13" s="1"/>
      <c r="J13" s="11"/>
    </row>
    <row r="14" spans="1:13" s="9" customFormat="1" ht="25.2" customHeight="1">
      <c r="A14" s="421"/>
      <c r="B14" s="379"/>
      <c r="C14" s="427" t="str">
        <f>'Bill No 08'!C14</f>
        <v>UTILITY RELOCATION</v>
      </c>
      <c r="D14" s="422"/>
      <c r="E14" s="423"/>
      <c r="F14" s="424"/>
      <c r="G14" s="34"/>
      <c r="H14" s="1"/>
      <c r="J14" s="11"/>
    </row>
    <row r="15" spans="1:13" s="9" customFormat="1" ht="42.6" customHeight="1">
      <c r="A15" s="421" t="s">
        <v>621</v>
      </c>
      <c r="B15" s="6" t="s">
        <v>66</v>
      </c>
      <c r="C15" s="16" t="s">
        <v>67</v>
      </c>
      <c r="D15" s="619" t="s">
        <v>824</v>
      </c>
      <c r="E15" s="620"/>
      <c r="F15" s="621"/>
      <c r="G15" s="34">
        <v>625000</v>
      </c>
      <c r="H15" s="1"/>
      <c r="I15" s="25" t="s">
        <v>68</v>
      </c>
      <c r="J15" s="26">
        <v>1</v>
      </c>
      <c r="K15" s="25" t="s">
        <v>64</v>
      </c>
      <c r="L15" s="25">
        <f>J15*M15</f>
        <v>350000</v>
      </c>
      <c r="M15" s="9">
        <v>350000</v>
      </c>
    </row>
    <row r="16" spans="1:13" s="9" customFormat="1" ht="23.4" customHeight="1">
      <c r="A16" s="421"/>
      <c r="B16" s="6"/>
      <c r="C16" s="427" t="str">
        <f>'Bill No 08'!C16</f>
        <v>MONITORING</v>
      </c>
      <c r="D16" s="422"/>
      <c r="E16" s="423"/>
      <c r="F16" s="424"/>
      <c r="G16" s="34"/>
      <c r="H16" s="1"/>
      <c r="I16" s="25"/>
      <c r="J16" s="26"/>
      <c r="K16" s="25"/>
      <c r="L16" s="25"/>
    </row>
    <row r="17" spans="1:16140" s="9" customFormat="1" ht="33.6" customHeight="1">
      <c r="A17" s="421" t="s">
        <v>622</v>
      </c>
      <c r="B17" s="6" t="s">
        <v>78</v>
      </c>
      <c r="C17" s="16" t="s">
        <v>609</v>
      </c>
      <c r="D17" s="619" t="s">
        <v>824</v>
      </c>
      <c r="E17" s="620"/>
      <c r="F17" s="621"/>
      <c r="G17" s="34">
        <v>5000000</v>
      </c>
      <c r="H17" s="1"/>
      <c r="I17" s="25" t="s">
        <v>79</v>
      </c>
      <c r="J17" s="26">
        <v>6</v>
      </c>
      <c r="K17" s="25" t="s">
        <v>64</v>
      </c>
      <c r="L17" s="25">
        <f t="shared" ref="L17" si="0">J17*M17</f>
        <v>510000</v>
      </c>
      <c r="M17" s="9">
        <v>85000</v>
      </c>
    </row>
    <row r="18" spans="1:16140" s="9" customFormat="1" ht="33.6" customHeight="1">
      <c r="A18" s="421"/>
      <c r="B18" s="6"/>
      <c r="C18" s="443" t="s">
        <v>84</v>
      </c>
      <c r="D18" s="422"/>
      <c r="E18" s="423"/>
      <c r="F18" s="424"/>
      <c r="G18" s="34"/>
      <c r="H18" s="1"/>
      <c r="I18" s="25"/>
      <c r="J18" s="26"/>
      <c r="K18" s="25"/>
      <c r="L18" s="25"/>
    </row>
    <row r="19" spans="1:16140" s="9" customFormat="1" ht="33.6" customHeight="1">
      <c r="A19" s="421" t="s">
        <v>623</v>
      </c>
      <c r="B19" s="6"/>
      <c r="C19" s="317" t="s">
        <v>624</v>
      </c>
      <c r="D19" s="619" t="s">
        <v>824</v>
      </c>
      <c r="E19" s="620"/>
      <c r="F19" s="621"/>
      <c r="G19" s="34">
        <v>500000</v>
      </c>
      <c r="H19" s="1">
        <v>0</v>
      </c>
      <c r="I19" s="25"/>
      <c r="J19" s="36"/>
      <c r="K19" s="25"/>
      <c r="L19" s="25"/>
    </row>
    <row r="20" spans="1:16140" s="9" customFormat="1" ht="36.6" customHeight="1">
      <c r="A20" s="421"/>
      <c r="B20" s="6"/>
      <c r="C20" s="429" t="str">
        <f>'Bill No 08'!C20</f>
        <v>DEVELOPMENT OF ACCESS ROADS, REHABILITATION OF ROADS &amp; EXISTING DRAINAGE</v>
      </c>
      <c r="D20" s="422"/>
      <c r="E20" s="423"/>
      <c r="F20" s="424"/>
      <c r="G20" s="34"/>
      <c r="H20" s="1"/>
      <c r="I20" s="25"/>
      <c r="J20" s="36"/>
      <c r="K20" s="25"/>
      <c r="L20" s="25"/>
    </row>
    <row r="21" spans="1:16140" s="9" customFormat="1" ht="84" customHeight="1">
      <c r="A21" s="421" t="s">
        <v>625</v>
      </c>
      <c r="B21" s="6"/>
      <c r="C21" s="43" t="s">
        <v>90</v>
      </c>
      <c r="D21" s="619" t="s">
        <v>824</v>
      </c>
      <c r="E21" s="620"/>
      <c r="F21" s="621"/>
      <c r="G21" s="430">
        <v>1500000</v>
      </c>
      <c r="H21" s="1"/>
      <c r="I21" s="25"/>
      <c r="J21" s="36"/>
      <c r="K21" s="25"/>
      <c r="L21" s="25"/>
    </row>
    <row r="22" spans="1:16140" ht="30" customHeight="1" thickBot="1">
      <c r="A22" s="431"/>
      <c r="B22" s="622" t="s">
        <v>626</v>
      </c>
      <c r="C22" s="622"/>
      <c r="D22" s="622"/>
      <c r="E22" s="622"/>
      <c r="F22" s="622"/>
      <c r="G22" s="432">
        <f>SUM(G5:G21)</f>
        <v>13350000</v>
      </c>
      <c r="I22" s="25"/>
      <c r="J22" s="36">
        <f>253</f>
        <v>253</v>
      </c>
      <c r="K22" s="25"/>
      <c r="L22" s="25">
        <f>J22*M22</f>
        <v>0</v>
      </c>
    </row>
    <row r="23" spans="1:16140">
      <c r="J23" s="46">
        <f>J22*0.18</f>
        <v>45.54</v>
      </c>
    </row>
    <row r="24" spans="1:16140" s="45" customFormat="1">
      <c r="A24" s="47"/>
      <c r="B24" s="47"/>
      <c r="C24" s="46"/>
      <c r="D24" s="48"/>
      <c r="E24" s="48"/>
      <c r="F24" s="49"/>
      <c r="G24" s="49" t="e">
        <f>SUM(G21,G19,G17,G15,G13,G9,G7,G5,#REF!,G11)</f>
        <v>#REF!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</row>
    <row r="29" spans="1:16140">
      <c r="G29" s="49">
        <v>13662500</v>
      </c>
    </row>
    <row r="43" spans="1:16140" s="45" customFormat="1">
      <c r="A43" s="47"/>
      <c r="B43" s="47"/>
      <c r="C43" s="46"/>
      <c r="D43" s="48"/>
      <c r="E43" s="48"/>
      <c r="F43" s="49"/>
      <c r="G43" s="50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  <c r="TF43" s="46"/>
      <c r="TG43" s="46"/>
      <c r="TH43" s="46"/>
      <c r="TI43" s="46"/>
      <c r="TJ43" s="46"/>
      <c r="TK43" s="46"/>
      <c r="TL43" s="46"/>
      <c r="TM43" s="46"/>
      <c r="TN43" s="46"/>
      <c r="TO43" s="46"/>
      <c r="TP43" s="46"/>
      <c r="TQ43" s="46"/>
      <c r="TR43" s="46"/>
      <c r="TS43" s="46"/>
      <c r="TT43" s="46"/>
      <c r="TU43" s="46"/>
      <c r="TV43" s="46"/>
      <c r="TW43" s="46"/>
      <c r="TX43" s="46"/>
      <c r="TY43" s="46"/>
      <c r="TZ43" s="46"/>
      <c r="UA43" s="46"/>
      <c r="UB43" s="46"/>
      <c r="UC43" s="46"/>
      <c r="UD43" s="46"/>
      <c r="UE43" s="46"/>
      <c r="UF43" s="46"/>
      <c r="UG43" s="46"/>
      <c r="UH43" s="46"/>
      <c r="UI43" s="46"/>
      <c r="UJ43" s="46"/>
      <c r="UK43" s="46"/>
      <c r="UL43" s="46"/>
      <c r="UM43" s="46"/>
      <c r="UN43" s="46"/>
      <c r="UO43" s="46"/>
      <c r="UP43" s="46"/>
      <c r="UQ43" s="46"/>
      <c r="UR43" s="46"/>
      <c r="US43" s="46"/>
      <c r="UT43" s="46"/>
      <c r="UU43" s="46"/>
      <c r="UV43" s="46"/>
      <c r="UW43" s="46"/>
      <c r="UX43" s="46"/>
      <c r="UY43" s="46"/>
      <c r="UZ43" s="46"/>
      <c r="VA43" s="46"/>
      <c r="VB43" s="46"/>
      <c r="VC43" s="46"/>
      <c r="VD43" s="46"/>
      <c r="VE43" s="46"/>
      <c r="VF43" s="46"/>
      <c r="VG43" s="46"/>
      <c r="VH43" s="46"/>
      <c r="VI43" s="46"/>
      <c r="VJ43" s="46"/>
      <c r="VK43" s="46"/>
      <c r="VL43" s="46"/>
      <c r="VM43" s="46"/>
      <c r="VN43" s="46"/>
      <c r="VO43" s="46"/>
      <c r="VP43" s="46"/>
      <c r="VQ43" s="46"/>
      <c r="VR43" s="46"/>
      <c r="VS43" s="46"/>
      <c r="VT43" s="46"/>
      <c r="VU43" s="46"/>
      <c r="VV43" s="46"/>
      <c r="VW43" s="46"/>
      <c r="VX43" s="46"/>
      <c r="VY43" s="46"/>
      <c r="VZ43" s="46"/>
      <c r="WA43" s="46"/>
      <c r="WB43" s="46"/>
      <c r="WC43" s="46"/>
      <c r="WD43" s="46"/>
      <c r="WE43" s="46"/>
      <c r="WF43" s="46"/>
      <c r="WG43" s="46"/>
      <c r="WH43" s="46"/>
      <c r="WI43" s="46"/>
      <c r="WJ43" s="46"/>
      <c r="WK43" s="46"/>
      <c r="WL43" s="46"/>
      <c r="WM43" s="46"/>
      <c r="WN43" s="46"/>
      <c r="WO43" s="46"/>
      <c r="WP43" s="46"/>
      <c r="WQ43" s="46"/>
      <c r="WR43" s="46"/>
      <c r="WS43" s="46"/>
      <c r="WT43" s="46"/>
      <c r="WU43" s="46"/>
      <c r="WV43" s="46"/>
      <c r="WW43" s="46"/>
      <c r="WX43" s="46"/>
      <c r="WY43" s="46"/>
      <c r="WZ43" s="46"/>
      <c r="XA43" s="46"/>
      <c r="XB43" s="46"/>
      <c r="XC43" s="46"/>
      <c r="XD43" s="46"/>
      <c r="XE43" s="46"/>
      <c r="XF43" s="46"/>
      <c r="XG43" s="46"/>
      <c r="XH43" s="46"/>
      <c r="XI43" s="46"/>
      <c r="XJ43" s="46"/>
      <c r="XK43" s="46"/>
      <c r="XL43" s="46"/>
      <c r="XM43" s="46"/>
      <c r="XN43" s="46"/>
      <c r="XO43" s="46"/>
      <c r="XP43" s="46"/>
      <c r="XQ43" s="46"/>
      <c r="XR43" s="46"/>
      <c r="XS43" s="46"/>
      <c r="XT43" s="46"/>
      <c r="XU43" s="46"/>
      <c r="XV43" s="46"/>
      <c r="XW43" s="46"/>
      <c r="XX43" s="46"/>
      <c r="XY43" s="46"/>
      <c r="XZ43" s="46"/>
      <c r="YA43" s="46"/>
      <c r="YB43" s="46"/>
      <c r="YC43" s="46"/>
      <c r="YD43" s="46"/>
      <c r="YE43" s="46"/>
      <c r="YF43" s="46"/>
      <c r="YG43" s="46"/>
      <c r="YH43" s="46"/>
      <c r="YI43" s="46"/>
      <c r="YJ43" s="46"/>
      <c r="YK43" s="46"/>
      <c r="YL43" s="46"/>
      <c r="YM43" s="46"/>
      <c r="YN43" s="46"/>
      <c r="YO43" s="46"/>
      <c r="YP43" s="46"/>
      <c r="YQ43" s="46"/>
      <c r="YR43" s="46"/>
      <c r="YS43" s="46"/>
      <c r="YT43" s="46"/>
      <c r="YU43" s="46"/>
      <c r="YV43" s="46"/>
      <c r="YW43" s="46"/>
      <c r="YX43" s="46"/>
      <c r="YY43" s="46"/>
      <c r="YZ43" s="46"/>
      <c r="ZA43" s="46"/>
      <c r="ZB43" s="46"/>
      <c r="ZC43" s="46"/>
      <c r="ZD43" s="46"/>
      <c r="ZE43" s="46"/>
      <c r="ZF43" s="46"/>
      <c r="ZG43" s="46"/>
      <c r="ZH43" s="46"/>
      <c r="ZI43" s="46"/>
      <c r="ZJ43" s="46"/>
      <c r="ZK43" s="46"/>
      <c r="ZL43" s="46"/>
      <c r="ZM43" s="46"/>
      <c r="ZN43" s="46"/>
      <c r="ZO43" s="46"/>
      <c r="ZP43" s="46"/>
      <c r="ZQ43" s="46"/>
      <c r="ZR43" s="46"/>
      <c r="ZS43" s="46"/>
      <c r="ZT43" s="46"/>
      <c r="ZU43" s="46"/>
      <c r="ZV43" s="46"/>
      <c r="ZW43" s="46"/>
      <c r="ZX43" s="46"/>
      <c r="ZY43" s="46"/>
      <c r="ZZ43" s="46"/>
      <c r="AAA43" s="46"/>
      <c r="AAB43" s="46"/>
      <c r="AAC43" s="46"/>
      <c r="AAD43" s="46"/>
      <c r="AAE43" s="46"/>
      <c r="AAF43" s="46"/>
      <c r="AAG43" s="46"/>
      <c r="AAH43" s="46"/>
      <c r="AAI43" s="46"/>
      <c r="AAJ43" s="46"/>
      <c r="AAK43" s="46"/>
      <c r="AAL43" s="46"/>
      <c r="AAM43" s="46"/>
      <c r="AAN43" s="46"/>
      <c r="AAO43" s="46"/>
      <c r="AAP43" s="46"/>
      <c r="AAQ43" s="46"/>
      <c r="AAR43" s="46"/>
      <c r="AAS43" s="46"/>
      <c r="AAT43" s="46"/>
      <c r="AAU43" s="46"/>
      <c r="AAV43" s="46"/>
      <c r="AAW43" s="46"/>
      <c r="AAX43" s="46"/>
      <c r="AAY43" s="46"/>
      <c r="AAZ43" s="46"/>
      <c r="ABA43" s="46"/>
      <c r="ABB43" s="46"/>
      <c r="ABC43" s="46"/>
      <c r="ABD43" s="46"/>
      <c r="ABE43" s="46"/>
      <c r="ABF43" s="46"/>
      <c r="ABG43" s="46"/>
      <c r="ABH43" s="46"/>
      <c r="ABI43" s="46"/>
      <c r="ABJ43" s="46"/>
      <c r="ABK43" s="46"/>
      <c r="ABL43" s="46"/>
      <c r="ABM43" s="46"/>
      <c r="ABN43" s="46"/>
      <c r="ABO43" s="46"/>
      <c r="ABP43" s="46"/>
      <c r="ABQ43" s="46"/>
      <c r="ABR43" s="46"/>
      <c r="ABS43" s="46"/>
      <c r="ABT43" s="46"/>
      <c r="ABU43" s="46"/>
      <c r="ABV43" s="46"/>
      <c r="ABW43" s="46"/>
      <c r="ABX43" s="46"/>
      <c r="ABY43" s="46"/>
      <c r="ABZ43" s="46"/>
      <c r="ACA43" s="46"/>
      <c r="ACB43" s="46"/>
      <c r="ACC43" s="46"/>
      <c r="ACD43" s="46"/>
      <c r="ACE43" s="46"/>
      <c r="ACF43" s="46"/>
      <c r="ACG43" s="46"/>
      <c r="ACH43" s="46"/>
      <c r="ACI43" s="46"/>
      <c r="ACJ43" s="46"/>
      <c r="ACK43" s="46"/>
      <c r="ACL43" s="46"/>
      <c r="ACM43" s="46"/>
      <c r="ACN43" s="46"/>
      <c r="ACO43" s="46"/>
      <c r="ACP43" s="46"/>
      <c r="ACQ43" s="46"/>
      <c r="ACR43" s="46"/>
      <c r="ACS43" s="46"/>
      <c r="ACT43" s="46"/>
      <c r="ACU43" s="46"/>
      <c r="ACV43" s="46"/>
      <c r="ACW43" s="46"/>
      <c r="ACX43" s="46"/>
      <c r="ACY43" s="46"/>
      <c r="ACZ43" s="46"/>
      <c r="ADA43" s="46"/>
      <c r="ADB43" s="46"/>
      <c r="ADC43" s="46"/>
      <c r="ADD43" s="46"/>
      <c r="ADE43" s="46"/>
      <c r="ADF43" s="46"/>
      <c r="ADG43" s="46"/>
      <c r="ADH43" s="46"/>
      <c r="ADI43" s="46"/>
      <c r="ADJ43" s="46"/>
      <c r="ADK43" s="46"/>
      <c r="ADL43" s="46"/>
      <c r="ADM43" s="46"/>
      <c r="ADN43" s="46"/>
      <c r="ADO43" s="46"/>
      <c r="ADP43" s="46"/>
      <c r="ADQ43" s="46"/>
      <c r="ADR43" s="46"/>
      <c r="ADS43" s="46"/>
      <c r="ADT43" s="46"/>
      <c r="ADU43" s="46"/>
      <c r="ADV43" s="46"/>
      <c r="ADW43" s="46"/>
      <c r="ADX43" s="46"/>
      <c r="ADY43" s="46"/>
      <c r="ADZ43" s="46"/>
      <c r="AEA43" s="46"/>
      <c r="AEB43" s="46"/>
      <c r="AEC43" s="46"/>
      <c r="AED43" s="46"/>
      <c r="AEE43" s="46"/>
      <c r="AEF43" s="46"/>
      <c r="AEG43" s="46"/>
      <c r="AEH43" s="46"/>
      <c r="AEI43" s="46"/>
      <c r="AEJ43" s="46"/>
      <c r="AEK43" s="46"/>
      <c r="AEL43" s="46"/>
      <c r="AEM43" s="46"/>
      <c r="AEN43" s="46"/>
      <c r="AEO43" s="46"/>
      <c r="AEP43" s="46"/>
      <c r="AEQ43" s="46"/>
      <c r="AER43" s="46"/>
      <c r="AES43" s="46"/>
      <c r="AET43" s="46"/>
      <c r="AEU43" s="46"/>
      <c r="AEV43" s="46"/>
      <c r="AEW43" s="46"/>
      <c r="AEX43" s="46"/>
      <c r="AEY43" s="46"/>
      <c r="AEZ43" s="46"/>
      <c r="AFA43" s="46"/>
      <c r="AFB43" s="46"/>
      <c r="AFC43" s="46"/>
      <c r="AFD43" s="46"/>
      <c r="AFE43" s="46"/>
      <c r="AFF43" s="46"/>
      <c r="AFG43" s="46"/>
      <c r="AFH43" s="46"/>
      <c r="AFI43" s="46"/>
      <c r="AFJ43" s="46"/>
      <c r="AFK43" s="46"/>
      <c r="AFL43" s="46"/>
      <c r="AFM43" s="46"/>
      <c r="AFN43" s="46"/>
      <c r="AFO43" s="46"/>
      <c r="AFP43" s="46"/>
      <c r="AFQ43" s="46"/>
      <c r="AFR43" s="46"/>
      <c r="AFS43" s="46"/>
      <c r="AFT43" s="46"/>
      <c r="AFU43" s="46"/>
      <c r="AFV43" s="46"/>
      <c r="AFW43" s="46"/>
      <c r="AFX43" s="46"/>
      <c r="AFY43" s="46"/>
      <c r="AFZ43" s="46"/>
      <c r="AGA43" s="46"/>
      <c r="AGB43" s="46"/>
      <c r="AGC43" s="46"/>
      <c r="AGD43" s="46"/>
      <c r="AGE43" s="46"/>
      <c r="AGF43" s="46"/>
      <c r="AGG43" s="46"/>
      <c r="AGH43" s="46"/>
      <c r="AGI43" s="46"/>
      <c r="AGJ43" s="46"/>
      <c r="AGK43" s="46"/>
      <c r="AGL43" s="46"/>
      <c r="AGM43" s="46"/>
      <c r="AGN43" s="46"/>
      <c r="AGO43" s="46"/>
      <c r="AGP43" s="46"/>
      <c r="AGQ43" s="46"/>
      <c r="AGR43" s="46"/>
      <c r="AGS43" s="46"/>
      <c r="AGT43" s="46"/>
      <c r="AGU43" s="46"/>
      <c r="AGV43" s="46"/>
      <c r="AGW43" s="46"/>
      <c r="AGX43" s="46"/>
      <c r="AGY43" s="46"/>
      <c r="AGZ43" s="46"/>
      <c r="AHA43" s="46"/>
      <c r="AHB43" s="46"/>
      <c r="AHC43" s="46"/>
      <c r="AHD43" s="46"/>
      <c r="AHE43" s="46"/>
      <c r="AHF43" s="46"/>
      <c r="AHG43" s="46"/>
      <c r="AHH43" s="46"/>
      <c r="AHI43" s="46"/>
      <c r="AHJ43" s="46"/>
      <c r="AHK43" s="46"/>
      <c r="AHL43" s="46"/>
      <c r="AHM43" s="46"/>
      <c r="AHN43" s="46"/>
      <c r="AHO43" s="46"/>
      <c r="AHP43" s="46"/>
      <c r="AHQ43" s="46"/>
      <c r="AHR43" s="46"/>
      <c r="AHS43" s="46"/>
      <c r="AHT43" s="46"/>
      <c r="AHU43" s="46"/>
      <c r="AHV43" s="46"/>
      <c r="AHW43" s="46"/>
      <c r="AHX43" s="46"/>
      <c r="AHY43" s="46"/>
      <c r="AHZ43" s="46"/>
      <c r="AIA43" s="46"/>
      <c r="AIB43" s="46"/>
      <c r="AIC43" s="46"/>
      <c r="AID43" s="46"/>
      <c r="AIE43" s="46"/>
      <c r="AIF43" s="46"/>
      <c r="AIG43" s="46"/>
      <c r="AIH43" s="46"/>
      <c r="AII43" s="46"/>
      <c r="AIJ43" s="46"/>
      <c r="AIK43" s="46"/>
      <c r="AIL43" s="46"/>
      <c r="AIM43" s="46"/>
      <c r="AIN43" s="46"/>
      <c r="AIO43" s="46"/>
      <c r="AIP43" s="46"/>
      <c r="AIQ43" s="46"/>
      <c r="AIR43" s="46"/>
      <c r="AIS43" s="46"/>
      <c r="AIT43" s="46"/>
      <c r="AIU43" s="46"/>
      <c r="AIV43" s="46"/>
      <c r="AIW43" s="46"/>
      <c r="AIX43" s="46"/>
      <c r="AIY43" s="46"/>
      <c r="AIZ43" s="46"/>
      <c r="AJA43" s="46"/>
      <c r="AJB43" s="46"/>
      <c r="AJC43" s="46"/>
      <c r="AJD43" s="46"/>
      <c r="AJE43" s="46"/>
      <c r="AJF43" s="46"/>
      <c r="AJG43" s="46"/>
      <c r="AJH43" s="46"/>
      <c r="AJI43" s="46"/>
      <c r="AJJ43" s="46"/>
      <c r="AJK43" s="46"/>
      <c r="AJL43" s="46"/>
      <c r="AJM43" s="46"/>
      <c r="AJN43" s="46"/>
      <c r="AJO43" s="46"/>
      <c r="AJP43" s="46"/>
      <c r="AJQ43" s="46"/>
      <c r="AJR43" s="46"/>
      <c r="AJS43" s="46"/>
      <c r="AJT43" s="46"/>
      <c r="AJU43" s="46"/>
      <c r="AJV43" s="46"/>
      <c r="AJW43" s="46"/>
      <c r="AJX43" s="46"/>
      <c r="AJY43" s="46"/>
      <c r="AJZ43" s="46"/>
      <c r="AKA43" s="46"/>
      <c r="AKB43" s="46"/>
      <c r="AKC43" s="46"/>
      <c r="AKD43" s="46"/>
      <c r="AKE43" s="46"/>
      <c r="AKF43" s="46"/>
      <c r="AKG43" s="46"/>
      <c r="AKH43" s="46"/>
      <c r="AKI43" s="46"/>
      <c r="AKJ43" s="46"/>
      <c r="AKK43" s="46"/>
      <c r="AKL43" s="46"/>
      <c r="AKM43" s="46"/>
      <c r="AKN43" s="46"/>
      <c r="AKO43" s="46"/>
      <c r="AKP43" s="46"/>
      <c r="AKQ43" s="46"/>
      <c r="AKR43" s="46"/>
      <c r="AKS43" s="46"/>
      <c r="AKT43" s="46"/>
      <c r="AKU43" s="46"/>
      <c r="AKV43" s="46"/>
      <c r="AKW43" s="46"/>
      <c r="AKX43" s="46"/>
      <c r="AKY43" s="46"/>
      <c r="AKZ43" s="46"/>
      <c r="ALA43" s="46"/>
      <c r="ALB43" s="46"/>
      <c r="ALC43" s="46"/>
      <c r="ALD43" s="46"/>
      <c r="ALE43" s="46"/>
      <c r="ALF43" s="46"/>
      <c r="ALG43" s="46"/>
      <c r="ALH43" s="46"/>
      <c r="ALI43" s="46"/>
      <c r="ALJ43" s="46"/>
      <c r="ALK43" s="46"/>
      <c r="ALL43" s="46"/>
      <c r="ALM43" s="46"/>
      <c r="ALN43" s="46"/>
      <c r="ALO43" s="46"/>
      <c r="ALP43" s="46"/>
      <c r="ALQ43" s="46"/>
      <c r="ALR43" s="46"/>
      <c r="ALS43" s="46"/>
      <c r="ALT43" s="46"/>
      <c r="ALU43" s="46"/>
      <c r="ALV43" s="46"/>
      <c r="ALW43" s="46"/>
      <c r="ALX43" s="46"/>
      <c r="ALY43" s="46"/>
      <c r="ALZ43" s="46"/>
      <c r="AMA43" s="46"/>
      <c r="AMB43" s="46"/>
      <c r="AMC43" s="46"/>
      <c r="AMD43" s="46"/>
      <c r="AME43" s="46"/>
      <c r="AMF43" s="46"/>
      <c r="AMG43" s="46"/>
      <c r="AMH43" s="46"/>
      <c r="AMI43" s="46"/>
      <c r="AMJ43" s="46"/>
      <c r="AMK43" s="46"/>
      <c r="AML43" s="46"/>
      <c r="AMM43" s="46"/>
      <c r="AMN43" s="46"/>
      <c r="AMO43" s="46"/>
      <c r="AMP43" s="46"/>
      <c r="AMQ43" s="46"/>
      <c r="AMR43" s="46"/>
      <c r="AMS43" s="46"/>
      <c r="AMT43" s="46"/>
      <c r="AMU43" s="46"/>
      <c r="AMV43" s="46"/>
      <c r="AMW43" s="46"/>
      <c r="AMX43" s="46"/>
      <c r="AMY43" s="46"/>
      <c r="AMZ43" s="46"/>
      <c r="ANA43" s="46"/>
      <c r="ANB43" s="46"/>
      <c r="ANC43" s="46"/>
      <c r="AND43" s="46"/>
      <c r="ANE43" s="46"/>
      <c r="ANF43" s="46"/>
      <c r="ANG43" s="46"/>
      <c r="ANH43" s="46"/>
      <c r="ANI43" s="46"/>
      <c r="ANJ43" s="46"/>
      <c r="ANK43" s="46"/>
      <c r="ANL43" s="46"/>
      <c r="ANM43" s="46"/>
      <c r="ANN43" s="46"/>
      <c r="ANO43" s="46"/>
      <c r="ANP43" s="46"/>
      <c r="ANQ43" s="46"/>
      <c r="ANR43" s="46"/>
      <c r="ANS43" s="46"/>
      <c r="ANT43" s="46"/>
      <c r="ANU43" s="46"/>
      <c r="ANV43" s="46"/>
      <c r="ANW43" s="46"/>
      <c r="ANX43" s="46"/>
      <c r="ANY43" s="46"/>
      <c r="ANZ43" s="46"/>
      <c r="AOA43" s="46"/>
      <c r="AOB43" s="46"/>
      <c r="AOC43" s="46"/>
      <c r="AOD43" s="46"/>
      <c r="AOE43" s="46"/>
      <c r="AOF43" s="46"/>
      <c r="AOG43" s="46"/>
      <c r="AOH43" s="46"/>
      <c r="AOI43" s="46"/>
      <c r="AOJ43" s="46"/>
      <c r="AOK43" s="46"/>
      <c r="AOL43" s="46"/>
      <c r="AOM43" s="46"/>
      <c r="AON43" s="46"/>
      <c r="AOO43" s="46"/>
      <c r="AOP43" s="46"/>
      <c r="AOQ43" s="46"/>
      <c r="AOR43" s="46"/>
      <c r="AOS43" s="46"/>
      <c r="AOT43" s="46"/>
      <c r="AOU43" s="46"/>
      <c r="AOV43" s="46"/>
      <c r="AOW43" s="46"/>
      <c r="AOX43" s="46"/>
      <c r="AOY43" s="46"/>
      <c r="AOZ43" s="46"/>
      <c r="APA43" s="46"/>
      <c r="APB43" s="46"/>
      <c r="APC43" s="46"/>
      <c r="APD43" s="46"/>
      <c r="APE43" s="46"/>
      <c r="APF43" s="46"/>
      <c r="APG43" s="46"/>
      <c r="APH43" s="46"/>
      <c r="API43" s="46"/>
      <c r="APJ43" s="46"/>
      <c r="APK43" s="46"/>
      <c r="APL43" s="46"/>
      <c r="APM43" s="46"/>
      <c r="APN43" s="46"/>
      <c r="APO43" s="46"/>
      <c r="APP43" s="46"/>
      <c r="APQ43" s="46"/>
      <c r="APR43" s="46"/>
      <c r="APS43" s="46"/>
      <c r="APT43" s="46"/>
      <c r="APU43" s="46"/>
      <c r="APV43" s="46"/>
      <c r="APW43" s="46"/>
      <c r="APX43" s="46"/>
      <c r="APY43" s="46"/>
      <c r="APZ43" s="46"/>
      <c r="AQA43" s="46"/>
      <c r="AQB43" s="46"/>
      <c r="AQC43" s="46"/>
      <c r="AQD43" s="46"/>
      <c r="AQE43" s="46"/>
      <c r="AQF43" s="46"/>
      <c r="AQG43" s="46"/>
      <c r="AQH43" s="46"/>
      <c r="AQI43" s="46"/>
      <c r="AQJ43" s="46"/>
      <c r="AQK43" s="46"/>
      <c r="AQL43" s="46"/>
      <c r="AQM43" s="46"/>
      <c r="AQN43" s="46"/>
      <c r="AQO43" s="46"/>
      <c r="AQP43" s="46"/>
      <c r="AQQ43" s="46"/>
      <c r="AQR43" s="46"/>
      <c r="AQS43" s="46"/>
      <c r="AQT43" s="46"/>
      <c r="AQU43" s="46"/>
      <c r="AQV43" s="46"/>
      <c r="AQW43" s="46"/>
      <c r="AQX43" s="46"/>
      <c r="AQY43" s="46"/>
      <c r="AQZ43" s="46"/>
      <c r="ARA43" s="46"/>
      <c r="ARB43" s="46"/>
      <c r="ARC43" s="46"/>
      <c r="ARD43" s="46"/>
      <c r="ARE43" s="46"/>
      <c r="ARF43" s="46"/>
      <c r="ARG43" s="46"/>
      <c r="ARH43" s="46"/>
      <c r="ARI43" s="46"/>
      <c r="ARJ43" s="46"/>
      <c r="ARK43" s="46"/>
      <c r="ARL43" s="46"/>
      <c r="ARM43" s="46"/>
      <c r="ARN43" s="46"/>
      <c r="ARO43" s="46"/>
      <c r="ARP43" s="46"/>
      <c r="ARQ43" s="46"/>
      <c r="ARR43" s="46"/>
      <c r="ARS43" s="46"/>
      <c r="ART43" s="46"/>
      <c r="ARU43" s="46"/>
      <c r="ARV43" s="46"/>
      <c r="ARW43" s="46"/>
      <c r="ARX43" s="46"/>
      <c r="ARY43" s="46"/>
      <c r="ARZ43" s="46"/>
      <c r="ASA43" s="46"/>
      <c r="ASB43" s="46"/>
      <c r="ASC43" s="46"/>
      <c r="ASD43" s="46"/>
      <c r="ASE43" s="46"/>
      <c r="ASF43" s="46"/>
      <c r="ASG43" s="46"/>
      <c r="ASH43" s="46"/>
      <c r="ASI43" s="46"/>
      <c r="ASJ43" s="46"/>
      <c r="ASK43" s="46"/>
      <c r="ASL43" s="46"/>
      <c r="ASM43" s="46"/>
      <c r="ASN43" s="46"/>
      <c r="ASO43" s="46"/>
      <c r="ASP43" s="46"/>
      <c r="ASQ43" s="46"/>
      <c r="ASR43" s="46"/>
      <c r="ASS43" s="46"/>
      <c r="AST43" s="46"/>
      <c r="ASU43" s="46"/>
      <c r="ASV43" s="46"/>
      <c r="ASW43" s="46"/>
      <c r="ASX43" s="46"/>
      <c r="ASY43" s="46"/>
      <c r="ASZ43" s="46"/>
      <c r="ATA43" s="46"/>
      <c r="ATB43" s="46"/>
      <c r="ATC43" s="46"/>
      <c r="ATD43" s="46"/>
      <c r="ATE43" s="46"/>
      <c r="ATF43" s="46"/>
      <c r="ATG43" s="46"/>
      <c r="ATH43" s="46"/>
      <c r="ATI43" s="46"/>
      <c r="ATJ43" s="46"/>
      <c r="ATK43" s="46"/>
      <c r="ATL43" s="46"/>
      <c r="ATM43" s="46"/>
      <c r="ATN43" s="46"/>
      <c r="ATO43" s="46"/>
      <c r="ATP43" s="46"/>
      <c r="ATQ43" s="46"/>
      <c r="ATR43" s="46"/>
      <c r="ATS43" s="46"/>
      <c r="ATT43" s="46"/>
      <c r="ATU43" s="46"/>
      <c r="ATV43" s="46"/>
      <c r="ATW43" s="46"/>
      <c r="ATX43" s="46"/>
      <c r="ATY43" s="46"/>
      <c r="ATZ43" s="46"/>
      <c r="AUA43" s="46"/>
      <c r="AUB43" s="46"/>
      <c r="AUC43" s="46"/>
      <c r="AUD43" s="46"/>
      <c r="AUE43" s="46"/>
      <c r="AUF43" s="46"/>
      <c r="AUG43" s="46"/>
      <c r="AUH43" s="46"/>
      <c r="AUI43" s="46"/>
      <c r="AUJ43" s="46"/>
      <c r="AUK43" s="46"/>
      <c r="AUL43" s="46"/>
      <c r="AUM43" s="46"/>
      <c r="AUN43" s="46"/>
      <c r="AUO43" s="46"/>
      <c r="AUP43" s="46"/>
      <c r="AUQ43" s="46"/>
      <c r="AUR43" s="46"/>
      <c r="AUS43" s="46"/>
      <c r="AUT43" s="46"/>
      <c r="AUU43" s="46"/>
      <c r="AUV43" s="46"/>
      <c r="AUW43" s="46"/>
      <c r="AUX43" s="46"/>
      <c r="AUY43" s="46"/>
      <c r="AUZ43" s="46"/>
      <c r="AVA43" s="46"/>
      <c r="AVB43" s="46"/>
      <c r="AVC43" s="46"/>
      <c r="AVD43" s="46"/>
      <c r="AVE43" s="46"/>
      <c r="AVF43" s="46"/>
      <c r="AVG43" s="46"/>
      <c r="AVH43" s="46"/>
      <c r="AVI43" s="46"/>
      <c r="AVJ43" s="46"/>
      <c r="AVK43" s="46"/>
      <c r="AVL43" s="46"/>
      <c r="AVM43" s="46"/>
      <c r="AVN43" s="46"/>
      <c r="AVO43" s="46"/>
      <c r="AVP43" s="46"/>
      <c r="AVQ43" s="46"/>
      <c r="AVR43" s="46"/>
      <c r="AVS43" s="46"/>
      <c r="AVT43" s="46"/>
      <c r="AVU43" s="46"/>
      <c r="AVV43" s="46"/>
      <c r="AVW43" s="46"/>
      <c r="AVX43" s="46"/>
      <c r="AVY43" s="46"/>
      <c r="AVZ43" s="46"/>
      <c r="AWA43" s="46"/>
      <c r="AWB43" s="46"/>
      <c r="AWC43" s="46"/>
      <c r="AWD43" s="46"/>
      <c r="AWE43" s="46"/>
      <c r="AWF43" s="46"/>
      <c r="AWG43" s="46"/>
      <c r="AWH43" s="46"/>
      <c r="AWI43" s="46"/>
      <c r="AWJ43" s="46"/>
      <c r="AWK43" s="46"/>
      <c r="AWL43" s="46"/>
      <c r="AWM43" s="46"/>
      <c r="AWN43" s="46"/>
      <c r="AWO43" s="46"/>
      <c r="AWP43" s="46"/>
      <c r="AWQ43" s="46"/>
      <c r="AWR43" s="46"/>
      <c r="AWS43" s="46"/>
      <c r="AWT43" s="46"/>
      <c r="AWU43" s="46"/>
      <c r="AWV43" s="46"/>
      <c r="AWW43" s="46"/>
      <c r="AWX43" s="46"/>
      <c r="AWY43" s="46"/>
      <c r="AWZ43" s="46"/>
      <c r="AXA43" s="46"/>
      <c r="AXB43" s="46"/>
      <c r="AXC43" s="46"/>
      <c r="AXD43" s="46"/>
      <c r="AXE43" s="46"/>
      <c r="AXF43" s="46"/>
      <c r="AXG43" s="46"/>
      <c r="AXH43" s="46"/>
      <c r="AXI43" s="46"/>
      <c r="AXJ43" s="46"/>
      <c r="AXK43" s="46"/>
      <c r="AXL43" s="46"/>
      <c r="AXM43" s="46"/>
      <c r="AXN43" s="46"/>
      <c r="AXO43" s="46"/>
      <c r="AXP43" s="46"/>
      <c r="AXQ43" s="46"/>
      <c r="AXR43" s="46"/>
      <c r="AXS43" s="46"/>
      <c r="AXT43" s="46"/>
      <c r="AXU43" s="46"/>
      <c r="AXV43" s="46"/>
      <c r="AXW43" s="46"/>
      <c r="AXX43" s="46"/>
      <c r="AXY43" s="46"/>
      <c r="AXZ43" s="46"/>
      <c r="AYA43" s="46"/>
      <c r="AYB43" s="46"/>
      <c r="AYC43" s="46"/>
      <c r="AYD43" s="46"/>
      <c r="AYE43" s="46"/>
      <c r="AYF43" s="46"/>
      <c r="AYG43" s="46"/>
      <c r="AYH43" s="46"/>
      <c r="AYI43" s="46"/>
      <c r="AYJ43" s="46"/>
      <c r="AYK43" s="46"/>
      <c r="AYL43" s="46"/>
      <c r="AYM43" s="46"/>
      <c r="AYN43" s="46"/>
      <c r="AYO43" s="46"/>
      <c r="AYP43" s="46"/>
      <c r="AYQ43" s="46"/>
      <c r="AYR43" s="46"/>
      <c r="AYS43" s="46"/>
      <c r="AYT43" s="46"/>
      <c r="AYU43" s="46"/>
      <c r="AYV43" s="46"/>
      <c r="AYW43" s="46"/>
      <c r="AYX43" s="46"/>
      <c r="AYY43" s="46"/>
      <c r="AYZ43" s="46"/>
      <c r="AZA43" s="46"/>
      <c r="AZB43" s="46"/>
      <c r="AZC43" s="46"/>
      <c r="AZD43" s="46"/>
      <c r="AZE43" s="46"/>
      <c r="AZF43" s="46"/>
      <c r="AZG43" s="46"/>
      <c r="AZH43" s="46"/>
      <c r="AZI43" s="46"/>
      <c r="AZJ43" s="46"/>
      <c r="AZK43" s="46"/>
      <c r="AZL43" s="46"/>
      <c r="AZM43" s="46"/>
      <c r="AZN43" s="46"/>
      <c r="AZO43" s="46"/>
      <c r="AZP43" s="46"/>
      <c r="AZQ43" s="46"/>
      <c r="AZR43" s="46"/>
      <c r="AZS43" s="46"/>
      <c r="AZT43" s="46"/>
      <c r="AZU43" s="46"/>
      <c r="AZV43" s="46"/>
      <c r="AZW43" s="46"/>
      <c r="AZX43" s="46"/>
      <c r="AZY43" s="46"/>
      <c r="AZZ43" s="46"/>
      <c r="BAA43" s="46"/>
      <c r="BAB43" s="46"/>
      <c r="BAC43" s="46"/>
      <c r="BAD43" s="46"/>
      <c r="BAE43" s="46"/>
      <c r="BAF43" s="46"/>
      <c r="BAG43" s="46"/>
      <c r="BAH43" s="46"/>
      <c r="BAI43" s="46"/>
      <c r="BAJ43" s="46"/>
      <c r="BAK43" s="46"/>
      <c r="BAL43" s="46"/>
      <c r="BAM43" s="46"/>
      <c r="BAN43" s="46"/>
      <c r="BAO43" s="46"/>
      <c r="BAP43" s="46"/>
      <c r="BAQ43" s="46"/>
      <c r="BAR43" s="46"/>
      <c r="BAS43" s="46"/>
      <c r="BAT43" s="46"/>
      <c r="BAU43" s="46"/>
      <c r="BAV43" s="46"/>
      <c r="BAW43" s="46"/>
      <c r="BAX43" s="46"/>
      <c r="BAY43" s="46"/>
      <c r="BAZ43" s="46"/>
      <c r="BBA43" s="46"/>
      <c r="BBB43" s="46"/>
      <c r="BBC43" s="46"/>
      <c r="BBD43" s="46"/>
      <c r="BBE43" s="46"/>
      <c r="BBF43" s="46"/>
      <c r="BBG43" s="46"/>
      <c r="BBH43" s="46"/>
      <c r="BBI43" s="46"/>
      <c r="BBJ43" s="46"/>
      <c r="BBK43" s="46"/>
      <c r="BBL43" s="46"/>
      <c r="BBM43" s="46"/>
      <c r="BBN43" s="46"/>
      <c r="BBO43" s="46"/>
      <c r="BBP43" s="46"/>
      <c r="BBQ43" s="46"/>
      <c r="BBR43" s="46"/>
      <c r="BBS43" s="46"/>
      <c r="BBT43" s="46"/>
      <c r="BBU43" s="46"/>
      <c r="BBV43" s="46"/>
      <c r="BBW43" s="46"/>
      <c r="BBX43" s="46"/>
      <c r="BBY43" s="46"/>
      <c r="BBZ43" s="46"/>
      <c r="BCA43" s="46"/>
      <c r="BCB43" s="46"/>
      <c r="BCC43" s="46"/>
      <c r="BCD43" s="46"/>
      <c r="BCE43" s="46"/>
      <c r="BCF43" s="46"/>
      <c r="BCG43" s="46"/>
      <c r="BCH43" s="46"/>
      <c r="BCI43" s="46"/>
      <c r="BCJ43" s="46"/>
      <c r="BCK43" s="46"/>
      <c r="BCL43" s="46"/>
      <c r="BCM43" s="46"/>
      <c r="BCN43" s="46"/>
      <c r="BCO43" s="46"/>
      <c r="BCP43" s="46"/>
      <c r="BCQ43" s="46"/>
      <c r="BCR43" s="46"/>
      <c r="BCS43" s="46"/>
      <c r="BCT43" s="46"/>
      <c r="BCU43" s="46"/>
      <c r="BCV43" s="46"/>
      <c r="BCW43" s="46"/>
      <c r="BCX43" s="46"/>
      <c r="BCY43" s="46"/>
      <c r="BCZ43" s="46"/>
      <c r="BDA43" s="46"/>
      <c r="BDB43" s="46"/>
      <c r="BDC43" s="46"/>
      <c r="BDD43" s="46"/>
      <c r="BDE43" s="46"/>
      <c r="BDF43" s="46"/>
      <c r="BDG43" s="46"/>
      <c r="BDH43" s="46"/>
      <c r="BDI43" s="46"/>
      <c r="BDJ43" s="46"/>
      <c r="BDK43" s="46"/>
      <c r="BDL43" s="46"/>
      <c r="BDM43" s="46"/>
      <c r="BDN43" s="46"/>
      <c r="BDO43" s="46"/>
      <c r="BDP43" s="46"/>
      <c r="BDQ43" s="46"/>
      <c r="BDR43" s="46"/>
      <c r="BDS43" s="46"/>
      <c r="BDT43" s="46"/>
      <c r="BDU43" s="46"/>
      <c r="BDV43" s="46"/>
      <c r="BDW43" s="46"/>
      <c r="BDX43" s="46"/>
      <c r="BDY43" s="46"/>
      <c r="BDZ43" s="46"/>
      <c r="BEA43" s="46"/>
      <c r="BEB43" s="46"/>
      <c r="BEC43" s="46"/>
      <c r="BED43" s="46"/>
      <c r="BEE43" s="46"/>
      <c r="BEF43" s="46"/>
      <c r="BEG43" s="46"/>
      <c r="BEH43" s="46"/>
      <c r="BEI43" s="46"/>
      <c r="BEJ43" s="46"/>
      <c r="BEK43" s="46"/>
      <c r="BEL43" s="46"/>
      <c r="BEM43" s="46"/>
      <c r="BEN43" s="46"/>
      <c r="BEO43" s="46"/>
      <c r="BEP43" s="46"/>
      <c r="BEQ43" s="46"/>
      <c r="BER43" s="46"/>
      <c r="BES43" s="46"/>
      <c r="BET43" s="46"/>
      <c r="BEU43" s="46"/>
      <c r="BEV43" s="46"/>
      <c r="BEW43" s="46"/>
      <c r="BEX43" s="46"/>
      <c r="BEY43" s="46"/>
      <c r="BEZ43" s="46"/>
      <c r="BFA43" s="46"/>
      <c r="BFB43" s="46"/>
      <c r="BFC43" s="46"/>
      <c r="BFD43" s="46"/>
      <c r="BFE43" s="46"/>
      <c r="BFF43" s="46"/>
      <c r="BFG43" s="46"/>
      <c r="BFH43" s="46"/>
      <c r="BFI43" s="46"/>
      <c r="BFJ43" s="46"/>
      <c r="BFK43" s="46"/>
      <c r="BFL43" s="46"/>
      <c r="BFM43" s="46"/>
      <c r="BFN43" s="46"/>
      <c r="BFO43" s="46"/>
      <c r="BFP43" s="46"/>
      <c r="BFQ43" s="46"/>
      <c r="BFR43" s="46"/>
      <c r="BFS43" s="46"/>
      <c r="BFT43" s="46"/>
      <c r="BFU43" s="46"/>
      <c r="BFV43" s="46"/>
      <c r="BFW43" s="46"/>
      <c r="BFX43" s="46"/>
      <c r="BFY43" s="46"/>
      <c r="BFZ43" s="46"/>
      <c r="BGA43" s="46"/>
      <c r="BGB43" s="46"/>
      <c r="BGC43" s="46"/>
      <c r="BGD43" s="46"/>
      <c r="BGE43" s="46"/>
      <c r="BGF43" s="46"/>
      <c r="BGG43" s="46"/>
      <c r="BGH43" s="46"/>
      <c r="BGI43" s="46"/>
      <c r="BGJ43" s="46"/>
      <c r="BGK43" s="46"/>
      <c r="BGL43" s="46"/>
      <c r="BGM43" s="46"/>
      <c r="BGN43" s="46"/>
      <c r="BGO43" s="46"/>
      <c r="BGP43" s="46"/>
      <c r="BGQ43" s="46"/>
      <c r="BGR43" s="46"/>
      <c r="BGS43" s="46"/>
      <c r="BGT43" s="46"/>
      <c r="BGU43" s="46"/>
      <c r="BGV43" s="46"/>
      <c r="BGW43" s="46"/>
      <c r="BGX43" s="46"/>
      <c r="BGY43" s="46"/>
      <c r="BGZ43" s="46"/>
      <c r="BHA43" s="46"/>
      <c r="BHB43" s="46"/>
      <c r="BHC43" s="46"/>
      <c r="BHD43" s="46"/>
      <c r="BHE43" s="46"/>
      <c r="BHF43" s="46"/>
      <c r="BHG43" s="46"/>
      <c r="BHH43" s="46"/>
      <c r="BHI43" s="46"/>
      <c r="BHJ43" s="46"/>
      <c r="BHK43" s="46"/>
      <c r="BHL43" s="46"/>
      <c r="BHM43" s="46"/>
      <c r="BHN43" s="46"/>
      <c r="BHO43" s="46"/>
      <c r="BHP43" s="46"/>
      <c r="BHQ43" s="46"/>
      <c r="BHR43" s="46"/>
      <c r="BHS43" s="46"/>
      <c r="BHT43" s="46"/>
      <c r="BHU43" s="46"/>
      <c r="BHV43" s="46"/>
      <c r="BHW43" s="46"/>
      <c r="BHX43" s="46"/>
      <c r="BHY43" s="46"/>
      <c r="BHZ43" s="46"/>
      <c r="BIA43" s="46"/>
      <c r="BIB43" s="46"/>
      <c r="BIC43" s="46"/>
      <c r="BID43" s="46"/>
      <c r="BIE43" s="46"/>
      <c r="BIF43" s="46"/>
      <c r="BIG43" s="46"/>
      <c r="BIH43" s="46"/>
      <c r="BII43" s="46"/>
      <c r="BIJ43" s="46"/>
      <c r="BIK43" s="46"/>
      <c r="BIL43" s="46"/>
      <c r="BIM43" s="46"/>
      <c r="BIN43" s="46"/>
      <c r="BIO43" s="46"/>
      <c r="BIP43" s="46"/>
      <c r="BIQ43" s="46"/>
      <c r="BIR43" s="46"/>
      <c r="BIS43" s="46"/>
      <c r="BIT43" s="46"/>
      <c r="BIU43" s="46"/>
      <c r="BIV43" s="46"/>
      <c r="BIW43" s="46"/>
      <c r="BIX43" s="46"/>
      <c r="BIY43" s="46"/>
      <c r="BIZ43" s="46"/>
      <c r="BJA43" s="46"/>
      <c r="BJB43" s="46"/>
      <c r="BJC43" s="46"/>
      <c r="BJD43" s="46"/>
      <c r="BJE43" s="46"/>
      <c r="BJF43" s="46"/>
      <c r="BJG43" s="46"/>
      <c r="BJH43" s="46"/>
      <c r="BJI43" s="46"/>
      <c r="BJJ43" s="46"/>
      <c r="BJK43" s="46"/>
      <c r="BJL43" s="46"/>
      <c r="BJM43" s="46"/>
      <c r="BJN43" s="46"/>
      <c r="BJO43" s="46"/>
      <c r="BJP43" s="46"/>
      <c r="BJQ43" s="46"/>
      <c r="BJR43" s="46"/>
      <c r="BJS43" s="46"/>
      <c r="BJT43" s="46"/>
      <c r="BJU43" s="46"/>
      <c r="BJV43" s="46"/>
      <c r="BJW43" s="46"/>
      <c r="BJX43" s="46"/>
      <c r="BJY43" s="46"/>
      <c r="BJZ43" s="46"/>
      <c r="BKA43" s="46"/>
      <c r="BKB43" s="46"/>
      <c r="BKC43" s="46"/>
      <c r="BKD43" s="46"/>
      <c r="BKE43" s="46"/>
      <c r="BKF43" s="46"/>
      <c r="BKG43" s="46"/>
      <c r="BKH43" s="46"/>
      <c r="BKI43" s="46"/>
      <c r="BKJ43" s="46"/>
      <c r="BKK43" s="46"/>
      <c r="BKL43" s="46"/>
      <c r="BKM43" s="46"/>
      <c r="BKN43" s="46"/>
      <c r="BKO43" s="46"/>
      <c r="BKP43" s="46"/>
      <c r="BKQ43" s="46"/>
      <c r="BKR43" s="46"/>
      <c r="BKS43" s="46"/>
      <c r="BKT43" s="46"/>
      <c r="BKU43" s="46"/>
      <c r="BKV43" s="46"/>
      <c r="BKW43" s="46"/>
      <c r="BKX43" s="46"/>
      <c r="BKY43" s="46"/>
      <c r="BKZ43" s="46"/>
      <c r="BLA43" s="46"/>
      <c r="BLB43" s="46"/>
      <c r="BLC43" s="46"/>
      <c r="BLD43" s="46"/>
      <c r="BLE43" s="46"/>
      <c r="BLF43" s="46"/>
      <c r="BLG43" s="46"/>
      <c r="BLH43" s="46"/>
      <c r="BLI43" s="46"/>
      <c r="BLJ43" s="46"/>
      <c r="BLK43" s="46"/>
      <c r="BLL43" s="46"/>
      <c r="BLM43" s="46"/>
      <c r="BLN43" s="46"/>
      <c r="BLO43" s="46"/>
      <c r="BLP43" s="46"/>
      <c r="BLQ43" s="46"/>
      <c r="BLR43" s="46"/>
      <c r="BLS43" s="46"/>
      <c r="BLT43" s="46"/>
      <c r="BLU43" s="46"/>
      <c r="BLV43" s="46"/>
      <c r="BLW43" s="46"/>
      <c r="BLX43" s="46"/>
      <c r="BLY43" s="46"/>
      <c r="BLZ43" s="46"/>
      <c r="BMA43" s="46"/>
      <c r="BMB43" s="46"/>
      <c r="BMC43" s="46"/>
      <c r="BMD43" s="46"/>
      <c r="BME43" s="46"/>
      <c r="BMF43" s="46"/>
      <c r="BMG43" s="46"/>
      <c r="BMH43" s="46"/>
      <c r="BMI43" s="46"/>
      <c r="BMJ43" s="46"/>
      <c r="BMK43" s="46"/>
      <c r="BML43" s="46"/>
      <c r="BMM43" s="46"/>
      <c r="BMN43" s="46"/>
      <c r="BMO43" s="46"/>
      <c r="BMP43" s="46"/>
      <c r="BMQ43" s="46"/>
      <c r="BMR43" s="46"/>
      <c r="BMS43" s="46"/>
      <c r="BMT43" s="46"/>
      <c r="BMU43" s="46"/>
      <c r="BMV43" s="46"/>
      <c r="BMW43" s="46"/>
      <c r="BMX43" s="46"/>
      <c r="BMY43" s="46"/>
      <c r="BMZ43" s="46"/>
      <c r="BNA43" s="46"/>
      <c r="BNB43" s="46"/>
      <c r="BNC43" s="46"/>
      <c r="BND43" s="46"/>
      <c r="BNE43" s="46"/>
      <c r="BNF43" s="46"/>
      <c r="BNG43" s="46"/>
      <c r="BNH43" s="46"/>
      <c r="BNI43" s="46"/>
      <c r="BNJ43" s="46"/>
      <c r="BNK43" s="46"/>
      <c r="BNL43" s="46"/>
      <c r="BNM43" s="46"/>
      <c r="BNN43" s="46"/>
      <c r="BNO43" s="46"/>
      <c r="BNP43" s="46"/>
      <c r="BNQ43" s="46"/>
      <c r="BNR43" s="46"/>
      <c r="BNS43" s="46"/>
      <c r="BNT43" s="46"/>
      <c r="BNU43" s="46"/>
      <c r="BNV43" s="46"/>
      <c r="BNW43" s="46"/>
      <c r="BNX43" s="46"/>
      <c r="BNY43" s="46"/>
      <c r="BNZ43" s="46"/>
      <c r="BOA43" s="46"/>
      <c r="BOB43" s="46"/>
      <c r="BOC43" s="46"/>
      <c r="BOD43" s="46"/>
      <c r="BOE43" s="46"/>
      <c r="BOF43" s="46"/>
      <c r="BOG43" s="46"/>
      <c r="BOH43" s="46"/>
      <c r="BOI43" s="46"/>
      <c r="BOJ43" s="46"/>
      <c r="BOK43" s="46"/>
      <c r="BOL43" s="46"/>
      <c r="BOM43" s="46"/>
      <c r="BON43" s="46"/>
      <c r="BOO43" s="46"/>
      <c r="BOP43" s="46"/>
      <c r="BOQ43" s="46"/>
      <c r="BOR43" s="46"/>
      <c r="BOS43" s="46"/>
      <c r="BOT43" s="46"/>
      <c r="BOU43" s="46"/>
      <c r="BOV43" s="46"/>
      <c r="BOW43" s="46"/>
      <c r="BOX43" s="46"/>
      <c r="BOY43" s="46"/>
      <c r="BOZ43" s="46"/>
      <c r="BPA43" s="46"/>
      <c r="BPB43" s="46"/>
      <c r="BPC43" s="46"/>
      <c r="BPD43" s="46"/>
      <c r="BPE43" s="46"/>
      <c r="BPF43" s="46"/>
      <c r="BPG43" s="46"/>
      <c r="BPH43" s="46"/>
      <c r="BPI43" s="46"/>
      <c r="BPJ43" s="46"/>
      <c r="BPK43" s="46"/>
      <c r="BPL43" s="46"/>
      <c r="BPM43" s="46"/>
      <c r="BPN43" s="46"/>
      <c r="BPO43" s="46"/>
      <c r="BPP43" s="46"/>
      <c r="BPQ43" s="46"/>
      <c r="BPR43" s="46"/>
      <c r="BPS43" s="46"/>
      <c r="BPT43" s="46"/>
      <c r="BPU43" s="46"/>
      <c r="BPV43" s="46"/>
      <c r="BPW43" s="46"/>
      <c r="BPX43" s="46"/>
      <c r="BPY43" s="46"/>
      <c r="BPZ43" s="46"/>
      <c r="BQA43" s="46"/>
      <c r="BQB43" s="46"/>
      <c r="BQC43" s="46"/>
      <c r="BQD43" s="46"/>
      <c r="BQE43" s="46"/>
      <c r="BQF43" s="46"/>
      <c r="BQG43" s="46"/>
      <c r="BQH43" s="46"/>
      <c r="BQI43" s="46"/>
      <c r="BQJ43" s="46"/>
      <c r="BQK43" s="46"/>
      <c r="BQL43" s="46"/>
      <c r="BQM43" s="46"/>
      <c r="BQN43" s="46"/>
      <c r="BQO43" s="46"/>
      <c r="BQP43" s="46"/>
      <c r="BQQ43" s="46"/>
      <c r="BQR43" s="46"/>
      <c r="BQS43" s="46"/>
      <c r="BQT43" s="46"/>
      <c r="BQU43" s="46"/>
      <c r="BQV43" s="46"/>
      <c r="BQW43" s="46"/>
      <c r="BQX43" s="46"/>
      <c r="BQY43" s="46"/>
      <c r="BQZ43" s="46"/>
      <c r="BRA43" s="46"/>
      <c r="BRB43" s="46"/>
      <c r="BRC43" s="46"/>
      <c r="BRD43" s="46"/>
      <c r="BRE43" s="46"/>
      <c r="BRF43" s="46"/>
      <c r="BRG43" s="46"/>
      <c r="BRH43" s="46"/>
      <c r="BRI43" s="46"/>
      <c r="BRJ43" s="46"/>
      <c r="BRK43" s="46"/>
      <c r="BRL43" s="46"/>
      <c r="BRM43" s="46"/>
      <c r="BRN43" s="46"/>
      <c r="BRO43" s="46"/>
      <c r="BRP43" s="46"/>
      <c r="BRQ43" s="46"/>
      <c r="BRR43" s="46"/>
      <c r="BRS43" s="46"/>
      <c r="BRT43" s="46"/>
      <c r="BRU43" s="46"/>
      <c r="BRV43" s="46"/>
      <c r="BRW43" s="46"/>
      <c r="BRX43" s="46"/>
      <c r="BRY43" s="46"/>
      <c r="BRZ43" s="46"/>
      <c r="BSA43" s="46"/>
      <c r="BSB43" s="46"/>
      <c r="BSC43" s="46"/>
      <c r="BSD43" s="46"/>
      <c r="BSE43" s="46"/>
      <c r="BSF43" s="46"/>
      <c r="BSG43" s="46"/>
      <c r="BSH43" s="46"/>
      <c r="BSI43" s="46"/>
      <c r="BSJ43" s="46"/>
      <c r="BSK43" s="46"/>
      <c r="BSL43" s="46"/>
      <c r="BSM43" s="46"/>
      <c r="BSN43" s="46"/>
      <c r="BSO43" s="46"/>
      <c r="BSP43" s="46"/>
      <c r="BSQ43" s="46"/>
      <c r="BSR43" s="46"/>
      <c r="BSS43" s="46"/>
      <c r="BST43" s="46"/>
      <c r="BSU43" s="46"/>
      <c r="BSV43" s="46"/>
      <c r="BSW43" s="46"/>
      <c r="BSX43" s="46"/>
      <c r="BSY43" s="46"/>
      <c r="BSZ43" s="46"/>
      <c r="BTA43" s="46"/>
      <c r="BTB43" s="46"/>
      <c r="BTC43" s="46"/>
      <c r="BTD43" s="46"/>
      <c r="BTE43" s="46"/>
      <c r="BTF43" s="46"/>
      <c r="BTG43" s="46"/>
      <c r="BTH43" s="46"/>
      <c r="BTI43" s="46"/>
      <c r="BTJ43" s="46"/>
      <c r="BTK43" s="46"/>
      <c r="BTL43" s="46"/>
      <c r="BTM43" s="46"/>
      <c r="BTN43" s="46"/>
      <c r="BTO43" s="46"/>
      <c r="BTP43" s="46"/>
      <c r="BTQ43" s="46"/>
      <c r="BTR43" s="46"/>
      <c r="BTS43" s="46"/>
      <c r="BTT43" s="46"/>
      <c r="BTU43" s="46"/>
      <c r="BTV43" s="46"/>
      <c r="BTW43" s="46"/>
      <c r="BTX43" s="46"/>
      <c r="BTY43" s="46"/>
      <c r="BTZ43" s="46"/>
      <c r="BUA43" s="46"/>
      <c r="BUB43" s="46"/>
      <c r="BUC43" s="46"/>
      <c r="BUD43" s="46"/>
      <c r="BUE43" s="46"/>
      <c r="BUF43" s="46"/>
      <c r="BUG43" s="46"/>
      <c r="BUH43" s="46"/>
      <c r="BUI43" s="46"/>
      <c r="BUJ43" s="46"/>
      <c r="BUK43" s="46"/>
      <c r="BUL43" s="46"/>
      <c r="BUM43" s="46"/>
      <c r="BUN43" s="46"/>
      <c r="BUO43" s="46"/>
      <c r="BUP43" s="46"/>
      <c r="BUQ43" s="46"/>
      <c r="BUR43" s="46"/>
      <c r="BUS43" s="46"/>
      <c r="BUT43" s="46"/>
      <c r="BUU43" s="46"/>
      <c r="BUV43" s="46"/>
      <c r="BUW43" s="46"/>
      <c r="BUX43" s="46"/>
      <c r="BUY43" s="46"/>
      <c r="BUZ43" s="46"/>
      <c r="BVA43" s="46"/>
      <c r="BVB43" s="46"/>
      <c r="BVC43" s="46"/>
      <c r="BVD43" s="46"/>
      <c r="BVE43" s="46"/>
      <c r="BVF43" s="46"/>
      <c r="BVG43" s="46"/>
      <c r="BVH43" s="46"/>
      <c r="BVI43" s="46"/>
      <c r="BVJ43" s="46"/>
      <c r="BVK43" s="46"/>
      <c r="BVL43" s="46"/>
      <c r="BVM43" s="46"/>
      <c r="BVN43" s="46"/>
      <c r="BVO43" s="46"/>
      <c r="BVP43" s="46"/>
      <c r="BVQ43" s="46"/>
      <c r="BVR43" s="46"/>
      <c r="BVS43" s="46"/>
      <c r="BVT43" s="46"/>
      <c r="BVU43" s="46"/>
      <c r="BVV43" s="46"/>
      <c r="BVW43" s="46"/>
      <c r="BVX43" s="46"/>
      <c r="BVY43" s="46"/>
      <c r="BVZ43" s="46"/>
      <c r="BWA43" s="46"/>
      <c r="BWB43" s="46"/>
      <c r="BWC43" s="46"/>
      <c r="BWD43" s="46"/>
      <c r="BWE43" s="46"/>
      <c r="BWF43" s="46"/>
      <c r="BWG43" s="46"/>
      <c r="BWH43" s="46"/>
      <c r="BWI43" s="46"/>
      <c r="BWJ43" s="46"/>
      <c r="BWK43" s="46"/>
      <c r="BWL43" s="46"/>
      <c r="BWM43" s="46"/>
      <c r="BWN43" s="46"/>
      <c r="BWO43" s="46"/>
      <c r="BWP43" s="46"/>
      <c r="BWQ43" s="46"/>
      <c r="BWR43" s="46"/>
      <c r="BWS43" s="46"/>
      <c r="BWT43" s="46"/>
      <c r="BWU43" s="46"/>
      <c r="BWV43" s="46"/>
      <c r="BWW43" s="46"/>
      <c r="BWX43" s="46"/>
      <c r="BWY43" s="46"/>
      <c r="BWZ43" s="46"/>
      <c r="BXA43" s="46"/>
      <c r="BXB43" s="46"/>
      <c r="BXC43" s="46"/>
      <c r="BXD43" s="46"/>
      <c r="BXE43" s="46"/>
      <c r="BXF43" s="46"/>
      <c r="BXG43" s="46"/>
      <c r="BXH43" s="46"/>
      <c r="BXI43" s="46"/>
      <c r="BXJ43" s="46"/>
      <c r="BXK43" s="46"/>
      <c r="BXL43" s="46"/>
      <c r="BXM43" s="46"/>
      <c r="BXN43" s="46"/>
      <c r="BXO43" s="46"/>
      <c r="BXP43" s="46"/>
      <c r="BXQ43" s="46"/>
      <c r="BXR43" s="46"/>
      <c r="BXS43" s="46"/>
      <c r="BXT43" s="46"/>
      <c r="BXU43" s="46"/>
      <c r="BXV43" s="46"/>
      <c r="BXW43" s="46"/>
      <c r="BXX43" s="46"/>
      <c r="BXY43" s="46"/>
      <c r="BXZ43" s="46"/>
      <c r="BYA43" s="46"/>
      <c r="BYB43" s="46"/>
      <c r="BYC43" s="46"/>
      <c r="BYD43" s="46"/>
      <c r="BYE43" s="46"/>
      <c r="BYF43" s="46"/>
      <c r="BYG43" s="46"/>
      <c r="BYH43" s="46"/>
      <c r="BYI43" s="46"/>
      <c r="BYJ43" s="46"/>
      <c r="BYK43" s="46"/>
      <c r="BYL43" s="46"/>
      <c r="BYM43" s="46"/>
      <c r="BYN43" s="46"/>
      <c r="BYO43" s="46"/>
      <c r="BYP43" s="46"/>
      <c r="BYQ43" s="46"/>
      <c r="BYR43" s="46"/>
      <c r="BYS43" s="46"/>
      <c r="BYT43" s="46"/>
      <c r="BYU43" s="46"/>
      <c r="BYV43" s="46"/>
      <c r="BYW43" s="46"/>
      <c r="BYX43" s="46"/>
      <c r="BYY43" s="46"/>
      <c r="BYZ43" s="46"/>
      <c r="BZA43" s="46"/>
      <c r="BZB43" s="46"/>
      <c r="BZC43" s="46"/>
      <c r="BZD43" s="46"/>
      <c r="BZE43" s="46"/>
      <c r="BZF43" s="46"/>
      <c r="BZG43" s="46"/>
      <c r="BZH43" s="46"/>
      <c r="BZI43" s="46"/>
      <c r="BZJ43" s="46"/>
      <c r="BZK43" s="46"/>
      <c r="BZL43" s="46"/>
      <c r="BZM43" s="46"/>
      <c r="BZN43" s="46"/>
      <c r="BZO43" s="46"/>
      <c r="BZP43" s="46"/>
      <c r="BZQ43" s="46"/>
      <c r="BZR43" s="46"/>
      <c r="BZS43" s="46"/>
      <c r="BZT43" s="46"/>
      <c r="BZU43" s="46"/>
      <c r="BZV43" s="46"/>
      <c r="BZW43" s="46"/>
      <c r="BZX43" s="46"/>
      <c r="BZY43" s="46"/>
      <c r="BZZ43" s="46"/>
      <c r="CAA43" s="46"/>
      <c r="CAB43" s="46"/>
      <c r="CAC43" s="46"/>
      <c r="CAD43" s="46"/>
      <c r="CAE43" s="46"/>
      <c r="CAF43" s="46"/>
      <c r="CAG43" s="46"/>
      <c r="CAH43" s="46"/>
      <c r="CAI43" s="46"/>
      <c r="CAJ43" s="46"/>
      <c r="CAK43" s="46"/>
      <c r="CAL43" s="46"/>
      <c r="CAM43" s="46"/>
      <c r="CAN43" s="46"/>
      <c r="CAO43" s="46"/>
      <c r="CAP43" s="46"/>
      <c r="CAQ43" s="46"/>
      <c r="CAR43" s="46"/>
      <c r="CAS43" s="46"/>
      <c r="CAT43" s="46"/>
      <c r="CAU43" s="46"/>
      <c r="CAV43" s="46"/>
      <c r="CAW43" s="46"/>
      <c r="CAX43" s="46"/>
      <c r="CAY43" s="46"/>
      <c r="CAZ43" s="46"/>
      <c r="CBA43" s="46"/>
      <c r="CBB43" s="46"/>
      <c r="CBC43" s="46"/>
      <c r="CBD43" s="46"/>
      <c r="CBE43" s="46"/>
      <c r="CBF43" s="46"/>
      <c r="CBG43" s="46"/>
      <c r="CBH43" s="46"/>
      <c r="CBI43" s="46"/>
      <c r="CBJ43" s="46"/>
      <c r="CBK43" s="46"/>
      <c r="CBL43" s="46"/>
      <c r="CBM43" s="46"/>
      <c r="CBN43" s="46"/>
      <c r="CBO43" s="46"/>
      <c r="CBP43" s="46"/>
      <c r="CBQ43" s="46"/>
      <c r="CBR43" s="46"/>
      <c r="CBS43" s="46"/>
      <c r="CBT43" s="46"/>
      <c r="CBU43" s="46"/>
      <c r="CBV43" s="46"/>
      <c r="CBW43" s="46"/>
      <c r="CBX43" s="46"/>
      <c r="CBY43" s="46"/>
      <c r="CBZ43" s="46"/>
      <c r="CCA43" s="46"/>
      <c r="CCB43" s="46"/>
      <c r="CCC43" s="46"/>
      <c r="CCD43" s="46"/>
      <c r="CCE43" s="46"/>
      <c r="CCF43" s="46"/>
      <c r="CCG43" s="46"/>
      <c r="CCH43" s="46"/>
      <c r="CCI43" s="46"/>
      <c r="CCJ43" s="46"/>
      <c r="CCK43" s="46"/>
      <c r="CCL43" s="46"/>
      <c r="CCM43" s="46"/>
      <c r="CCN43" s="46"/>
      <c r="CCO43" s="46"/>
      <c r="CCP43" s="46"/>
      <c r="CCQ43" s="46"/>
      <c r="CCR43" s="46"/>
      <c r="CCS43" s="46"/>
      <c r="CCT43" s="46"/>
      <c r="CCU43" s="46"/>
      <c r="CCV43" s="46"/>
      <c r="CCW43" s="46"/>
      <c r="CCX43" s="46"/>
      <c r="CCY43" s="46"/>
      <c r="CCZ43" s="46"/>
      <c r="CDA43" s="46"/>
      <c r="CDB43" s="46"/>
      <c r="CDC43" s="46"/>
      <c r="CDD43" s="46"/>
      <c r="CDE43" s="46"/>
      <c r="CDF43" s="46"/>
      <c r="CDG43" s="46"/>
      <c r="CDH43" s="46"/>
      <c r="CDI43" s="46"/>
      <c r="CDJ43" s="46"/>
      <c r="CDK43" s="46"/>
      <c r="CDL43" s="46"/>
      <c r="CDM43" s="46"/>
      <c r="CDN43" s="46"/>
      <c r="CDO43" s="46"/>
      <c r="CDP43" s="46"/>
      <c r="CDQ43" s="46"/>
      <c r="CDR43" s="46"/>
      <c r="CDS43" s="46"/>
      <c r="CDT43" s="46"/>
      <c r="CDU43" s="46"/>
      <c r="CDV43" s="46"/>
      <c r="CDW43" s="46"/>
      <c r="CDX43" s="46"/>
      <c r="CDY43" s="46"/>
      <c r="CDZ43" s="46"/>
      <c r="CEA43" s="46"/>
      <c r="CEB43" s="46"/>
      <c r="CEC43" s="46"/>
      <c r="CED43" s="46"/>
      <c r="CEE43" s="46"/>
      <c r="CEF43" s="46"/>
      <c r="CEG43" s="46"/>
      <c r="CEH43" s="46"/>
      <c r="CEI43" s="46"/>
      <c r="CEJ43" s="46"/>
      <c r="CEK43" s="46"/>
      <c r="CEL43" s="46"/>
      <c r="CEM43" s="46"/>
      <c r="CEN43" s="46"/>
      <c r="CEO43" s="46"/>
      <c r="CEP43" s="46"/>
      <c r="CEQ43" s="46"/>
      <c r="CER43" s="46"/>
      <c r="CES43" s="46"/>
      <c r="CET43" s="46"/>
      <c r="CEU43" s="46"/>
      <c r="CEV43" s="46"/>
      <c r="CEW43" s="46"/>
      <c r="CEX43" s="46"/>
      <c r="CEY43" s="46"/>
      <c r="CEZ43" s="46"/>
      <c r="CFA43" s="46"/>
      <c r="CFB43" s="46"/>
      <c r="CFC43" s="46"/>
      <c r="CFD43" s="46"/>
      <c r="CFE43" s="46"/>
      <c r="CFF43" s="46"/>
      <c r="CFG43" s="46"/>
      <c r="CFH43" s="46"/>
      <c r="CFI43" s="46"/>
      <c r="CFJ43" s="46"/>
      <c r="CFK43" s="46"/>
      <c r="CFL43" s="46"/>
      <c r="CFM43" s="46"/>
      <c r="CFN43" s="46"/>
      <c r="CFO43" s="46"/>
      <c r="CFP43" s="46"/>
      <c r="CFQ43" s="46"/>
      <c r="CFR43" s="46"/>
      <c r="CFS43" s="46"/>
      <c r="CFT43" s="46"/>
      <c r="CFU43" s="46"/>
      <c r="CFV43" s="46"/>
      <c r="CFW43" s="46"/>
      <c r="CFX43" s="46"/>
      <c r="CFY43" s="46"/>
      <c r="CFZ43" s="46"/>
      <c r="CGA43" s="46"/>
      <c r="CGB43" s="46"/>
      <c r="CGC43" s="46"/>
      <c r="CGD43" s="46"/>
      <c r="CGE43" s="46"/>
      <c r="CGF43" s="46"/>
      <c r="CGG43" s="46"/>
      <c r="CGH43" s="46"/>
      <c r="CGI43" s="46"/>
      <c r="CGJ43" s="46"/>
      <c r="CGK43" s="46"/>
      <c r="CGL43" s="46"/>
      <c r="CGM43" s="46"/>
      <c r="CGN43" s="46"/>
      <c r="CGO43" s="46"/>
      <c r="CGP43" s="46"/>
      <c r="CGQ43" s="46"/>
      <c r="CGR43" s="46"/>
      <c r="CGS43" s="46"/>
      <c r="CGT43" s="46"/>
      <c r="CGU43" s="46"/>
      <c r="CGV43" s="46"/>
      <c r="CGW43" s="46"/>
      <c r="CGX43" s="46"/>
      <c r="CGY43" s="46"/>
      <c r="CGZ43" s="46"/>
      <c r="CHA43" s="46"/>
      <c r="CHB43" s="46"/>
      <c r="CHC43" s="46"/>
      <c r="CHD43" s="46"/>
      <c r="CHE43" s="46"/>
      <c r="CHF43" s="46"/>
      <c r="CHG43" s="46"/>
      <c r="CHH43" s="46"/>
      <c r="CHI43" s="46"/>
      <c r="CHJ43" s="46"/>
      <c r="CHK43" s="46"/>
      <c r="CHL43" s="46"/>
      <c r="CHM43" s="46"/>
      <c r="CHN43" s="46"/>
      <c r="CHO43" s="46"/>
      <c r="CHP43" s="46"/>
      <c r="CHQ43" s="46"/>
      <c r="CHR43" s="46"/>
      <c r="CHS43" s="46"/>
      <c r="CHT43" s="46"/>
      <c r="CHU43" s="46"/>
      <c r="CHV43" s="46"/>
      <c r="CHW43" s="46"/>
      <c r="CHX43" s="46"/>
      <c r="CHY43" s="46"/>
      <c r="CHZ43" s="46"/>
      <c r="CIA43" s="46"/>
      <c r="CIB43" s="46"/>
      <c r="CIC43" s="46"/>
      <c r="CID43" s="46"/>
      <c r="CIE43" s="46"/>
      <c r="CIF43" s="46"/>
      <c r="CIG43" s="46"/>
      <c r="CIH43" s="46"/>
      <c r="CII43" s="46"/>
      <c r="CIJ43" s="46"/>
      <c r="CIK43" s="46"/>
      <c r="CIL43" s="46"/>
      <c r="CIM43" s="46"/>
      <c r="CIN43" s="46"/>
      <c r="CIO43" s="46"/>
      <c r="CIP43" s="46"/>
      <c r="CIQ43" s="46"/>
      <c r="CIR43" s="46"/>
      <c r="CIS43" s="46"/>
      <c r="CIT43" s="46"/>
      <c r="CIU43" s="46"/>
      <c r="CIV43" s="46"/>
      <c r="CIW43" s="46"/>
      <c r="CIX43" s="46"/>
      <c r="CIY43" s="46"/>
      <c r="CIZ43" s="46"/>
      <c r="CJA43" s="46"/>
      <c r="CJB43" s="46"/>
      <c r="CJC43" s="46"/>
      <c r="CJD43" s="46"/>
      <c r="CJE43" s="46"/>
      <c r="CJF43" s="46"/>
      <c r="CJG43" s="46"/>
      <c r="CJH43" s="46"/>
      <c r="CJI43" s="46"/>
      <c r="CJJ43" s="46"/>
      <c r="CJK43" s="46"/>
      <c r="CJL43" s="46"/>
      <c r="CJM43" s="46"/>
      <c r="CJN43" s="46"/>
      <c r="CJO43" s="46"/>
      <c r="CJP43" s="46"/>
      <c r="CJQ43" s="46"/>
      <c r="CJR43" s="46"/>
      <c r="CJS43" s="46"/>
      <c r="CJT43" s="46"/>
      <c r="CJU43" s="46"/>
      <c r="CJV43" s="46"/>
      <c r="CJW43" s="46"/>
      <c r="CJX43" s="46"/>
      <c r="CJY43" s="46"/>
      <c r="CJZ43" s="46"/>
      <c r="CKA43" s="46"/>
      <c r="CKB43" s="46"/>
      <c r="CKC43" s="46"/>
      <c r="CKD43" s="46"/>
      <c r="CKE43" s="46"/>
      <c r="CKF43" s="46"/>
      <c r="CKG43" s="46"/>
      <c r="CKH43" s="46"/>
      <c r="CKI43" s="46"/>
      <c r="CKJ43" s="46"/>
      <c r="CKK43" s="46"/>
      <c r="CKL43" s="46"/>
      <c r="CKM43" s="46"/>
      <c r="CKN43" s="46"/>
      <c r="CKO43" s="46"/>
      <c r="CKP43" s="46"/>
      <c r="CKQ43" s="46"/>
      <c r="CKR43" s="46"/>
      <c r="CKS43" s="46"/>
      <c r="CKT43" s="46"/>
      <c r="CKU43" s="46"/>
      <c r="CKV43" s="46"/>
      <c r="CKW43" s="46"/>
      <c r="CKX43" s="46"/>
      <c r="CKY43" s="46"/>
      <c r="CKZ43" s="46"/>
      <c r="CLA43" s="46"/>
      <c r="CLB43" s="46"/>
      <c r="CLC43" s="46"/>
      <c r="CLD43" s="46"/>
      <c r="CLE43" s="46"/>
      <c r="CLF43" s="46"/>
      <c r="CLG43" s="46"/>
      <c r="CLH43" s="46"/>
      <c r="CLI43" s="46"/>
      <c r="CLJ43" s="46"/>
      <c r="CLK43" s="46"/>
      <c r="CLL43" s="46"/>
      <c r="CLM43" s="46"/>
      <c r="CLN43" s="46"/>
      <c r="CLO43" s="46"/>
      <c r="CLP43" s="46"/>
      <c r="CLQ43" s="46"/>
      <c r="CLR43" s="46"/>
      <c r="CLS43" s="46"/>
      <c r="CLT43" s="46"/>
      <c r="CLU43" s="46"/>
      <c r="CLV43" s="46"/>
      <c r="CLW43" s="46"/>
      <c r="CLX43" s="46"/>
      <c r="CLY43" s="46"/>
      <c r="CLZ43" s="46"/>
      <c r="CMA43" s="46"/>
      <c r="CMB43" s="46"/>
      <c r="CMC43" s="46"/>
      <c r="CMD43" s="46"/>
      <c r="CME43" s="46"/>
      <c r="CMF43" s="46"/>
      <c r="CMG43" s="46"/>
      <c r="CMH43" s="46"/>
      <c r="CMI43" s="46"/>
      <c r="CMJ43" s="46"/>
      <c r="CMK43" s="46"/>
      <c r="CML43" s="46"/>
      <c r="CMM43" s="46"/>
      <c r="CMN43" s="46"/>
      <c r="CMO43" s="46"/>
      <c r="CMP43" s="46"/>
      <c r="CMQ43" s="46"/>
      <c r="CMR43" s="46"/>
      <c r="CMS43" s="46"/>
      <c r="CMT43" s="46"/>
      <c r="CMU43" s="46"/>
      <c r="CMV43" s="46"/>
      <c r="CMW43" s="46"/>
      <c r="CMX43" s="46"/>
      <c r="CMY43" s="46"/>
      <c r="CMZ43" s="46"/>
      <c r="CNA43" s="46"/>
      <c r="CNB43" s="46"/>
      <c r="CNC43" s="46"/>
      <c r="CND43" s="46"/>
      <c r="CNE43" s="46"/>
      <c r="CNF43" s="46"/>
      <c r="CNG43" s="46"/>
      <c r="CNH43" s="46"/>
      <c r="CNI43" s="46"/>
      <c r="CNJ43" s="46"/>
      <c r="CNK43" s="46"/>
      <c r="CNL43" s="46"/>
      <c r="CNM43" s="46"/>
      <c r="CNN43" s="46"/>
      <c r="CNO43" s="46"/>
      <c r="CNP43" s="46"/>
      <c r="CNQ43" s="46"/>
      <c r="CNR43" s="46"/>
      <c r="CNS43" s="46"/>
      <c r="CNT43" s="46"/>
      <c r="CNU43" s="46"/>
      <c r="CNV43" s="46"/>
      <c r="CNW43" s="46"/>
      <c r="CNX43" s="46"/>
      <c r="CNY43" s="46"/>
      <c r="CNZ43" s="46"/>
      <c r="COA43" s="46"/>
      <c r="COB43" s="46"/>
      <c r="COC43" s="46"/>
      <c r="COD43" s="46"/>
      <c r="COE43" s="46"/>
      <c r="COF43" s="46"/>
      <c r="COG43" s="46"/>
      <c r="COH43" s="46"/>
      <c r="COI43" s="46"/>
      <c r="COJ43" s="46"/>
      <c r="COK43" s="46"/>
      <c r="COL43" s="46"/>
      <c r="COM43" s="46"/>
      <c r="CON43" s="46"/>
      <c r="COO43" s="46"/>
      <c r="COP43" s="46"/>
      <c r="COQ43" s="46"/>
      <c r="COR43" s="46"/>
      <c r="COS43" s="46"/>
      <c r="COT43" s="46"/>
      <c r="COU43" s="46"/>
      <c r="COV43" s="46"/>
      <c r="COW43" s="46"/>
      <c r="COX43" s="46"/>
      <c r="COY43" s="46"/>
      <c r="COZ43" s="46"/>
      <c r="CPA43" s="46"/>
      <c r="CPB43" s="46"/>
      <c r="CPC43" s="46"/>
      <c r="CPD43" s="46"/>
      <c r="CPE43" s="46"/>
      <c r="CPF43" s="46"/>
      <c r="CPG43" s="46"/>
      <c r="CPH43" s="46"/>
      <c r="CPI43" s="46"/>
      <c r="CPJ43" s="46"/>
      <c r="CPK43" s="46"/>
      <c r="CPL43" s="46"/>
      <c r="CPM43" s="46"/>
      <c r="CPN43" s="46"/>
      <c r="CPO43" s="46"/>
      <c r="CPP43" s="46"/>
      <c r="CPQ43" s="46"/>
      <c r="CPR43" s="46"/>
      <c r="CPS43" s="46"/>
      <c r="CPT43" s="46"/>
      <c r="CPU43" s="46"/>
      <c r="CPV43" s="46"/>
      <c r="CPW43" s="46"/>
      <c r="CPX43" s="46"/>
      <c r="CPY43" s="46"/>
      <c r="CPZ43" s="46"/>
      <c r="CQA43" s="46"/>
      <c r="CQB43" s="46"/>
      <c r="CQC43" s="46"/>
      <c r="CQD43" s="46"/>
      <c r="CQE43" s="46"/>
      <c r="CQF43" s="46"/>
      <c r="CQG43" s="46"/>
      <c r="CQH43" s="46"/>
      <c r="CQI43" s="46"/>
      <c r="CQJ43" s="46"/>
      <c r="CQK43" s="46"/>
      <c r="CQL43" s="46"/>
      <c r="CQM43" s="46"/>
      <c r="CQN43" s="46"/>
      <c r="CQO43" s="46"/>
      <c r="CQP43" s="46"/>
      <c r="CQQ43" s="46"/>
      <c r="CQR43" s="46"/>
      <c r="CQS43" s="46"/>
      <c r="CQT43" s="46"/>
      <c r="CQU43" s="46"/>
      <c r="CQV43" s="46"/>
      <c r="CQW43" s="46"/>
      <c r="CQX43" s="46"/>
      <c r="CQY43" s="46"/>
      <c r="CQZ43" s="46"/>
      <c r="CRA43" s="46"/>
      <c r="CRB43" s="46"/>
      <c r="CRC43" s="46"/>
      <c r="CRD43" s="46"/>
      <c r="CRE43" s="46"/>
      <c r="CRF43" s="46"/>
      <c r="CRG43" s="46"/>
      <c r="CRH43" s="46"/>
      <c r="CRI43" s="46"/>
      <c r="CRJ43" s="46"/>
      <c r="CRK43" s="46"/>
      <c r="CRL43" s="46"/>
      <c r="CRM43" s="46"/>
      <c r="CRN43" s="46"/>
      <c r="CRO43" s="46"/>
      <c r="CRP43" s="46"/>
      <c r="CRQ43" s="46"/>
      <c r="CRR43" s="46"/>
      <c r="CRS43" s="46"/>
      <c r="CRT43" s="46"/>
      <c r="CRU43" s="46"/>
      <c r="CRV43" s="46"/>
      <c r="CRW43" s="46"/>
      <c r="CRX43" s="46"/>
      <c r="CRY43" s="46"/>
      <c r="CRZ43" s="46"/>
      <c r="CSA43" s="46"/>
      <c r="CSB43" s="46"/>
      <c r="CSC43" s="46"/>
      <c r="CSD43" s="46"/>
      <c r="CSE43" s="46"/>
      <c r="CSF43" s="46"/>
      <c r="CSG43" s="46"/>
      <c r="CSH43" s="46"/>
      <c r="CSI43" s="46"/>
      <c r="CSJ43" s="46"/>
      <c r="CSK43" s="46"/>
      <c r="CSL43" s="46"/>
      <c r="CSM43" s="46"/>
      <c r="CSN43" s="46"/>
      <c r="CSO43" s="46"/>
      <c r="CSP43" s="46"/>
      <c r="CSQ43" s="46"/>
      <c r="CSR43" s="46"/>
      <c r="CSS43" s="46"/>
      <c r="CST43" s="46"/>
      <c r="CSU43" s="46"/>
      <c r="CSV43" s="46"/>
      <c r="CSW43" s="46"/>
      <c r="CSX43" s="46"/>
      <c r="CSY43" s="46"/>
      <c r="CSZ43" s="46"/>
      <c r="CTA43" s="46"/>
      <c r="CTB43" s="46"/>
      <c r="CTC43" s="46"/>
      <c r="CTD43" s="46"/>
      <c r="CTE43" s="46"/>
      <c r="CTF43" s="46"/>
      <c r="CTG43" s="46"/>
      <c r="CTH43" s="46"/>
      <c r="CTI43" s="46"/>
      <c r="CTJ43" s="46"/>
      <c r="CTK43" s="46"/>
      <c r="CTL43" s="46"/>
      <c r="CTM43" s="46"/>
      <c r="CTN43" s="46"/>
      <c r="CTO43" s="46"/>
      <c r="CTP43" s="46"/>
      <c r="CTQ43" s="46"/>
      <c r="CTR43" s="46"/>
      <c r="CTS43" s="46"/>
      <c r="CTT43" s="46"/>
      <c r="CTU43" s="46"/>
      <c r="CTV43" s="46"/>
      <c r="CTW43" s="46"/>
      <c r="CTX43" s="46"/>
      <c r="CTY43" s="46"/>
      <c r="CTZ43" s="46"/>
      <c r="CUA43" s="46"/>
      <c r="CUB43" s="46"/>
      <c r="CUC43" s="46"/>
      <c r="CUD43" s="46"/>
      <c r="CUE43" s="46"/>
      <c r="CUF43" s="46"/>
      <c r="CUG43" s="46"/>
      <c r="CUH43" s="46"/>
      <c r="CUI43" s="46"/>
      <c r="CUJ43" s="46"/>
      <c r="CUK43" s="46"/>
      <c r="CUL43" s="46"/>
      <c r="CUM43" s="46"/>
      <c r="CUN43" s="46"/>
      <c r="CUO43" s="46"/>
      <c r="CUP43" s="46"/>
      <c r="CUQ43" s="46"/>
      <c r="CUR43" s="46"/>
      <c r="CUS43" s="46"/>
      <c r="CUT43" s="46"/>
      <c r="CUU43" s="46"/>
      <c r="CUV43" s="46"/>
      <c r="CUW43" s="46"/>
      <c r="CUX43" s="46"/>
      <c r="CUY43" s="46"/>
      <c r="CUZ43" s="46"/>
      <c r="CVA43" s="46"/>
      <c r="CVB43" s="46"/>
      <c r="CVC43" s="46"/>
      <c r="CVD43" s="46"/>
      <c r="CVE43" s="46"/>
      <c r="CVF43" s="46"/>
      <c r="CVG43" s="46"/>
      <c r="CVH43" s="46"/>
      <c r="CVI43" s="46"/>
      <c r="CVJ43" s="46"/>
      <c r="CVK43" s="46"/>
      <c r="CVL43" s="46"/>
      <c r="CVM43" s="46"/>
      <c r="CVN43" s="46"/>
      <c r="CVO43" s="46"/>
      <c r="CVP43" s="46"/>
      <c r="CVQ43" s="46"/>
      <c r="CVR43" s="46"/>
      <c r="CVS43" s="46"/>
      <c r="CVT43" s="46"/>
      <c r="CVU43" s="46"/>
      <c r="CVV43" s="46"/>
      <c r="CVW43" s="46"/>
      <c r="CVX43" s="46"/>
      <c r="CVY43" s="46"/>
      <c r="CVZ43" s="46"/>
      <c r="CWA43" s="46"/>
      <c r="CWB43" s="46"/>
      <c r="CWC43" s="46"/>
      <c r="CWD43" s="46"/>
      <c r="CWE43" s="46"/>
      <c r="CWF43" s="46"/>
      <c r="CWG43" s="46"/>
      <c r="CWH43" s="46"/>
      <c r="CWI43" s="46"/>
      <c r="CWJ43" s="46"/>
      <c r="CWK43" s="46"/>
      <c r="CWL43" s="46"/>
      <c r="CWM43" s="46"/>
      <c r="CWN43" s="46"/>
      <c r="CWO43" s="46"/>
      <c r="CWP43" s="46"/>
      <c r="CWQ43" s="46"/>
      <c r="CWR43" s="46"/>
      <c r="CWS43" s="46"/>
      <c r="CWT43" s="46"/>
      <c r="CWU43" s="46"/>
      <c r="CWV43" s="46"/>
      <c r="CWW43" s="46"/>
      <c r="CWX43" s="46"/>
      <c r="CWY43" s="46"/>
      <c r="CWZ43" s="46"/>
      <c r="CXA43" s="46"/>
      <c r="CXB43" s="46"/>
      <c r="CXC43" s="46"/>
      <c r="CXD43" s="46"/>
      <c r="CXE43" s="46"/>
      <c r="CXF43" s="46"/>
      <c r="CXG43" s="46"/>
      <c r="CXH43" s="46"/>
      <c r="CXI43" s="46"/>
      <c r="CXJ43" s="46"/>
      <c r="CXK43" s="46"/>
      <c r="CXL43" s="46"/>
      <c r="CXM43" s="46"/>
      <c r="CXN43" s="46"/>
      <c r="CXO43" s="46"/>
      <c r="CXP43" s="46"/>
      <c r="CXQ43" s="46"/>
      <c r="CXR43" s="46"/>
      <c r="CXS43" s="46"/>
      <c r="CXT43" s="46"/>
      <c r="CXU43" s="46"/>
      <c r="CXV43" s="46"/>
      <c r="CXW43" s="46"/>
      <c r="CXX43" s="46"/>
      <c r="CXY43" s="46"/>
      <c r="CXZ43" s="46"/>
      <c r="CYA43" s="46"/>
      <c r="CYB43" s="46"/>
      <c r="CYC43" s="46"/>
      <c r="CYD43" s="46"/>
      <c r="CYE43" s="46"/>
      <c r="CYF43" s="46"/>
      <c r="CYG43" s="46"/>
      <c r="CYH43" s="46"/>
      <c r="CYI43" s="46"/>
      <c r="CYJ43" s="46"/>
      <c r="CYK43" s="46"/>
      <c r="CYL43" s="46"/>
      <c r="CYM43" s="46"/>
      <c r="CYN43" s="46"/>
      <c r="CYO43" s="46"/>
      <c r="CYP43" s="46"/>
      <c r="CYQ43" s="46"/>
      <c r="CYR43" s="46"/>
      <c r="CYS43" s="46"/>
      <c r="CYT43" s="46"/>
      <c r="CYU43" s="46"/>
      <c r="CYV43" s="46"/>
      <c r="CYW43" s="46"/>
      <c r="CYX43" s="46"/>
      <c r="CYY43" s="46"/>
      <c r="CYZ43" s="46"/>
      <c r="CZA43" s="46"/>
      <c r="CZB43" s="46"/>
      <c r="CZC43" s="46"/>
      <c r="CZD43" s="46"/>
      <c r="CZE43" s="46"/>
      <c r="CZF43" s="46"/>
      <c r="CZG43" s="46"/>
      <c r="CZH43" s="46"/>
      <c r="CZI43" s="46"/>
      <c r="CZJ43" s="46"/>
      <c r="CZK43" s="46"/>
      <c r="CZL43" s="46"/>
      <c r="CZM43" s="46"/>
      <c r="CZN43" s="46"/>
      <c r="CZO43" s="46"/>
      <c r="CZP43" s="46"/>
      <c r="CZQ43" s="46"/>
      <c r="CZR43" s="46"/>
      <c r="CZS43" s="46"/>
      <c r="CZT43" s="46"/>
      <c r="CZU43" s="46"/>
      <c r="CZV43" s="46"/>
      <c r="CZW43" s="46"/>
      <c r="CZX43" s="46"/>
      <c r="CZY43" s="46"/>
      <c r="CZZ43" s="46"/>
      <c r="DAA43" s="46"/>
      <c r="DAB43" s="46"/>
      <c r="DAC43" s="46"/>
      <c r="DAD43" s="46"/>
      <c r="DAE43" s="46"/>
      <c r="DAF43" s="46"/>
      <c r="DAG43" s="46"/>
      <c r="DAH43" s="46"/>
      <c r="DAI43" s="46"/>
      <c r="DAJ43" s="46"/>
      <c r="DAK43" s="46"/>
      <c r="DAL43" s="46"/>
      <c r="DAM43" s="46"/>
      <c r="DAN43" s="46"/>
      <c r="DAO43" s="46"/>
      <c r="DAP43" s="46"/>
      <c r="DAQ43" s="46"/>
      <c r="DAR43" s="46"/>
      <c r="DAS43" s="46"/>
      <c r="DAT43" s="46"/>
      <c r="DAU43" s="46"/>
      <c r="DAV43" s="46"/>
      <c r="DAW43" s="46"/>
      <c r="DAX43" s="46"/>
      <c r="DAY43" s="46"/>
      <c r="DAZ43" s="46"/>
      <c r="DBA43" s="46"/>
      <c r="DBB43" s="46"/>
      <c r="DBC43" s="46"/>
      <c r="DBD43" s="46"/>
      <c r="DBE43" s="46"/>
      <c r="DBF43" s="46"/>
      <c r="DBG43" s="46"/>
      <c r="DBH43" s="46"/>
      <c r="DBI43" s="46"/>
      <c r="DBJ43" s="46"/>
      <c r="DBK43" s="46"/>
      <c r="DBL43" s="46"/>
      <c r="DBM43" s="46"/>
      <c r="DBN43" s="46"/>
      <c r="DBO43" s="46"/>
      <c r="DBP43" s="46"/>
      <c r="DBQ43" s="46"/>
      <c r="DBR43" s="46"/>
      <c r="DBS43" s="46"/>
      <c r="DBT43" s="46"/>
      <c r="DBU43" s="46"/>
      <c r="DBV43" s="46"/>
      <c r="DBW43" s="46"/>
      <c r="DBX43" s="46"/>
      <c r="DBY43" s="46"/>
      <c r="DBZ43" s="46"/>
      <c r="DCA43" s="46"/>
      <c r="DCB43" s="46"/>
      <c r="DCC43" s="46"/>
      <c r="DCD43" s="46"/>
      <c r="DCE43" s="46"/>
      <c r="DCF43" s="46"/>
      <c r="DCG43" s="46"/>
      <c r="DCH43" s="46"/>
      <c r="DCI43" s="46"/>
      <c r="DCJ43" s="46"/>
      <c r="DCK43" s="46"/>
      <c r="DCL43" s="46"/>
      <c r="DCM43" s="46"/>
      <c r="DCN43" s="46"/>
      <c r="DCO43" s="46"/>
      <c r="DCP43" s="46"/>
      <c r="DCQ43" s="46"/>
      <c r="DCR43" s="46"/>
      <c r="DCS43" s="46"/>
      <c r="DCT43" s="46"/>
      <c r="DCU43" s="46"/>
      <c r="DCV43" s="46"/>
      <c r="DCW43" s="46"/>
      <c r="DCX43" s="46"/>
      <c r="DCY43" s="46"/>
      <c r="DCZ43" s="46"/>
      <c r="DDA43" s="46"/>
      <c r="DDB43" s="46"/>
      <c r="DDC43" s="46"/>
      <c r="DDD43" s="46"/>
      <c r="DDE43" s="46"/>
      <c r="DDF43" s="46"/>
      <c r="DDG43" s="46"/>
      <c r="DDH43" s="46"/>
      <c r="DDI43" s="46"/>
      <c r="DDJ43" s="46"/>
      <c r="DDK43" s="46"/>
      <c r="DDL43" s="46"/>
      <c r="DDM43" s="46"/>
      <c r="DDN43" s="46"/>
      <c r="DDO43" s="46"/>
      <c r="DDP43" s="46"/>
      <c r="DDQ43" s="46"/>
      <c r="DDR43" s="46"/>
      <c r="DDS43" s="46"/>
      <c r="DDT43" s="46"/>
      <c r="DDU43" s="46"/>
      <c r="DDV43" s="46"/>
      <c r="DDW43" s="46"/>
      <c r="DDX43" s="46"/>
      <c r="DDY43" s="46"/>
      <c r="DDZ43" s="46"/>
      <c r="DEA43" s="46"/>
      <c r="DEB43" s="46"/>
      <c r="DEC43" s="46"/>
      <c r="DED43" s="46"/>
      <c r="DEE43" s="46"/>
      <c r="DEF43" s="46"/>
      <c r="DEG43" s="46"/>
      <c r="DEH43" s="46"/>
      <c r="DEI43" s="46"/>
      <c r="DEJ43" s="46"/>
      <c r="DEK43" s="46"/>
      <c r="DEL43" s="46"/>
      <c r="DEM43" s="46"/>
      <c r="DEN43" s="46"/>
      <c r="DEO43" s="46"/>
      <c r="DEP43" s="46"/>
      <c r="DEQ43" s="46"/>
      <c r="DER43" s="46"/>
      <c r="DES43" s="46"/>
      <c r="DET43" s="46"/>
      <c r="DEU43" s="46"/>
      <c r="DEV43" s="46"/>
      <c r="DEW43" s="46"/>
      <c r="DEX43" s="46"/>
      <c r="DEY43" s="46"/>
      <c r="DEZ43" s="46"/>
      <c r="DFA43" s="46"/>
      <c r="DFB43" s="46"/>
      <c r="DFC43" s="46"/>
      <c r="DFD43" s="46"/>
      <c r="DFE43" s="46"/>
      <c r="DFF43" s="46"/>
      <c r="DFG43" s="46"/>
      <c r="DFH43" s="46"/>
      <c r="DFI43" s="46"/>
      <c r="DFJ43" s="46"/>
      <c r="DFK43" s="46"/>
      <c r="DFL43" s="46"/>
      <c r="DFM43" s="46"/>
      <c r="DFN43" s="46"/>
      <c r="DFO43" s="46"/>
      <c r="DFP43" s="46"/>
      <c r="DFQ43" s="46"/>
      <c r="DFR43" s="46"/>
      <c r="DFS43" s="46"/>
      <c r="DFT43" s="46"/>
      <c r="DFU43" s="46"/>
      <c r="DFV43" s="46"/>
      <c r="DFW43" s="46"/>
      <c r="DFX43" s="46"/>
      <c r="DFY43" s="46"/>
      <c r="DFZ43" s="46"/>
      <c r="DGA43" s="46"/>
      <c r="DGB43" s="46"/>
      <c r="DGC43" s="46"/>
      <c r="DGD43" s="46"/>
      <c r="DGE43" s="46"/>
      <c r="DGF43" s="46"/>
      <c r="DGG43" s="46"/>
      <c r="DGH43" s="46"/>
      <c r="DGI43" s="46"/>
      <c r="DGJ43" s="46"/>
      <c r="DGK43" s="46"/>
      <c r="DGL43" s="46"/>
      <c r="DGM43" s="46"/>
      <c r="DGN43" s="46"/>
      <c r="DGO43" s="46"/>
      <c r="DGP43" s="46"/>
      <c r="DGQ43" s="46"/>
      <c r="DGR43" s="46"/>
      <c r="DGS43" s="46"/>
      <c r="DGT43" s="46"/>
      <c r="DGU43" s="46"/>
      <c r="DGV43" s="46"/>
      <c r="DGW43" s="46"/>
      <c r="DGX43" s="46"/>
      <c r="DGY43" s="46"/>
      <c r="DGZ43" s="46"/>
      <c r="DHA43" s="46"/>
      <c r="DHB43" s="46"/>
      <c r="DHC43" s="46"/>
      <c r="DHD43" s="46"/>
      <c r="DHE43" s="46"/>
      <c r="DHF43" s="46"/>
      <c r="DHG43" s="46"/>
      <c r="DHH43" s="46"/>
      <c r="DHI43" s="46"/>
      <c r="DHJ43" s="46"/>
      <c r="DHK43" s="46"/>
      <c r="DHL43" s="46"/>
      <c r="DHM43" s="46"/>
      <c r="DHN43" s="46"/>
      <c r="DHO43" s="46"/>
      <c r="DHP43" s="46"/>
      <c r="DHQ43" s="46"/>
      <c r="DHR43" s="46"/>
      <c r="DHS43" s="46"/>
      <c r="DHT43" s="46"/>
      <c r="DHU43" s="46"/>
      <c r="DHV43" s="46"/>
      <c r="DHW43" s="46"/>
      <c r="DHX43" s="46"/>
      <c r="DHY43" s="46"/>
      <c r="DHZ43" s="46"/>
      <c r="DIA43" s="46"/>
      <c r="DIB43" s="46"/>
      <c r="DIC43" s="46"/>
      <c r="DID43" s="46"/>
      <c r="DIE43" s="46"/>
      <c r="DIF43" s="46"/>
      <c r="DIG43" s="46"/>
      <c r="DIH43" s="46"/>
      <c r="DII43" s="46"/>
      <c r="DIJ43" s="46"/>
      <c r="DIK43" s="46"/>
      <c r="DIL43" s="46"/>
      <c r="DIM43" s="46"/>
      <c r="DIN43" s="46"/>
      <c r="DIO43" s="46"/>
      <c r="DIP43" s="46"/>
      <c r="DIQ43" s="46"/>
      <c r="DIR43" s="46"/>
      <c r="DIS43" s="46"/>
      <c r="DIT43" s="46"/>
      <c r="DIU43" s="46"/>
      <c r="DIV43" s="46"/>
      <c r="DIW43" s="46"/>
      <c r="DIX43" s="46"/>
      <c r="DIY43" s="46"/>
      <c r="DIZ43" s="46"/>
      <c r="DJA43" s="46"/>
      <c r="DJB43" s="46"/>
      <c r="DJC43" s="46"/>
      <c r="DJD43" s="46"/>
      <c r="DJE43" s="46"/>
      <c r="DJF43" s="46"/>
      <c r="DJG43" s="46"/>
      <c r="DJH43" s="46"/>
      <c r="DJI43" s="46"/>
      <c r="DJJ43" s="46"/>
      <c r="DJK43" s="46"/>
      <c r="DJL43" s="46"/>
      <c r="DJM43" s="46"/>
      <c r="DJN43" s="46"/>
      <c r="DJO43" s="46"/>
      <c r="DJP43" s="46"/>
      <c r="DJQ43" s="46"/>
      <c r="DJR43" s="46"/>
      <c r="DJS43" s="46"/>
      <c r="DJT43" s="46"/>
      <c r="DJU43" s="46"/>
      <c r="DJV43" s="46"/>
      <c r="DJW43" s="46"/>
      <c r="DJX43" s="46"/>
      <c r="DJY43" s="46"/>
      <c r="DJZ43" s="46"/>
      <c r="DKA43" s="46"/>
      <c r="DKB43" s="46"/>
      <c r="DKC43" s="46"/>
      <c r="DKD43" s="46"/>
      <c r="DKE43" s="46"/>
      <c r="DKF43" s="46"/>
      <c r="DKG43" s="46"/>
      <c r="DKH43" s="46"/>
      <c r="DKI43" s="46"/>
      <c r="DKJ43" s="46"/>
      <c r="DKK43" s="46"/>
      <c r="DKL43" s="46"/>
      <c r="DKM43" s="46"/>
      <c r="DKN43" s="46"/>
      <c r="DKO43" s="46"/>
      <c r="DKP43" s="46"/>
      <c r="DKQ43" s="46"/>
      <c r="DKR43" s="46"/>
      <c r="DKS43" s="46"/>
      <c r="DKT43" s="46"/>
      <c r="DKU43" s="46"/>
      <c r="DKV43" s="46"/>
      <c r="DKW43" s="46"/>
      <c r="DKX43" s="46"/>
      <c r="DKY43" s="46"/>
      <c r="DKZ43" s="46"/>
      <c r="DLA43" s="46"/>
      <c r="DLB43" s="46"/>
      <c r="DLC43" s="46"/>
      <c r="DLD43" s="46"/>
      <c r="DLE43" s="46"/>
      <c r="DLF43" s="46"/>
      <c r="DLG43" s="46"/>
      <c r="DLH43" s="46"/>
      <c r="DLI43" s="46"/>
      <c r="DLJ43" s="46"/>
      <c r="DLK43" s="46"/>
      <c r="DLL43" s="46"/>
      <c r="DLM43" s="46"/>
      <c r="DLN43" s="46"/>
      <c r="DLO43" s="46"/>
      <c r="DLP43" s="46"/>
      <c r="DLQ43" s="46"/>
      <c r="DLR43" s="46"/>
      <c r="DLS43" s="46"/>
      <c r="DLT43" s="46"/>
      <c r="DLU43" s="46"/>
      <c r="DLV43" s="46"/>
      <c r="DLW43" s="46"/>
      <c r="DLX43" s="46"/>
      <c r="DLY43" s="46"/>
      <c r="DLZ43" s="46"/>
      <c r="DMA43" s="46"/>
      <c r="DMB43" s="46"/>
      <c r="DMC43" s="46"/>
      <c r="DMD43" s="46"/>
      <c r="DME43" s="46"/>
      <c r="DMF43" s="46"/>
      <c r="DMG43" s="46"/>
      <c r="DMH43" s="46"/>
      <c r="DMI43" s="46"/>
      <c r="DMJ43" s="46"/>
      <c r="DMK43" s="46"/>
      <c r="DML43" s="46"/>
      <c r="DMM43" s="46"/>
      <c r="DMN43" s="46"/>
      <c r="DMO43" s="46"/>
      <c r="DMP43" s="46"/>
      <c r="DMQ43" s="46"/>
      <c r="DMR43" s="46"/>
      <c r="DMS43" s="46"/>
      <c r="DMT43" s="46"/>
      <c r="DMU43" s="46"/>
      <c r="DMV43" s="46"/>
      <c r="DMW43" s="46"/>
      <c r="DMX43" s="46"/>
      <c r="DMY43" s="46"/>
      <c r="DMZ43" s="46"/>
      <c r="DNA43" s="46"/>
      <c r="DNB43" s="46"/>
      <c r="DNC43" s="46"/>
      <c r="DND43" s="46"/>
      <c r="DNE43" s="46"/>
      <c r="DNF43" s="46"/>
      <c r="DNG43" s="46"/>
      <c r="DNH43" s="46"/>
      <c r="DNI43" s="46"/>
      <c r="DNJ43" s="46"/>
      <c r="DNK43" s="46"/>
      <c r="DNL43" s="46"/>
      <c r="DNM43" s="46"/>
      <c r="DNN43" s="46"/>
      <c r="DNO43" s="46"/>
      <c r="DNP43" s="46"/>
      <c r="DNQ43" s="46"/>
      <c r="DNR43" s="46"/>
      <c r="DNS43" s="46"/>
      <c r="DNT43" s="46"/>
      <c r="DNU43" s="46"/>
      <c r="DNV43" s="46"/>
      <c r="DNW43" s="46"/>
      <c r="DNX43" s="46"/>
      <c r="DNY43" s="46"/>
      <c r="DNZ43" s="46"/>
      <c r="DOA43" s="46"/>
      <c r="DOB43" s="46"/>
      <c r="DOC43" s="46"/>
      <c r="DOD43" s="46"/>
      <c r="DOE43" s="46"/>
      <c r="DOF43" s="46"/>
      <c r="DOG43" s="46"/>
      <c r="DOH43" s="46"/>
      <c r="DOI43" s="46"/>
      <c r="DOJ43" s="46"/>
      <c r="DOK43" s="46"/>
      <c r="DOL43" s="46"/>
      <c r="DOM43" s="46"/>
      <c r="DON43" s="46"/>
      <c r="DOO43" s="46"/>
      <c r="DOP43" s="46"/>
      <c r="DOQ43" s="46"/>
      <c r="DOR43" s="46"/>
      <c r="DOS43" s="46"/>
      <c r="DOT43" s="46"/>
      <c r="DOU43" s="46"/>
      <c r="DOV43" s="46"/>
      <c r="DOW43" s="46"/>
      <c r="DOX43" s="46"/>
      <c r="DOY43" s="46"/>
      <c r="DOZ43" s="46"/>
      <c r="DPA43" s="46"/>
      <c r="DPB43" s="46"/>
      <c r="DPC43" s="46"/>
      <c r="DPD43" s="46"/>
      <c r="DPE43" s="46"/>
      <c r="DPF43" s="46"/>
      <c r="DPG43" s="46"/>
      <c r="DPH43" s="46"/>
      <c r="DPI43" s="46"/>
      <c r="DPJ43" s="46"/>
      <c r="DPK43" s="46"/>
      <c r="DPL43" s="46"/>
      <c r="DPM43" s="46"/>
      <c r="DPN43" s="46"/>
      <c r="DPO43" s="46"/>
      <c r="DPP43" s="46"/>
      <c r="DPQ43" s="46"/>
      <c r="DPR43" s="46"/>
      <c r="DPS43" s="46"/>
      <c r="DPT43" s="46"/>
      <c r="DPU43" s="46"/>
      <c r="DPV43" s="46"/>
      <c r="DPW43" s="46"/>
      <c r="DPX43" s="46"/>
      <c r="DPY43" s="46"/>
      <c r="DPZ43" s="46"/>
      <c r="DQA43" s="46"/>
      <c r="DQB43" s="46"/>
      <c r="DQC43" s="46"/>
      <c r="DQD43" s="46"/>
      <c r="DQE43" s="46"/>
      <c r="DQF43" s="46"/>
      <c r="DQG43" s="46"/>
      <c r="DQH43" s="46"/>
      <c r="DQI43" s="46"/>
      <c r="DQJ43" s="46"/>
      <c r="DQK43" s="46"/>
      <c r="DQL43" s="46"/>
      <c r="DQM43" s="46"/>
      <c r="DQN43" s="46"/>
      <c r="DQO43" s="46"/>
      <c r="DQP43" s="46"/>
      <c r="DQQ43" s="46"/>
      <c r="DQR43" s="46"/>
      <c r="DQS43" s="46"/>
      <c r="DQT43" s="46"/>
      <c r="DQU43" s="46"/>
      <c r="DQV43" s="46"/>
      <c r="DQW43" s="46"/>
      <c r="DQX43" s="46"/>
      <c r="DQY43" s="46"/>
      <c r="DQZ43" s="46"/>
      <c r="DRA43" s="46"/>
      <c r="DRB43" s="46"/>
      <c r="DRC43" s="46"/>
      <c r="DRD43" s="46"/>
      <c r="DRE43" s="46"/>
      <c r="DRF43" s="46"/>
      <c r="DRG43" s="46"/>
      <c r="DRH43" s="46"/>
      <c r="DRI43" s="46"/>
      <c r="DRJ43" s="46"/>
      <c r="DRK43" s="46"/>
      <c r="DRL43" s="46"/>
      <c r="DRM43" s="46"/>
      <c r="DRN43" s="46"/>
      <c r="DRO43" s="46"/>
      <c r="DRP43" s="46"/>
      <c r="DRQ43" s="46"/>
      <c r="DRR43" s="46"/>
      <c r="DRS43" s="46"/>
      <c r="DRT43" s="46"/>
      <c r="DRU43" s="46"/>
      <c r="DRV43" s="46"/>
      <c r="DRW43" s="46"/>
      <c r="DRX43" s="46"/>
      <c r="DRY43" s="46"/>
      <c r="DRZ43" s="46"/>
      <c r="DSA43" s="46"/>
      <c r="DSB43" s="46"/>
      <c r="DSC43" s="46"/>
      <c r="DSD43" s="46"/>
      <c r="DSE43" s="46"/>
      <c r="DSF43" s="46"/>
      <c r="DSG43" s="46"/>
      <c r="DSH43" s="46"/>
      <c r="DSI43" s="46"/>
      <c r="DSJ43" s="46"/>
      <c r="DSK43" s="46"/>
      <c r="DSL43" s="46"/>
      <c r="DSM43" s="46"/>
      <c r="DSN43" s="46"/>
      <c r="DSO43" s="46"/>
      <c r="DSP43" s="46"/>
      <c r="DSQ43" s="46"/>
      <c r="DSR43" s="46"/>
      <c r="DSS43" s="46"/>
      <c r="DST43" s="46"/>
      <c r="DSU43" s="46"/>
      <c r="DSV43" s="46"/>
      <c r="DSW43" s="46"/>
      <c r="DSX43" s="46"/>
      <c r="DSY43" s="46"/>
      <c r="DSZ43" s="46"/>
      <c r="DTA43" s="46"/>
      <c r="DTB43" s="46"/>
      <c r="DTC43" s="46"/>
      <c r="DTD43" s="46"/>
      <c r="DTE43" s="46"/>
      <c r="DTF43" s="46"/>
      <c r="DTG43" s="46"/>
      <c r="DTH43" s="46"/>
      <c r="DTI43" s="46"/>
      <c r="DTJ43" s="46"/>
      <c r="DTK43" s="46"/>
      <c r="DTL43" s="46"/>
      <c r="DTM43" s="46"/>
      <c r="DTN43" s="46"/>
      <c r="DTO43" s="46"/>
      <c r="DTP43" s="46"/>
      <c r="DTQ43" s="46"/>
      <c r="DTR43" s="46"/>
      <c r="DTS43" s="46"/>
      <c r="DTT43" s="46"/>
      <c r="DTU43" s="46"/>
      <c r="DTV43" s="46"/>
      <c r="DTW43" s="46"/>
      <c r="DTX43" s="46"/>
      <c r="DTY43" s="46"/>
      <c r="DTZ43" s="46"/>
      <c r="DUA43" s="46"/>
      <c r="DUB43" s="46"/>
      <c r="DUC43" s="46"/>
      <c r="DUD43" s="46"/>
      <c r="DUE43" s="46"/>
      <c r="DUF43" s="46"/>
      <c r="DUG43" s="46"/>
      <c r="DUH43" s="46"/>
      <c r="DUI43" s="46"/>
      <c r="DUJ43" s="46"/>
      <c r="DUK43" s="46"/>
      <c r="DUL43" s="46"/>
      <c r="DUM43" s="46"/>
      <c r="DUN43" s="46"/>
      <c r="DUO43" s="46"/>
      <c r="DUP43" s="46"/>
      <c r="DUQ43" s="46"/>
      <c r="DUR43" s="46"/>
      <c r="DUS43" s="46"/>
      <c r="DUT43" s="46"/>
      <c r="DUU43" s="46"/>
      <c r="DUV43" s="46"/>
      <c r="DUW43" s="46"/>
      <c r="DUX43" s="46"/>
      <c r="DUY43" s="46"/>
      <c r="DUZ43" s="46"/>
      <c r="DVA43" s="46"/>
      <c r="DVB43" s="46"/>
      <c r="DVC43" s="46"/>
      <c r="DVD43" s="46"/>
      <c r="DVE43" s="46"/>
      <c r="DVF43" s="46"/>
      <c r="DVG43" s="46"/>
      <c r="DVH43" s="46"/>
      <c r="DVI43" s="46"/>
      <c r="DVJ43" s="46"/>
      <c r="DVK43" s="46"/>
      <c r="DVL43" s="46"/>
      <c r="DVM43" s="46"/>
      <c r="DVN43" s="46"/>
      <c r="DVO43" s="46"/>
      <c r="DVP43" s="46"/>
      <c r="DVQ43" s="46"/>
      <c r="DVR43" s="46"/>
      <c r="DVS43" s="46"/>
      <c r="DVT43" s="46"/>
      <c r="DVU43" s="46"/>
      <c r="DVV43" s="46"/>
      <c r="DVW43" s="46"/>
      <c r="DVX43" s="46"/>
      <c r="DVY43" s="46"/>
      <c r="DVZ43" s="46"/>
      <c r="DWA43" s="46"/>
      <c r="DWB43" s="46"/>
      <c r="DWC43" s="46"/>
      <c r="DWD43" s="46"/>
      <c r="DWE43" s="46"/>
      <c r="DWF43" s="46"/>
      <c r="DWG43" s="46"/>
      <c r="DWH43" s="46"/>
      <c r="DWI43" s="46"/>
      <c r="DWJ43" s="46"/>
      <c r="DWK43" s="46"/>
      <c r="DWL43" s="46"/>
      <c r="DWM43" s="46"/>
      <c r="DWN43" s="46"/>
      <c r="DWO43" s="46"/>
      <c r="DWP43" s="46"/>
      <c r="DWQ43" s="46"/>
      <c r="DWR43" s="46"/>
      <c r="DWS43" s="46"/>
      <c r="DWT43" s="46"/>
      <c r="DWU43" s="46"/>
      <c r="DWV43" s="46"/>
      <c r="DWW43" s="46"/>
      <c r="DWX43" s="46"/>
      <c r="DWY43" s="46"/>
      <c r="DWZ43" s="46"/>
      <c r="DXA43" s="46"/>
      <c r="DXB43" s="46"/>
      <c r="DXC43" s="46"/>
      <c r="DXD43" s="46"/>
      <c r="DXE43" s="46"/>
      <c r="DXF43" s="46"/>
      <c r="DXG43" s="46"/>
      <c r="DXH43" s="46"/>
      <c r="DXI43" s="46"/>
      <c r="DXJ43" s="46"/>
      <c r="DXK43" s="46"/>
      <c r="DXL43" s="46"/>
      <c r="DXM43" s="46"/>
      <c r="DXN43" s="46"/>
      <c r="DXO43" s="46"/>
      <c r="DXP43" s="46"/>
      <c r="DXQ43" s="46"/>
      <c r="DXR43" s="46"/>
      <c r="DXS43" s="46"/>
      <c r="DXT43" s="46"/>
      <c r="DXU43" s="46"/>
      <c r="DXV43" s="46"/>
      <c r="DXW43" s="46"/>
      <c r="DXX43" s="46"/>
      <c r="DXY43" s="46"/>
      <c r="DXZ43" s="46"/>
      <c r="DYA43" s="46"/>
      <c r="DYB43" s="46"/>
      <c r="DYC43" s="46"/>
      <c r="DYD43" s="46"/>
      <c r="DYE43" s="46"/>
      <c r="DYF43" s="46"/>
      <c r="DYG43" s="46"/>
      <c r="DYH43" s="46"/>
      <c r="DYI43" s="46"/>
      <c r="DYJ43" s="46"/>
      <c r="DYK43" s="46"/>
      <c r="DYL43" s="46"/>
      <c r="DYM43" s="46"/>
      <c r="DYN43" s="46"/>
      <c r="DYO43" s="46"/>
      <c r="DYP43" s="46"/>
      <c r="DYQ43" s="46"/>
      <c r="DYR43" s="46"/>
      <c r="DYS43" s="46"/>
      <c r="DYT43" s="46"/>
      <c r="DYU43" s="46"/>
      <c r="DYV43" s="46"/>
      <c r="DYW43" s="46"/>
      <c r="DYX43" s="46"/>
      <c r="DYY43" s="46"/>
      <c r="DYZ43" s="46"/>
      <c r="DZA43" s="46"/>
      <c r="DZB43" s="46"/>
      <c r="DZC43" s="46"/>
      <c r="DZD43" s="46"/>
      <c r="DZE43" s="46"/>
      <c r="DZF43" s="46"/>
      <c r="DZG43" s="46"/>
      <c r="DZH43" s="46"/>
      <c r="DZI43" s="46"/>
      <c r="DZJ43" s="46"/>
      <c r="DZK43" s="46"/>
      <c r="DZL43" s="46"/>
      <c r="DZM43" s="46"/>
      <c r="DZN43" s="46"/>
      <c r="DZO43" s="46"/>
      <c r="DZP43" s="46"/>
      <c r="DZQ43" s="46"/>
      <c r="DZR43" s="46"/>
      <c r="DZS43" s="46"/>
      <c r="DZT43" s="46"/>
      <c r="DZU43" s="46"/>
      <c r="DZV43" s="46"/>
      <c r="DZW43" s="46"/>
      <c r="DZX43" s="46"/>
      <c r="DZY43" s="46"/>
      <c r="DZZ43" s="46"/>
      <c r="EAA43" s="46"/>
      <c r="EAB43" s="46"/>
      <c r="EAC43" s="46"/>
      <c r="EAD43" s="46"/>
      <c r="EAE43" s="46"/>
      <c r="EAF43" s="46"/>
      <c r="EAG43" s="46"/>
      <c r="EAH43" s="46"/>
      <c r="EAI43" s="46"/>
      <c r="EAJ43" s="46"/>
      <c r="EAK43" s="46"/>
      <c r="EAL43" s="46"/>
      <c r="EAM43" s="46"/>
      <c r="EAN43" s="46"/>
      <c r="EAO43" s="46"/>
      <c r="EAP43" s="46"/>
      <c r="EAQ43" s="46"/>
      <c r="EAR43" s="46"/>
      <c r="EAS43" s="46"/>
      <c r="EAT43" s="46"/>
      <c r="EAU43" s="46"/>
      <c r="EAV43" s="46"/>
      <c r="EAW43" s="46"/>
      <c r="EAX43" s="46"/>
      <c r="EAY43" s="46"/>
      <c r="EAZ43" s="46"/>
      <c r="EBA43" s="46"/>
      <c r="EBB43" s="46"/>
      <c r="EBC43" s="46"/>
      <c r="EBD43" s="46"/>
      <c r="EBE43" s="46"/>
      <c r="EBF43" s="46"/>
      <c r="EBG43" s="46"/>
      <c r="EBH43" s="46"/>
      <c r="EBI43" s="46"/>
      <c r="EBJ43" s="46"/>
      <c r="EBK43" s="46"/>
      <c r="EBL43" s="46"/>
      <c r="EBM43" s="46"/>
      <c r="EBN43" s="46"/>
      <c r="EBO43" s="46"/>
      <c r="EBP43" s="46"/>
      <c r="EBQ43" s="46"/>
      <c r="EBR43" s="46"/>
      <c r="EBS43" s="46"/>
      <c r="EBT43" s="46"/>
      <c r="EBU43" s="46"/>
      <c r="EBV43" s="46"/>
      <c r="EBW43" s="46"/>
      <c r="EBX43" s="46"/>
      <c r="EBY43" s="46"/>
      <c r="EBZ43" s="46"/>
      <c r="ECA43" s="46"/>
      <c r="ECB43" s="46"/>
      <c r="ECC43" s="46"/>
      <c r="ECD43" s="46"/>
      <c r="ECE43" s="46"/>
      <c r="ECF43" s="46"/>
      <c r="ECG43" s="46"/>
      <c r="ECH43" s="46"/>
      <c r="ECI43" s="46"/>
      <c r="ECJ43" s="46"/>
      <c r="ECK43" s="46"/>
      <c r="ECL43" s="46"/>
      <c r="ECM43" s="46"/>
      <c r="ECN43" s="46"/>
      <c r="ECO43" s="46"/>
      <c r="ECP43" s="46"/>
      <c r="ECQ43" s="46"/>
      <c r="ECR43" s="46"/>
      <c r="ECS43" s="46"/>
      <c r="ECT43" s="46"/>
      <c r="ECU43" s="46"/>
      <c r="ECV43" s="46"/>
      <c r="ECW43" s="46"/>
      <c r="ECX43" s="46"/>
      <c r="ECY43" s="46"/>
      <c r="ECZ43" s="46"/>
      <c r="EDA43" s="46"/>
      <c r="EDB43" s="46"/>
      <c r="EDC43" s="46"/>
      <c r="EDD43" s="46"/>
      <c r="EDE43" s="46"/>
      <c r="EDF43" s="46"/>
      <c r="EDG43" s="46"/>
      <c r="EDH43" s="46"/>
      <c r="EDI43" s="46"/>
      <c r="EDJ43" s="46"/>
      <c r="EDK43" s="46"/>
      <c r="EDL43" s="46"/>
      <c r="EDM43" s="46"/>
      <c r="EDN43" s="46"/>
      <c r="EDO43" s="46"/>
      <c r="EDP43" s="46"/>
      <c r="EDQ43" s="46"/>
      <c r="EDR43" s="46"/>
      <c r="EDS43" s="46"/>
      <c r="EDT43" s="46"/>
      <c r="EDU43" s="46"/>
      <c r="EDV43" s="46"/>
      <c r="EDW43" s="46"/>
      <c r="EDX43" s="46"/>
      <c r="EDY43" s="46"/>
      <c r="EDZ43" s="46"/>
      <c r="EEA43" s="46"/>
      <c r="EEB43" s="46"/>
      <c r="EEC43" s="46"/>
      <c r="EED43" s="46"/>
      <c r="EEE43" s="46"/>
      <c r="EEF43" s="46"/>
      <c r="EEG43" s="46"/>
      <c r="EEH43" s="46"/>
      <c r="EEI43" s="46"/>
      <c r="EEJ43" s="46"/>
      <c r="EEK43" s="46"/>
      <c r="EEL43" s="46"/>
      <c r="EEM43" s="46"/>
      <c r="EEN43" s="46"/>
      <c r="EEO43" s="46"/>
      <c r="EEP43" s="46"/>
      <c r="EEQ43" s="46"/>
      <c r="EER43" s="46"/>
      <c r="EES43" s="46"/>
      <c r="EET43" s="46"/>
      <c r="EEU43" s="46"/>
      <c r="EEV43" s="46"/>
      <c r="EEW43" s="46"/>
      <c r="EEX43" s="46"/>
      <c r="EEY43" s="46"/>
      <c r="EEZ43" s="46"/>
      <c r="EFA43" s="46"/>
      <c r="EFB43" s="46"/>
      <c r="EFC43" s="46"/>
      <c r="EFD43" s="46"/>
      <c r="EFE43" s="46"/>
      <c r="EFF43" s="46"/>
      <c r="EFG43" s="46"/>
      <c r="EFH43" s="46"/>
      <c r="EFI43" s="46"/>
      <c r="EFJ43" s="46"/>
      <c r="EFK43" s="46"/>
      <c r="EFL43" s="46"/>
      <c r="EFM43" s="46"/>
      <c r="EFN43" s="46"/>
      <c r="EFO43" s="46"/>
      <c r="EFP43" s="46"/>
      <c r="EFQ43" s="46"/>
      <c r="EFR43" s="46"/>
      <c r="EFS43" s="46"/>
      <c r="EFT43" s="46"/>
      <c r="EFU43" s="46"/>
      <c r="EFV43" s="46"/>
      <c r="EFW43" s="46"/>
      <c r="EFX43" s="46"/>
      <c r="EFY43" s="46"/>
      <c r="EFZ43" s="46"/>
      <c r="EGA43" s="46"/>
      <c r="EGB43" s="46"/>
      <c r="EGC43" s="46"/>
      <c r="EGD43" s="46"/>
      <c r="EGE43" s="46"/>
      <c r="EGF43" s="46"/>
      <c r="EGG43" s="46"/>
      <c r="EGH43" s="46"/>
      <c r="EGI43" s="46"/>
      <c r="EGJ43" s="46"/>
      <c r="EGK43" s="46"/>
      <c r="EGL43" s="46"/>
      <c r="EGM43" s="46"/>
      <c r="EGN43" s="46"/>
      <c r="EGO43" s="46"/>
      <c r="EGP43" s="46"/>
      <c r="EGQ43" s="46"/>
      <c r="EGR43" s="46"/>
      <c r="EGS43" s="46"/>
      <c r="EGT43" s="46"/>
      <c r="EGU43" s="46"/>
      <c r="EGV43" s="46"/>
      <c r="EGW43" s="46"/>
      <c r="EGX43" s="46"/>
      <c r="EGY43" s="46"/>
      <c r="EGZ43" s="46"/>
      <c r="EHA43" s="46"/>
      <c r="EHB43" s="46"/>
      <c r="EHC43" s="46"/>
      <c r="EHD43" s="46"/>
      <c r="EHE43" s="46"/>
      <c r="EHF43" s="46"/>
      <c r="EHG43" s="46"/>
      <c r="EHH43" s="46"/>
      <c r="EHI43" s="46"/>
      <c r="EHJ43" s="46"/>
      <c r="EHK43" s="46"/>
      <c r="EHL43" s="46"/>
      <c r="EHM43" s="46"/>
      <c r="EHN43" s="46"/>
      <c r="EHO43" s="46"/>
      <c r="EHP43" s="46"/>
      <c r="EHQ43" s="46"/>
      <c r="EHR43" s="46"/>
      <c r="EHS43" s="46"/>
      <c r="EHT43" s="46"/>
      <c r="EHU43" s="46"/>
      <c r="EHV43" s="46"/>
      <c r="EHW43" s="46"/>
      <c r="EHX43" s="46"/>
      <c r="EHY43" s="46"/>
      <c r="EHZ43" s="46"/>
      <c r="EIA43" s="46"/>
      <c r="EIB43" s="46"/>
      <c r="EIC43" s="46"/>
      <c r="EID43" s="46"/>
      <c r="EIE43" s="46"/>
      <c r="EIF43" s="46"/>
      <c r="EIG43" s="46"/>
      <c r="EIH43" s="46"/>
      <c r="EII43" s="46"/>
      <c r="EIJ43" s="46"/>
      <c r="EIK43" s="46"/>
      <c r="EIL43" s="46"/>
      <c r="EIM43" s="46"/>
      <c r="EIN43" s="46"/>
      <c r="EIO43" s="46"/>
      <c r="EIP43" s="46"/>
      <c r="EIQ43" s="46"/>
      <c r="EIR43" s="46"/>
      <c r="EIS43" s="46"/>
      <c r="EIT43" s="46"/>
      <c r="EIU43" s="46"/>
      <c r="EIV43" s="46"/>
      <c r="EIW43" s="46"/>
      <c r="EIX43" s="46"/>
      <c r="EIY43" s="46"/>
      <c r="EIZ43" s="46"/>
      <c r="EJA43" s="46"/>
      <c r="EJB43" s="46"/>
      <c r="EJC43" s="46"/>
      <c r="EJD43" s="46"/>
      <c r="EJE43" s="46"/>
      <c r="EJF43" s="46"/>
      <c r="EJG43" s="46"/>
      <c r="EJH43" s="46"/>
      <c r="EJI43" s="46"/>
      <c r="EJJ43" s="46"/>
      <c r="EJK43" s="46"/>
      <c r="EJL43" s="46"/>
      <c r="EJM43" s="46"/>
      <c r="EJN43" s="46"/>
      <c r="EJO43" s="46"/>
      <c r="EJP43" s="46"/>
      <c r="EJQ43" s="46"/>
      <c r="EJR43" s="46"/>
      <c r="EJS43" s="46"/>
      <c r="EJT43" s="46"/>
      <c r="EJU43" s="46"/>
      <c r="EJV43" s="46"/>
      <c r="EJW43" s="46"/>
      <c r="EJX43" s="46"/>
      <c r="EJY43" s="46"/>
      <c r="EJZ43" s="46"/>
      <c r="EKA43" s="46"/>
      <c r="EKB43" s="46"/>
      <c r="EKC43" s="46"/>
      <c r="EKD43" s="46"/>
      <c r="EKE43" s="46"/>
      <c r="EKF43" s="46"/>
      <c r="EKG43" s="46"/>
      <c r="EKH43" s="46"/>
      <c r="EKI43" s="46"/>
      <c r="EKJ43" s="46"/>
      <c r="EKK43" s="46"/>
      <c r="EKL43" s="46"/>
      <c r="EKM43" s="46"/>
      <c r="EKN43" s="46"/>
      <c r="EKO43" s="46"/>
      <c r="EKP43" s="46"/>
      <c r="EKQ43" s="46"/>
      <c r="EKR43" s="46"/>
      <c r="EKS43" s="46"/>
      <c r="EKT43" s="46"/>
      <c r="EKU43" s="46"/>
      <c r="EKV43" s="46"/>
      <c r="EKW43" s="46"/>
      <c r="EKX43" s="46"/>
      <c r="EKY43" s="46"/>
      <c r="EKZ43" s="46"/>
      <c r="ELA43" s="46"/>
      <c r="ELB43" s="46"/>
      <c r="ELC43" s="46"/>
      <c r="ELD43" s="46"/>
      <c r="ELE43" s="46"/>
      <c r="ELF43" s="46"/>
      <c r="ELG43" s="46"/>
      <c r="ELH43" s="46"/>
      <c r="ELI43" s="46"/>
      <c r="ELJ43" s="46"/>
      <c r="ELK43" s="46"/>
      <c r="ELL43" s="46"/>
      <c r="ELM43" s="46"/>
      <c r="ELN43" s="46"/>
      <c r="ELO43" s="46"/>
      <c r="ELP43" s="46"/>
      <c r="ELQ43" s="46"/>
      <c r="ELR43" s="46"/>
      <c r="ELS43" s="46"/>
      <c r="ELT43" s="46"/>
      <c r="ELU43" s="46"/>
      <c r="ELV43" s="46"/>
      <c r="ELW43" s="46"/>
      <c r="ELX43" s="46"/>
      <c r="ELY43" s="46"/>
      <c r="ELZ43" s="46"/>
      <c r="EMA43" s="46"/>
      <c r="EMB43" s="46"/>
      <c r="EMC43" s="46"/>
      <c r="EMD43" s="46"/>
      <c r="EME43" s="46"/>
      <c r="EMF43" s="46"/>
      <c r="EMG43" s="46"/>
      <c r="EMH43" s="46"/>
      <c r="EMI43" s="46"/>
      <c r="EMJ43" s="46"/>
      <c r="EMK43" s="46"/>
      <c r="EML43" s="46"/>
      <c r="EMM43" s="46"/>
      <c r="EMN43" s="46"/>
      <c r="EMO43" s="46"/>
      <c r="EMP43" s="46"/>
      <c r="EMQ43" s="46"/>
      <c r="EMR43" s="46"/>
      <c r="EMS43" s="46"/>
      <c r="EMT43" s="46"/>
      <c r="EMU43" s="46"/>
      <c r="EMV43" s="46"/>
      <c r="EMW43" s="46"/>
      <c r="EMX43" s="46"/>
      <c r="EMY43" s="46"/>
      <c r="EMZ43" s="46"/>
      <c r="ENA43" s="46"/>
      <c r="ENB43" s="46"/>
      <c r="ENC43" s="46"/>
      <c r="END43" s="46"/>
      <c r="ENE43" s="46"/>
      <c r="ENF43" s="46"/>
      <c r="ENG43" s="46"/>
      <c r="ENH43" s="46"/>
      <c r="ENI43" s="46"/>
      <c r="ENJ43" s="46"/>
      <c r="ENK43" s="46"/>
      <c r="ENL43" s="46"/>
      <c r="ENM43" s="46"/>
      <c r="ENN43" s="46"/>
      <c r="ENO43" s="46"/>
      <c r="ENP43" s="46"/>
      <c r="ENQ43" s="46"/>
      <c r="ENR43" s="46"/>
      <c r="ENS43" s="46"/>
      <c r="ENT43" s="46"/>
      <c r="ENU43" s="46"/>
      <c r="ENV43" s="46"/>
      <c r="ENW43" s="46"/>
      <c r="ENX43" s="46"/>
      <c r="ENY43" s="46"/>
      <c r="ENZ43" s="46"/>
      <c r="EOA43" s="46"/>
      <c r="EOB43" s="46"/>
      <c r="EOC43" s="46"/>
      <c r="EOD43" s="46"/>
      <c r="EOE43" s="46"/>
      <c r="EOF43" s="46"/>
      <c r="EOG43" s="46"/>
      <c r="EOH43" s="46"/>
      <c r="EOI43" s="46"/>
      <c r="EOJ43" s="46"/>
      <c r="EOK43" s="46"/>
      <c r="EOL43" s="46"/>
      <c r="EOM43" s="46"/>
      <c r="EON43" s="46"/>
      <c r="EOO43" s="46"/>
      <c r="EOP43" s="46"/>
      <c r="EOQ43" s="46"/>
      <c r="EOR43" s="46"/>
      <c r="EOS43" s="46"/>
      <c r="EOT43" s="46"/>
      <c r="EOU43" s="46"/>
      <c r="EOV43" s="46"/>
      <c r="EOW43" s="46"/>
      <c r="EOX43" s="46"/>
      <c r="EOY43" s="46"/>
      <c r="EOZ43" s="46"/>
      <c r="EPA43" s="46"/>
      <c r="EPB43" s="46"/>
      <c r="EPC43" s="46"/>
      <c r="EPD43" s="46"/>
      <c r="EPE43" s="46"/>
      <c r="EPF43" s="46"/>
      <c r="EPG43" s="46"/>
      <c r="EPH43" s="46"/>
      <c r="EPI43" s="46"/>
      <c r="EPJ43" s="46"/>
      <c r="EPK43" s="46"/>
      <c r="EPL43" s="46"/>
      <c r="EPM43" s="46"/>
      <c r="EPN43" s="46"/>
      <c r="EPO43" s="46"/>
      <c r="EPP43" s="46"/>
      <c r="EPQ43" s="46"/>
      <c r="EPR43" s="46"/>
      <c r="EPS43" s="46"/>
      <c r="EPT43" s="46"/>
      <c r="EPU43" s="46"/>
      <c r="EPV43" s="46"/>
      <c r="EPW43" s="46"/>
      <c r="EPX43" s="46"/>
      <c r="EPY43" s="46"/>
      <c r="EPZ43" s="46"/>
      <c r="EQA43" s="46"/>
      <c r="EQB43" s="46"/>
      <c r="EQC43" s="46"/>
      <c r="EQD43" s="46"/>
      <c r="EQE43" s="46"/>
      <c r="EQF43" s="46"/>
      <c r="EQG43" s="46"/>
      <c r="EQH43" s="46"/>
      <c r="EQI43" s="46"/>
      <c r="EQJ43" s="46"/>
      <c r="EQK43" s="46"/>
      <c r="EQL43" s="46"/>
      <c r="EQM43" s="46"/>
      <c r="EQN43" s="46"/>
      <c r="EQO43" s="46"/>
      <c r="EQP43" s="46"/>
      <c r="EQQ43" s="46"/>
      <c r="EQR43" s="46"/>
      <c r="EQS43" s="46"/>
      <c r="EQT43" s="46"/>
      <c r="EQU43" s="46"/>
      <c r="EQV43" s="46"/>
      <c r="EQW43" s="46"/>
      <c r="EQX43" s="46"/>
      <c r="EQY43" s="46"/>
      <c r="EQZ43" s="46"/>
      <c r="ERA43" s="46"/>
      <c r="ERB43" s="46"/>
      <c r="ERC43" s="46"/>
      <c r="ERD43" s="46"/>
      <c r="ERE43" s="46"/>
      <c r="ERF43" s="46"/>
      <c r="ERG43" s="46"/>
      <c r="ERH43" s="46"/>
      <c r="ERI43" s="46"/>
      <c r="ERJ43" s="46"/>
      <c r="ERK43" s="46"/>
      <c r="ERL43" s="46"/>
      <c r="ERM43" s="46"/>
      <c r="ERN43" s="46"/>
      <c r="ERO43" s="46"/>
      <c r="ERP43" s="46"/>
      <c r="ERQ43" s="46"/>
      <c r="ERR43" s="46"/>
      <c r="ERS43" s="46"/>
      <c r="ERT43" s="46"/>
      <c r="ERU43" s="46"/>
      <c r="ERV43" s="46"/>
      <c r="ERW43" s="46"/>
      <c r="ERX43" s="46"/>
      <c r="ERY43" s="46"/>
      <c r="ERZ43" s="46"/>
      <c r="ESA43" s="46"/>
      <c r="ESB43" s="46"/>
      <c r="ESC43" s="46"/>
      <c r="ESD43" s="46"/>
      <c r="ESE43" s="46"/>
      <c r="ESF43" s="46"/>
      <c r="ESG43" s="46"/>
      <c r="ESH43" s="46"/>
      <c r="ESI43" s="46"/>
      <c r="ESJ43" s="46"/>
      <c r="ESK43" s="46"/>
      <c r="ESL43" s="46"/>
      <c r="ESM43" s="46"/>
      <c r="ESN43" s="46"/>
      <c r="ESO43" s="46"/>
      <c r="ESP43" s="46"/>
      <c r="ESQ43" s="46"/>
      <c r="ESR43" s="46"/>
      <c r="ESS43" s="46"/>
      <c r="EST43" s="46"/>
      <c r="ESU43" s="46"/>
      <c r="ESV43" s="46"/>
      <c r="ESW43" s="46"/>
      <c r="ESX43" s="46"/>
      <c r="ESY43" s="46"/>
      <c r="ESZ43" s="46"/>
      <c r="ETA43" s="46"/>
      <c r="ETB43" s="46"/>
      <c r="ETC43" s="46"/>
      <c r="ETD43" s="46"/>
      <c r="ETE43" s="46"/>
      <c r="ETF43" s="46"/>
      <c r="ETG43" s="46"/>
      <c r="ETH43" s="46"/>
      <c r="ETI43" s="46"/>
      <c r="ETJ43" s="46"/>
      <c r="ETK43" s="46"/>
      <c r="ETL43" s="46"/>
      <c r="ETM43" s="46"/>
      <c r="ETN43" s="46"/>
      <c r="ETO43" s="46"/>
      <c r="ETP43" s="46"/>
      <c r="ETQ43" s="46"/>
      <c r="ETR43" s="46"/>
      <c r="ETS43" s="46"/>
      <c r="ETT43" s="46"/>
      <c r="ETU43" s="46"/>
      <c r="ETV43" s="46"/>
      <c r="ETW43" s="46"/>
      <c r="ETX43" s="46"/>
      <c r="ETY43" s="46"/>
      <c r="ETZ43" s="46"/>
      <c r="EUA43" s="46"/>
      <c r="EUB43" s="46"/>
      <c r="EUC43" s="46"/>
      <c r="EUD43" s="46"/>
      <c r="EUE43" s="46"/>
      <c r="EUF43" s="46"/>
      <c r="EUG43" s="46"/>
      <c r="EUH43" s="46"/>
      <c r="EUI43" s="46"/>
      <c r="EUJ43" s="46"/>
      <c r="EUK43" s="46"/>
      <c r="EUL43" s="46"/>
      <c r="EUM43" s="46"/>
      <c r="EUN43" s="46"/>
      <c r="EUO43" s="46"/>
      <c r="EUP43" s="46"/>
      <c r="EUQ43" s="46"/>
      <c r="EUR43" s="46"/>
      <c r="EUS43" s="46"/>
      <c r="EUT43" s="46"/>
      <c r="EUU43" s="46"/>
      <c r="EUV43" s="46"/>
      <c r="EUW43" s="46"/>
      <c r="EUX43" s="46"/>
      <c r="EUY43" s="46"/>
      <c r="EUZ43" s="46"/>
      <c r="EVA43" s="46"/>
      <c r="EVB43" s="46"/>
      <c r="EVC43" s="46"/>
      <c r="EVD43" s="46"/>
      <c r="EVE43" s="46"/>
      <c r="EVF43" s="46"/>
      <c r="EVG43" s="46"/>
      <c r="EVH43" s="46"/>
      <c r="EVI43" s="46"/>
      <c r="EVJ43" s="46"/>
      <c r="EVK43" s="46"/>
      <c r="EVL43" s="46"/>
      <c r="EVM43" s="46"/>
      <c r="EVN43" s="46"/>
      <c r="EVO43" s="46"/>
      <c r="EVP43" s="46"/>
      <c r="EVQ43" s="46"/>
      <c r="EVR43" s="46"/>
      <c r="EVS43" s="46"/>
      <c r="EVT43" s="46"/>
      <c r="EVU43" s="46"/>
      <c r="EVV43" s="46"/>
      <c r="EVW43" s="46"/>
      <c r="EVX43" s="46"/>
      <c r="EVY43" s="46"/>
      <c r="EVZ43" s="46"/>
      <c r="EWA43" s="46"/>
      <c r="EWB43" s="46"/>
      <c r="EWC43" s="46"/>
      <c r="EWD43" s="46"/>
      <c r="EWE43" s="46"/>
      <c r="EWF43" s="46"/>
      <c r="EWG43" s="46"/>
      <c r="EWH43" s="46"/>
      <c r="EWI43" s="46"/>
      <c r="EWJ43" s="46"/>
      <c r="EWK43" s="46"/>
      <c r="EWL43" s="46"/>
      <c r="EWM43" s="46"/>
      <c r="EWN43" s="46"/>
      <c r="EWO43" s="46"/>
      <c r="EWP43" s="46"/>
      <c r="EWQ43" s="46"/>
      <c r="EWR43" s="46"/>
      <c r="EWS43" s="46"/>
      <c r="EWT43" s="46"/>
      <c r="EWU43" s="46"/>
      <c r="EWV43" s="46"/>
      <c r="EWW43" s="46"/>
      <c r="EWX43" s="46"/>
      <c r="EWY43" s="46"/>
      <c r="EWZ43" s="46"/>
      <c r="EXA43" s="46"/>
      <c r="EXB43" s="46"/>
      <c r="EXC43" s="46"/>
      <c r="EXD43" s="46"/>
      <c r="EXE43" s="46"/>
      <c r="EXF43" s="46"/>
      <c r="EXG43" s="46"/>
      <c r="EXH43" s="46"/>
      <c r="EXI43" s="46"/>
      <c r="EXJ43" s="46"/>
      <c r="EXK43" s="46"/>
      <c r="EXL43" s="46"/>
      <c r="EXM43" s="46"/>
      <c r="EXN43" s="46"/>
      <c r="EXO43" s="46"/>
      <c r="EXP43" s="46"/>
      <c r="EXQ43" s="46"/>
      <c r="EXR43" s="46"/>
      <c r="EXS43" s="46"/>
      <c r="EXT43" s="46"/>
      <c r="EXU43" s="46"/>
      <c r="EXV43" s="46"/>
      <c r="EXW43" s="46"/>
      <c r="EXX43" s="46"/>
      <c r="EXY43" s="46"/>
      <c r="EXZ43" s="46"/>
      <c r="EYA43" s="46"/>
      <c r="EYB43" s="46"/>
      <c r="EYC43" s="46"/>
      <c r="EYD43" s="46"/>
      <c r="EYE43" s="46"/>
      <c r="EYF43" s="46"/>
      <c r="EYG43" s="46"/>
      <c r="EYH43" s="46"/>
      <c r="EYI43" s="46"/>
      <c r="EYJ43" s="46"/>
      <c r="EYK43" s="46"/>
      <c r="EYL43" s="46"/>
      <c r="EYM43" s="46"/>
      <c r="EYN43" s="46"/>
      <c r="EYO43" s="46"/>
      <c r="EYP43" s="46"/>
      <c r="EYQ43" s="46"/>
      <c r="EYR43" s="46"/>
      <c r="EYS43" s="46"/>
      <c r="EYT43" s="46"/>
      <c r="EYU43" s="46"/>
      <c r="EYV43" s="46"/>
      <c r="EYW43" s="46"/>
      <c r="EYX43" s="46"/>
      <c r="EYY43" s="46"/>
      <c r="EYZ43" s="46"/>
      <c r="EZA43" s="46"/>
      <c r="EZB43" s="46"/>
      <c r="EZC43" s="46"/>
      <c r="EZD43" s="46"/>
      <c r="EZE43" s="46"/>
      <c r="EZF43" s="46"/>
      <c r="EZG43" s="46"/>
      <c r="EZH43" s="46"/>
      <c r="EZI43" s="46"/>
      <c r="EZJ43" s="46"/>
      <c r="EZK43" s="46"/>
      <c r="EZL43" s="46"/>
      <c r="EZM43" s="46"/>
      <c r="EZN43" s="46"/>
      <c r="EZO43" s="46"/>
      <c r="EZP43" s="46"/>
      <c r="EZQ43" s="46"/>
      <c r="EZR43" s="46"/>
      <c r="EZS43" s="46"/>
      <c r="EZT43" s="46"/>
      <c r="EZU43" s="46"/>
      <c r="EZV43" s="46"/>
      <c r="EZW43" s="46"/>
      <c r="EZX43" s="46"/>
      <c r="EZY43" s="46"/>
      <c r="EZZ43" s="46"/>
      <c r="FAA43" s="46"/>
      <c r="FAB43" s="46"/>
      <c r="FAC43" s="46"/>
      <c r="FAD43" s="46"/>
      <c r="FAE43" s="46"/>
      <c r="FAF43" s="46"/>
      <c r="FAG43" s="46"/>
      <c r="FAH43" s="46"/>
      <c r="FAI43" s="46"/>
      <c r="FAJ43" s="46"/>
      <c r="FAK43" s="46"/>
      <c r="FAL43" s="46"/>
      <c r="FAM43" s="46"/>
      <c r="FAN43" s="46"/>
      <c r="FAO43" s="46"/>
      <c r="FAP43" s="46"/>
      <c r="FAQ43" s="46"/>
      <c r="FAR43" s="46"/>
      <c r="FAS43" s="46"/>
      <c r="FAT43" s="46"/>
      <c r="FAU43" s="46"/>
      <c r="FAV43" s="46"/>
      <c r="FAW43" s="46"/>
      <c r="FAX43" s="46"/>
      <c r="FAY43" s="46"/>
      <c r="FAZ43" s="46"/>
      <c r="FBA43" s="46"/>
      <c r="FBB43" s="46"/>
      <c r="FBC43" s="46"/>
      <c r="FBD43" s="46"/>
      <c r="FBE43" s="46"/>
      <c r="FBF43" s="46"/>
      <c r="FBG43" s="46"/>
      <c r="FBH43" s="46"/>
      <c r="FBI43" s="46"/>
      <c r="FBJ43" s="46"/>
      <c r="FBK43" s="46"/>
      <c r="FBL43" s="46"/>
      <c r="FBM43" s="46"/>
      <c r="FBN43" s="46"/>
      <c r="FBO43" s="46"/>
      <c r="FBP43" s="46"/>
      <c r="FBQ43" s="46"/>
      <c r="FBR43" s="46"/>
      <c r="FBS43" s="46"/>
      <c r="FBT43" s="46"/>
      <c r="FBU43" s="46"/>
      <c r="FBV43" s="46"/>
      <c r="FBW43" s="46"/>
      <c r="FBX43" s="46"/>
      <c r="FBY43" s="46"/>
      <c r="FBZ43" s="46"/>
      <c r="FCA43" s="46"/>
      <c r="FCB43" s="46"/>
      <c r="FCC43" s="46"/>
      <c r="FCD43" s="46"/>
      <c r="FCE43" s="46"/>
      <c r="FCF43" s="46"/>
      <c r="FCG43" s="46"/>
      <c r="FCH43" s="46"/>
      <c r="FCI43" s="46"/>
      <c r="FCJ43" s="46"/>
      <c r="FCK43" s="46"/>
      <c r="FCL43" s="46"/>
      <c r="FCM43" s="46"/>
      <c r="FCN43" s="46"/>
      <c r="FCO43" s="46"/>
      <c r="FCP43" s="46"/>
      <c r="FCQ43" s="46"/>
      <c r="FCR43" s="46"/>
      <c r="FCS43" s="46"/>
      <c r="FCT43" s="46"/>
      <c r="FCU43" s="46"/>
      <c r="FCV43" s="46"/>
      <c r="FCW43" s="46"/>
      <c r="FCX43" s="46"/>
      <c r="FCY43" s="46"/>
      <c r="FCZ43" s="46"/>
      <c r="FDA43" s="46"/>
      <c r="FDB43" s="46"/>
      <c r="FDC43" s="46"/>
      <c r="FDD43" s="46"/>
      <c r="FDE43" s="46"/>
      <c r="FDF43" s="46"/>
      <c r="FDG43" s="46"/>
      <c r="FDH43" s="46"/>
      <c r="FDI43" s="46"/>
      <c r="FDJ43" s="46"/>
      <c r="FDK43" s="46"/>
      <c r="FDL43" s="46"/>
      <c r="FDM43" s="46"/>
      <c r="FDN43" s="46"/>
      <c r="FDO43" s="46"/>
      <c r="FDP43" s="46"/>
      <c r="FDQ43" s="46"/>
      <c r="FDR43" s="46"/>
      <c r="FDS43" s="46"/>
      <c r="FDT43" s="46"/>
      <c r="FDU43" s="46"/>
      <c r="FDV43" s="46"/>
      <c r="FDW43" s="46"/>
      <c r="FDX43" s="46"/>
      <c r="FDY43" s="46"/>
      <c r="FDZ43" s="46"/>
      <c r="FEA43" s="46"/>
      <c r="FEB43" s="46"/>
      <c r="FEC43" s="46"/>
      <c r="FED43" s="46"/>
      <c r="FEE43" s="46"/>
      <c r="FEF43" s="46"/>
      <c r="FEG43" s="46"/>
      <c r="FEH43" s="46"/>
      <c r="FEI43" s="46"/>
      <c r="FEJ43" s="46"/>
      <c r="FEK43" s="46"/>
      <c r="FEL43" s="46"/>
      <c r="FEM43" s="46"/>
      <c r="FEN43" s="46"/>
      <c r="FEO43" s="46"/>
      <c r="FEP43" s="46"/>
      <c r="FEQ43" s="46"/>
      <c r="FER43" s="46"/>
      <c r="FES43" s="46"/>
      <c r="FET43" s="46"/>
      <c r="FEU43" s="46"/>
      <c r="FEV43" s="46"/>
      <c r="FEW43" s="46"/>
      <c r="FEX43" s="46"/>
      <c r="FEY43" s="46"/>
      <c r="FEZ43" s="46"/>
      <c r="FFA43" s="46"/>
      <c r="FFB43" s="46"/>
      <c r="FFC43" s="46"/>
      <c r="FFD43" s="46"/>
      <c r="FFE43" s="46"/>
      <c r="FFF43" s="46"/>
      <c r="FFG43" s="46"/>
      <c r="FFH43" s="46"/>
      <c r="FFI43" s="46"/>
      <c r="FFJ43" s="46"/>
      <c r="FFK43" s="46"/>
      <c r="FFL43" s="46"/>
      <c r="FFM43" s="46"/>
      <c r="FFN43" s="46"/>
      <c r="FFO43" s="46"/>
      <c r="FFP43" s="46"/>
      <c r="FFQ43" s="46"/>
      <c r="FFR43" s="46"/>
      <c r="FFS43" s="46"/>
      <c r="FFT43" s="46"/>
      <c r="FFU43" s="46"/>
      <c r="FFV43" s="46"/>
      <c r="FFW43" s="46"/>
      <c r="FFX43" s="46"/>
      <c r="FFY43" s="46"/>
      <c r="FFZ43" s="46"/>
      <c r="FGA43" s="46"/>
      <c r="FGB43" s="46"/>
      <c r="FGC43" s="46"/>
      <c r="FGD43" s="46"/>
      <c r="FGE43" s="46"/>
      <c r="FGF43" s="46"/>
      <c r="FGG43" s="46"/>
      <c r="FGH43" s="46"/>
      <c r="FGI43" s="46"/>
      <c r="FGJ43" s="46"/>
      <c r="FGK43" s="46"/>
      <c r="FGL43" s="46"/>
      <c r="FGM43" s="46"/>
      <c r="FGN43" s="46"/>
      <c r="FGO43" s="46"/>
      <c r="FGP43" s="46"/>
      <c r="FGQ43" s="46"/>
      <c r="FGR43" s="46"/>
      <c r="FGS43" s="46"/>
      <c r="FGT43" s="46"/>
      <c r="FGU43" s="46"/>
      <c r="FGV43" s="46"/>
      <c r="FGW43" s="46"/>
      <c r="FGX43" s="46"/>
      <c r="FGY43" s="46"/>
      <c r="FGZ43" s="46"/>
      <c r="FHA43" s="46"/>
      <c r="FHB43" s="46"/>
      <c r="FHC43" s="46"/>
      <c r="FHD43" s="46"/>
      <c r="FHE43" s="46"/>
      <c r="FHF43" s="46"/>
      <c r="FHG43" s="46"/>
      <c r="FHH43" s="46"/>
      <c r="FHI43" s="46"/>
      <c r="FHJ43" s="46"/>
      <c r="FHK43" s="46"/>
      <c r="FHL43" s="46"/>
      <c r="FHM43" s="46"/>
      <c r="FHN43" s="46"/>
      <c r="FHO43" s="46"/>
      <c r="FHP43" s="46"/>
      <c r="FHQ43" s="46"/>
      <c r="FHR43" s="46"/>
      <c r="FHS43" s="46"/>
      <c r="FHT43" s="46"/>
      <c r="FHU43" s="46"/>
      <c r="FHV43" s="46"/>
      <c r="FHW43" s="46"/>
      <c r="FHX43" s="46"/>
      <c r="FHY43" s="46"/>
      <c r="FHZ43" s="46"/>
      <c r="FIA43" s="46"/>
      <c r="FIB43" s="46"/>
      <c r="FIC43" s="46"/>
      <c r="FID43" s="46"/>
      <c r="FIE43" s="46"/>
      <c r="FIF43" s="46"/>
      <c r="FIG43" s="46"/>
      <c r="FIH43" s="46"/>
      <c r="FII43" s="46"/>
      <c r="FIJ43" s="46"/>
      <c r="FIK43" s="46"/>
      <c r="FIL43" s="46"/>
      <c r="FIM43" s="46"/>
      <c r="FIN43" s="46"/>
      <c r="FIO43" s="46"/>
      <c r="FIP43" s="46"/>
      <c r="FIQ43" s="46"/>
      <c r="FIR43" s="46"/>
      <c r="FIS43" s="46"/>
      <c r="FIT43" s="46"/>
      <c r="FIU43" s="46"/>
      <c r="FIV43" s="46"/>
      <c r="FIW43" s="46"/>
      <c r="FIX43" s="46"/>
      <c r="FIY43" s="46"/>
      <c r="FIZ43" s="46"/>
      <c r="FJA43" s="46"/>
      <c r="FJB43" s="46"/>
      <c r="FJC43" s="46"/>
      <c r="FJD43" s="46"/>
      <c r="FJE43" s="46"/>
      <c r="FJF43" s="46"/>
      <c r="FJG43" s="46"/>
      <c r="FJH43" s="46"/>
      <c r="FJI43" s="46"/>
      <c r="FJJ43" s="46"/>
      <c r="FJK43" s="46"/>
      <c r="FJL43" s="46"/>
      <c r="FJM43" s="46"/>
      <c r="FJN43" s="46"/>
      <c r="FJO43" s="46"/>
      <c r="FJP43" s="46"/>
      <c r="FJQ43" s="46"/>
      <c r="FJR43" s="46"/>
      <c r="FJS43" s="46"/>
      <c r="FJT43" s="46"/>
      <c r="FJU43" s="46"/>
      <c r="FJV43" s="46"/>
      <c r="FJW43" s="46"/>
      <c r="FJX43" s="46"/>
      <c r="FJY43" s="46"/>
      <c r="FJZ43" s="46"/>
      <c r="FKA43" s="46"/>
      <c r="FKB43" s="46"/>
      <c r="FKC43" s="46"/>
      <c r="FKD43" s="46"/>
      <c r="FKE43" s="46"/>
      <c r="FKF43" s="46"/>
      <c r="FKG43" s="46"/>
      <c r="FKH43" s="46"/>
      <c r="FKI43" s="46"/>
      <c r="FKJ43" s="46"/>
      <c r="FKK43" s="46"/>
      <c r="FKL43" s="46"/>
      <c r="FKM43" s="46"/>
      <c r="FKN43" s="46"/>
      <c r="FKO43" s="46"/>
      <c r="FKP43" s="46"/>
      <c r="FKQ43" s="46"/>
      <c r="FKR43" s="46"/>
      <c r="FKS43" s="46"/>
      <c r="FKT43" s="46"/>
      <c r="FKU43" s="46"/>
      <c r="FKV43" s="46"/>
      <c r="FKW43" s="46"/>
      <c r="FKX43" s="46"/>
      <c r="FKY43" s="46"/>
      <c r="FKZ43" s="46"/>
      <c r="FLA43" s="46"/>
      <c r="FLB43" s="46"/>
      <c r="FLC43" s="46"/>
      <c r="FLD43" s="46"/>
      <c r="FLE43" s="46"/>
      <c r="FLF43" s="46"/>
      <c r="FLG43" s="46"/>
      <c r="FLH43" s="46"/>
      <c r="FLI43" s="46"/>
      <c r="FLJ43" s="46"/>
      <c r="FLK43" s="46"/>
      <c r="FLL43" s="46"/>
      <c r="FLM43" s="46"/>
      <c r="FLN43" s="46"/>
      <c r="FLO43" s="46"/>
      <c r="FLP43" s="46"/>
      <c r="FLQ43" s="46"/>
      <c r="FLR43" s="46"/>
      <c r="FLS43" s="46"/>
      <c r="FLT43" s="46"/>
      <c r="FLU43" s="46"/>
      <c r="FLV43" s="46"/>
      <c r="FLW43" s="46"/>
      <c r="FLX43" s="46"/>
      <c r="FLY43" s="46"/>
      <c r="FLZ43" s="46"/>
      <c r="FMA43" s="46"/>
      <c r="FMB43" s="46"/>
      <c r="FMC43" s="46"/>
      <c r="FMD43" s="46"/>
      <c r="FME43" s="46"/>
      <c r="FMF43" s="46"/>
      <c r="FMG43" s="46"/>
      <c r="FMH43" s="46"/>
      <c r="FMI43" s="46"/>
      <c r="FMJ43" s="46"/>
      <c r="FMK43" s="46"/>
      <c r="FML43" s="46"/>
      <c r="FMM43" s="46"/>
      <c r="FMN43" s="46"/>
      <c r="FMO43" s="46"/>
      <c r="FMP43" s="46"/>
      <c r="FMQ43" s="46"/>
      <c r="FMR43" s="46"/>
      <c r="FMS43" s="46"/>
      <c r="FMT43" s="46"/>
      <c r="FMU43" s="46"/>
      <c r="FMV43" s="46"/>
      <c r="FMW43" s="46"/>
      <c r="FMX43" s="46"/>
      <c r="FMY43" s="46"/>
      <c r="FMZ43" s="46"/>
      <c r="FNA43" s="46"/>
      <c r="FNB43" s="46"/>
      <c r="FNC43" s="46"/>
      <c r="FND43" s="46"/>
      <c r="FNE43" s="46"/>
      <c r="FNF43" s="46"/>
      <c r="FNG43" s="46"/>
      <c r="FNH43" s="46"/>
      <c r="FNI43" s="46"/>
      <c r="FNJ43" s="46"/>
      <c r="FNK43" s="46"/>
      <c r="FNL43" s="46"/>
      <c r="FNM43" s="46"/>
      <c r="FNN43" s="46"/>
      <c r="FNO43" s="46"/>
      <c r="FNP43" s="46"/>
      <c r="FNQ43" s="46"/>
      <c r="FNR43" s="46"/>
      <c r="FNS43" s="46"/>
      <c r="FNT43" s="46"/>
      <c r="FNU43" s="46"/>
      <c r="FNV43" s="46"/>
      <c r="FNW43" s="46"/>
      <c r="FNX43" s="46"/>
      <c r="FNY43" s="46"/>
      <c r="FNZ43" s="46"/>
      <c r="FOA43" s="46"/>
      <c r="FOB43" s="46"/>
      <c r="FOC43" s="46"/>
      <c r="FOD43" s="46"/>
      <c r="FOE43" s="46"/>
      <c r="FOF43" s="46"/>
      <c r="FOG43" s="46"/>
      <c r="FOH43" s="46"/>
      <c r="FOI43" s="46"/>
      <c r="FOJ43" s="46"/>
      <c r="FOK43" s="46"/>
      <c r="FOL43" s="46"/>
      <c r="FOM43" s="46"/>
      <c r="FON43" s="46"/>
      <c r="FOO43" s="46"/>
      <c r="FOP43" s="46"/>
      <c r="FOQ43" s="46"/>
      <c r="FOR43" s="46"/>
      <c r="FOS43" s="46"/>
      <c r="FOT43" s="46"/>
      <c r="FOU43" s="46"/>
      <c r="FOV43" s="46"/>
      <c r="FOW43" s="46"/>
      <c r="FOX43" s="46"/>
      <c r="FOY43" s="46"/>
      <c r="FOZ43" s="46"/>
      <c r="FPA43" s="46"/>
      <c r="FPB43" s="46"/>
      <c r="FPC43" s="46"/>
      <c r="FPD43" s="46"/>
      <c r="FPE43" s="46"/>
      <c r="FPF43" s="46"/>
      <c r="FPG43" s="46"/>
      <c r="FPH43" s="46"/>
      <c r="FPI43" s="46"/>
      <c r="FPJ43" s="46"/>
      <c r="FPK43" s="46"/>
      <c r="FPL43" s="46"/>
      <c r="FPM43" s="46"/>
      <c r="FPN43" s="46"/>
      <c r="FPO43" s="46"/>
      <c r="FPP43" s="46"/>
      <c r="FPQ43" s="46"/>
      <c r="FPR43" s="46"/>
      <c r="FPS43" s="46"/>
      <c r="FPT43" s="46"/>
      <c r="FPU43" s="46"/>
      <c r="FPV43" s="46"/>
      <c r="FPW43" s="46"/>
      <c r="FPX43" s="46"/>
      <c r="FPY43" s="46"/>
      <c r="FPZ43" s="46"/>
      <c r="FQA43" s="46"/>
      <c r="FQB43" s="46"/>
      <c r="FQC43" s="46"/>
      <c r="FQD43" s="46"/>
      <c r="FQE43" s="46"/>
      <c r="FQF43" s="46"/>
      <c r="FQG43" s="46"/>
      <c r="FQH43" s="46"/>
      <c r="FQI43" s="46"/>
      <c r="FQJ43" s="46"/>
      <c r="FQK43" s="46"/>
      <c r="FQL43" s="46"/>
      <c r="FQM43" s="46"/>
      <c r="FQN43" s="46"/>
      <c r="FQO43" s="46"/>
      <c r="FQP43" s="46"/>
      <c r="FQQ43" s="46"/>
      <c r="FQR43" s="46"/>
      <c r="FQS43" s="46"/>
      <c r="FQT43" s="46"/>
      <c r="FQU43" s="46"/>
      <c r="FQV43" s="46"/>
      <c r="FQW43" s="46"/>
      <c r="FQX43" s="46"/>
      <c r="FQY43" s="46"/>
      <c r="FQZ43" s="46"/>
      <c r="FRA43" s="46"/>
      <c r="FRB43" s="46"/>
      <c r="FRC43" s="46"/>
      <c r="FRD43" s="46"/>
      <c r="FRE43" s="46"/>
      <c r="FRF43" s="46"/>
      <c r="FRG43" s="46"/>
      <c r="FRH43" s="46"/>
      <c r="FRI43" s="46"/>
      <c r="FRJ43" s="46"/>
      <c r="FRK43" s="46"/>
      <c r="FRL43" s="46"/>
      <c r="FRM43" s="46"/>
      <c r="FRN43" s="46"/>
      <c r="FRO43" s="46"/>
      <c r="FRP43" s="46"/>
      <c r="FRQ43" s="46"/>
      <c r="FRR43" s="46"/>
      <c r="FRS43" s="46"/>
      <c r="FRT43" s="46"/>
      <c r="FRU43" s="46"/>
      <c r="FRV43" s="46"/>
      <c r="FRW43" s="46"/>
      <c r="FRX43" s="46"/>
      <c r="FRY43" s="46"/>
      <c r="FRZ43" s="46"/>
      <c r="FSA43" s="46"/>
      <c r="FSB43" s="46"/>
      <c r="FSC43" s="46"/>
      <c r="FSD43" s="46"/>
      <c r="FSE43" s="46"/>
      <c r="FSF43" s="46"/>
      <c r="FSG43" s="46"/>
      <c r="FSH43" s="46"/>
      <c r="FSI43" s="46"/>
      <c r="FSJ43" s="46"/>
      <c r="FSK43" s="46"/>
      <c r="FSL43" s="46"/>
      <c r="FSM43" s="46"/>
      <c r="FSN43" s="46"/>
      <c r="FSO43" s="46"/>
      <c r="FSP43" s="46"/>
      <c r="FSQ43" s="46"/>
      <c r="FSR43" s="46"/>
      <c r="FSS43" s="46"/>
      <c r="FST43" s="46"/>
      <c r="FSU43" s="46"/>
      <c r="FSV43" s="46"/>
      <c r="FSW43" s="46"/>
      <c r="FSX43" s="46"/>
      <c r="FSY43" s="46"/>
      <c r="FSZ43" s="46"/>
      <c r="FTA43" s="46"/>
      <c r="FTB43" s="46"/>
      <c r="FTC43" s="46"/>
      <c r="FTD43" s="46"/>
      <c r="FTE43" s="46"/>
      <c r="FTF43" s="46"/>
      <c r="FTG43" s="46"/>
      <c r="FTH43" s="46"/>
      <c r="FTI43" s="46"/>
      <c r="FTJ43" s="46"/>
      <c r="FTK43" s="46"/>
      <c r="FTL43" s="46"/>
      <c r="FTM43" s="46"/>
      <c r="FTN43" s="46"/>
      <c r="FTO43" s="46"/>
      <c r="FTP43" s="46"/>
      <c r="FTQ43" s="46"/>
      <c r="FTR43" s="46"/>
      <c r="FTS43" s="46"/>
      <c r="FTT43" s="46"/>
      <c r="FTU43" s="46"/>
      <c r="FTV43" s="46"/>
      <c r="FTW43" s="46"/>
      <c r="FTX43" s="46"/>
      <c r="FTY43" s="46"/>
      <c r="FTZ43" s="46"/>
      <c r="FUA43" s="46"/>
      <c r="FUB43" s="46"/>
      <c r="FUC43" s="46"/>
      <c r="FUD43" s="46"/>
      <c r="FUE43" s="46"/>
      <c r="FUF43" s="46"/>
      <c r="FUG43" s="46"/>
      <c r="FUH43" s="46"/>
      <c r="FUI43" s="46"/>
      <c r="FUJ43" s="46"/>
      <c r="FUK43" s="46"/>
      <c r="FUL43" s="46"/>
      <c r="FUM43" s="46"/>
      <c r="FUN43" s="46"/>
      <c r="FUO43" s="46"/>
      <c r="FUP43" s="46"/>
      <c r="FUQ43" s="46"/>
      <c r="FUR43" s="46"/>
      <c r="FUS43" s="46"/>
      <c r="FUT43" s="46"/>
      <c r="FUU43" s="46"/>
      <c r="FUV43" s="46"/>
      <c r="FUW43" s="46"/>
      <c r="FUX43" s="46"/>
      <c r="FUY43" s="46"/>
      <c r="FUZ43" s="46"/>
      <c r="FVA43" s="46"/>
      <c r="FVB43" s="46"/>
      <c r="FVC43" s="46"/>
      <c r="FVD43" s="46"/>
      <c r="FVE43" s="46"/>
      <c r="FVF43" s="46"/>
      <c r="FVG43" s="46"/>
      <c r="FVH43" s="46"/>
      <c r="FVI43" s="46"/>
      <c r="FVJ43" s="46"/>
      <c r="FVK43" s="46"/>
      <c r="FVL43" s="46"/>
      <c r="FVM43" s="46"/>
      <c r="FVN43" s="46"/>
      <c r="FVO43" s="46"/>
      <c r="FVP43" s="46"/>
      <c r="FVQ43" s="46"/>
      <c r="FVR43" s="46"/>
      <c r="FVS43" s="46"/>
      <c r="FVT43" s="46"/>
      <c r="FVU43" s="46"/>
      <c r="FVV43" s="46"/>
      <c r="FVW43" s="46"/>
      <c r="FVX43" s="46"/>
      <c r="FVY43" s="46"/>
      <c r="FVZ43" s="46"/>
      <c r="FWA43" s="46"/>
      <c r="FWB43" s="46"/>
      <c r="FWC43" s="46"/>
      <c r="FWD43" s="46"/>
      <c r="FWE43" s="46"/>
      <c r="FWF43" s="46"/>
      <c r="FWG43" s="46"/>
      <c r="FWH43" s="46"/>
      <c r="FWI43" s="46"/>
      <c r="FWJ43" s="46"/>
      <c r="FWK43" s="46"/>
      <c r="FWL43" s="46"/>
      <c r="FWM43" s="46"/>
      <c r="FWN43" s="46"/>
      <c r="FWO43" s="46"/>
      <c r="FWP43" s="46"/>
      <c r="FWQ43" s="46"/>
      <c r="FWR43" s="46"/>
      <c r="FWS43" s="46"/>
      <c r="FWT43" s="46"/>
      <c r="FWU43" s="46"/>
      <c r="FWV43" s="46"/>
      <c r="FWW43" s="46"/>
      <c r="FWX43" s="46"/>
      <c r="FWY43" s="46"/>
      <c r="FWZ43" s="46"/>
      <c r="FXA43" s="46"/>
      <c r="FXB43" s="46"/>
      <c r="FXC43" s="46"/>
      <c r="FXD43" s="46"/>
      <c r="FXE43" s="46"/>
      <c r="FXF43" s="46"/>
      <c r="FXG43" s="46"/>
      <c r="FXH43" s="46"/>
      <c r="FXI43" s="46"/>
      <c r="FXJ43" s="46"/>
      <c r="FXK43" s="46"/>
      <c r="FXL43" s="46"/>
      <c r="FXM43" s="46"/>
      <c r="FXN43" s="46"/>
      <c r="FXO43" s="46"/>
      <c r="FXP43" s="46"/>
      <c r="FXQ43" s="46"/>
      <c r="FXR43" s="46"/>
      <c r="FXS43" s="46"/>
      <c r="FXT43" s="46"/>
      <c r="FXU43" s="46"/>
      <c r="FXV43" s="46"/>
      <c r="FXW43" s="46"/>
      <c r="FXX43" s="46"/>
      <c r="FXY43" s="46"/>
      <c r="FXZ43" s="46"/>
      <c r="FYA43" s="46"/>
      <c r="FYB43" s="46"/>
      <c r="FYC43" s="46"/>
      <c r="FYD43" s="46"/>
      <c r="FYE43" s="46"/>
      <c r="FYF43" s="46"/>
      <c r="FYG43" s="46"/>
      <c r="FYH43" s="46"/>
      <c r="FYI43" s="46"/>
      <c r="FYJ43" s="46"/>
      <c r="FYK43" s="46"/>
      <c r="FYL43" s="46"/>
      <c r="FYM43" s="46"/>
      <c r="FYN43" s="46"/>
      <c r="FYO43" s="46"/>
      <c r="FYP43" s="46"/>
      <c r="FYQ43" s="46"/>
      <c r="FYR43" s="46"/>
      <c r="FYS43" s="46"/>
      <c r="FYT43" s="46"/>
      <c r="FYU43" s="46"/>
      <c r="FYV43" s="46"/>
      <c r="FYW43" s="46"/>
      <c r="FYX43" s="46"/>
      <c r="FYY43" s="46"/>
      <c r="FYZ43" s="46"/>
      <c r="FZA43" s="46"/>
      <c r="FZB43" s="46"/>
      <c r="FZC43" s="46"/>
      <c r="FZD43" s="46"/>
      <c r="FZE43" s="46"/>
      <c r="FZF43" s="46"/>
      <c r="FZG43" s="46"/>
      <c r="FZH43" s="46"/>
      <c r="FZI43" s="46"/>
      <c r="FZJ43" s="46"/>
      <c r="FZK43" s="46"/>
      <c r="FZL43" s="46"/>
      <c r="FZM43" s="46"/>
      <c r="FZN43" s="46"/>
      <c r="FZO43" s="46"/>
      <c r="FZP43" s="46"/>
      <c r="FZQ43" s="46"/>
      <c r="FZR43" s="46"/>
      <c r="FZS43" s="46"/>
      <c r="FZT43" s="46"/>
      <c r="FZU43" s="46"/>
      <c r="FZV43" s="46"/>
      <c r="FZW43" s="46"/>
      <c r="FZX43" s="46"/>
      <c r="FZY43" s="46"/>
      <c r="FZZ43" s="46"/>
      <c r="GAA43" s="46"/>
      <c r="GAB43" s="46"/>
      <c r="GAC43" s="46"/>
      <c r="GAD43" s="46"/>
      <c r="GAE43" s="46"/>
      <c r="GAF43" s="46"/>
      <c r="GAG43" s="46"/>
      <c r="GAH43" s="46"/>
      <c r="GAI43" s="46"/>
      <c r="GAJ43" s="46"/>
      <c r="GAK43" s="46"/>
      <c r="GAL43" s="46"/>
      <c r="GAM43" s="46"/>
      <c r="GAN43" s="46"/>
      <c r="GAO43" s="46"/>
      <c r="GAP43" s="46"/>
      <c r="GAQ43" s="46"/>
      <c r="GAR43" s="46"/>
      <c r="GAS43" s="46"/>
      <c r="GAT43" s="46"/>
      <c r="GAU43" s="46"/>
      <c r="GAV43" s="46"/>
      <c r="GAW43" s="46"/>
      <c r="GAX43" s="46"/>
      <c r="GAY43" s="46"/>
      <c r="GAZ43" s="46"/>
      <c r="GBA43" s="46"/>
      <c r="GBB43" s="46"/>
      <c r="GBC43" s="46"/>
      <c r="GBD43" s="46"/>
      <c r="GBE43" s="46"/>
      <c r="GBF43" s="46"/>
      <c r="GBG43" s="46"/>
      <c r="GBH43" s="46"/>
      <c r="GBI43" s="46"/>
      <c r="GBJ43" s="46"/>
      <c r="GBK43" s="46"/>
      <c r="GBL43" s="46"/>
      <c r="GBM43" s="46"/>
      <c r="GBN43" s="46"/>
      <c r="GBO43" s="46"/>
      <c r="GBP43" s="46"/>
      <c r="GBQ43" s="46"/>
      <c r="GBR43" s="46"/>
      <c r="GBS43" s="46"/>
      <c r="GBT43" s="46"/>
      <c r="GBU43" s="46"/>
      <c r="GBV43" s="46"/>
      <c r="GBW43" s="46"/>
      <c r="GBX43" s="46"/>
      <c r="GBY43" s="46"/>
      <c r="GBZ43" s="46"/>
      <c r="GCA43" s="46"/>
      <c r="GCB43" s="46"/>
      <c r="GCC43" s="46"/>
      <c r="GCD43" s="46"/>
      <c r="GCE43" s="46"/>
      <c r="GCF43" s="46"/>
      <c r="GCG43" s="46"/>
      <c r="GCH43" s="46"/>
      <c r="GCI43" s="46"/>
      <c r="GCJ43" s="46"/>
      <c r="GCK43" s="46"/>
      <c r="GCL43" s="46"/>
      <c r="GCM43" s="46"/>
      <c r="GCN43" s="46"/>
      <c r="GCO43" s="46"/>
      <c r="GCP43" s="46"/>
      <c r="GCQ43" s="46"/>
      <c r="GCR43" s="46"/>
      <c r="GCS43" s="46"/>
      <c r="GCT43" s="46"/>
      <c r="GCU43" s="46"/>
      <c r="GCV43" s="46"/>
      <c r="GCW43" s="46"/>
      <c r="GCX43" s="46"/>
      <c r="GCY43" s="46"/>
      <c r="GCZ43" s="46"/>
      <c r="GDA43" s="46"/>
      <c r="GDB43" s="46"/>
      <c r="GDC43" s="46"/>
      <c r="GDD43" s="46"/>
      <c r="GDE43" s="46"/>
      <c r="GDF43" s="46"/>
      <c r="GDG43" s="46"/>
      <c r="GDH43" s="46"/>
      <c r="GDI43" s="46"/>
      <c r="GDJ43" s="46"/>
      <c r="GDK43" s="46"/>
      <c r="GDL43" s="46"/>
      <c r="GDM43" s="46"/>
      <c r="GDN43" s="46"/>
      <c r="GDO43" s="46"/>
      <c r="GDP43" s="46"/>
      <c r="GDQ43" s="46"/>
      <c r="GDR43" s="46"/>
      <c r="GDS43" s="46"/>
      <c r="GDT43" s="46"/>
      <c r="GDU43" s="46"/>
      <c r="GDV43" s="46"/>
      <c r="GDW43" s="46"/>
      <c r="GDX43" s="46"/>
      <c r="GDY43" s="46"/>
      <c r="GDZ43" s="46"/>
      <c r="GEA43" s="46"/>
      <c r="GEB43" s="46"/>
      <c r="GEC43" s="46"/>
      <c r="GED43" s="46"/>
      <c r="GEE43" s="46"/>
      <c r="GEF43" s="46"/>
      <c r="GEG43" s="46"/>
      <c r="GEH43" s="46"/>
      <c r="GEI43" s="46"/>
      <c r="GEJ43" s="46"/>
      <c r="GEK43" s="46"/>
      <c r="GEL43" s="46"/>
      <c r="GEM43" s="46"/>
      <c r="GEN43" s="46"/>
      <c r="GEO43" s="46"/>
      <c r="GEP43" s="46"/>
      <c r="GEQ43" s="46"/>
      <c r="GER43" s="46"/>
      <c r="GES43" s="46"/>
      <c r="GET43" s="46"/>
      <c r="GEU43" s="46"/>
      <c r="GEV43" s="46"/>
      <c r="GEW43" s="46"/>
      <c r="GEX43" s="46"/>
      <c r="GEY43" s="46"/>
      <c r="GEZ43" s="46"/>
      <c r="GFA43" s="46"/>
      <c r="GFB43" s="46"/>
      <c r="GFC43" s="46"/>
      <c r="GFD43" s="46"/>
      <c r="GFE43" s="46"/>
      <c r="GFF43" s="46"/>
      <c r="GFG43" s="46"/>
      <c r="GFH43" s="46"/>
      <c r="GFI43" s="46"/>
      <c r="GFJ43" s="46"/>
      <c r="GFK43" s="46"/>
      <c r="GFL43" s="46"/>
      <c r="GFM43" s="46"/>
      <c r="GFN43" s="46"/>
      <c r="GFO43" s="46"/>
      <c r="GFP43" s="46"/>
      <c r="GFQ43" s="46"/>
      <c r="GFR43" s="46"/>
      <c r="GFS43" s="46"/>
      <c r="GFT43" s="46"/>
      <c r="GFU43" s="46"/>
      <c r="GFV43" s="46"/>
      <c r="GFW43" s="46"/>
      <c r="GFX43" s="46"/>
      <c r="GFY43" s="46"/>
      <c r="GFZ43" s="46"/>
      <c r="GGA43" s="46"/>
      <c r="GGB43" s="46"/>
      <c r="GGC43" s="46"/>
      <c r="GGD43" s="46"/>
      <c r="GGE43" s="46"/>
      <c r="GGF43" s="46"/>
      <c r="GGG43" s="46"/>
      <c r="GGH43" s="46"/>
      <c r="GGI43" s="46"/>
      <c r="GGJ43" s="46"/>
      <c r="GGK43" s="46"/>
      <c r="GGL43" s="46"/>
      <c r="GGM43" s="46"/>
      <c r="GGN43" s="46"/>
      <c r="GGO43" s="46"/>
      <c r="GGP43" s="46"/>
      <c r="GGQ43" s="46"/>
      <c r="GGR43" s="46"/>
      <c r="GGS43" s="46"/>
      <c r="GGT43" s="46"/>
      <c r="GGU43" s="46"/>
      <c r="GGV43" s="46"/>
      <c r="GGW43" s="46"/>
      <c r="GGX43" s="46"/>
      <c r="GGY43" s="46"/>
      <c r="GGZ43" s="46"/>
      <c r="GHA43" s="46"/>
      <c r="GHB43" s="46"/>
      <c r="GHC43" s="46"/>
      <c r="GHD43" s="46"/>
      <c r="GHE43" s="46"/>
      <c r="GHF43" s="46"/>
      <c r="GHG43" s="46"/>
      <c r="GHH43" s="46"/>
      <c r="GHI43" s="46"/>
      <c r="GHJ43" s="46"/>
      <c r="GHK43" s="46"/>
      <c r="GHL43" s="46"/>
      <c r="GHM43" s="46"/>
      <c r="GHN43" s="46"/>
      <c r="GHO43" s="46"/>
      <c r="GHP43" s="46"/>
      <c r="GHQ43" s="46"/>
      <c r="GHR43" s="46"/>
      <c r="GHS43" s="46"/>
      <c r="GHT43" s="46"/>
      <c r="GHU43" s="46"/>
      <c r="GHV43" s="46"/>
      <c r="GHW43" s="46"/>
      <c r="GHX43" s="46"/>
      <c r="GHY43" s="46"/>
      <c r="GHZ43" s="46"/>
      <c r="GIA43" s="46"/>
      <c r="GIB43" s="46"/>
      <c r="GIC43" s="46"/>
      <c r="GID43" s="46"/>
      <c r="GIE43" s="46"/>
      <c r="GIF43" s="46"/>
      <c r="GIG43" s="46"/>
      <c r="GIH43" s="46"/>
      <c r="GII43" s="46"/>
      <c r="GIJ43" s="46"/>
      <c r="GIK43" s="46"/>
      <c r="GIL43" s="46"/>
      <c r="GIM43" s="46"/>
      <c r="GIN43" s="46"/>
      <c r="GIO43" s="46"/>
      <c r="GIP43" s="46"/>
      <c r="GIQ43" s="46"/>
      <c r="GIR43" s="46"/>
      <c r="GIS43" s="46"/>
      <c r="GIT43" s="46"/>
      <c r="GIU43" s="46"/>
      <c r="GIV43" s="46"/>
      <c r="GIW43" s="46"/>
      <c r="GIX43" s="46"/>
      <c r="GIY43" s="46"/>
      <c r="GIZ43" s="46"/>
      <c r="GJA43" s="46"/>
      <c r="GJB43" s="46"/>
      <c r="GJC43" s="46"/>
      <c r="GJD43" s="46"/>
      <c r="GJE43" s="46"/>
      <c r="GJF43" s="46"/>
      <c r="GJG43" s="46"/>
      <c r="GJH43" s="46"/>
      <c r="GJI43" s="46"/>
      <c r="GJJ43" s="46"/>
      <c r="GJK43" s="46"/>
      <c r="GJL43" s="46"/>
      <c r="GJM43" s="46"/>
      <c r="GJN43" s="46"/>
      <c r="GJO43" s="46"/>
      <c r="GJP43" s="46"/>
      <c r="GJQ43" s="46"/>
      <c r="GJR43" s="46"/>
      <c r="GJS43" s="46"/>
      <c r="GJT43" s="46"/>
      <c r="GJU43" s="46"/>
      <c r="GJV43" s="46"/>
      <c r="GJW43" s="46"/>
      <c r="GJX43" s="46"/>
      <c r="GJY43" s="46"/>
      <c r="GJZ43" s="46"/>
      <c r="GKA43" s="46"/>
      <c r="GKB43" s="46"/>
      <c r="GKC43" s="46"/>
      <c r="GKD43" s="46"/>
      <c r="GKE43" s="46"/>
      <c r="GKF43" s="46"/>
      <c r="GKG43" s="46"/>
      <c r="GKH43" s="46"/>
      <c r="GKI43" s="46"/>
      <c r="GKJ43" s="46"/>
      <c r="GKK43" s="46"/>
      <c r="GKL43" s="46"/>
      <c r="GKM43" s="46"/>
      <c r="GKN43" s="46"/>
      <c r="GKO43" s="46"/>
      <c r="GKP43" s="46"/>
      <c r="GKQ43" s="46"/>
      <c r="GKR43" s="46"/>
      <c r="GKS43" s="46"/>
      <c r="GKT43" s="46"/>
      <c r="GKU43" s="46"/>
      <c r="GKV43" s="46"/>
      <c r="GKW43" s="46"/>
      <c r="GKX43" s="46"/>
      <c r="GKY43" s="46"/>
      <c r="GKZ43" s="46"/>
      <c r="GLA43" s="46"/>
      <c r="GLB43" s="46"/>
      <c r="GLC43" s="46"/>
      <c r="GLD43" s="46"/>
      <c r="GLE43" s="46"/>
      <c r="GLF43" s="46"/>
      <c r="GLG43" s="46"/>
      <c r="GLH43" s="46"/>
      <c r="GLI43" s="46"/>
      <c r="GLJ43" s="46"/>
      <c r="GLK43" s="46"/>
      <c r="GLL43" s="46"/>
      <c r="GLM43" s="46"/>
      <c r="GLN43" s="46"/>
      <c r="GLO43" s="46"/>
      <c r="GLP43" s="46"/>
      <c r="GLQ43" s="46"/>
      <c r="GLR43" s="46"/>
      <c r="GLS43" s="46"/>
      <c r="GLT43" s="46"/>
      <c r="GLU43" s="46"/>
      <c r="GLV43" s="46"/>
      <c r="GLW43" s="46"/>
      <c r="GLX43" s="46"/>
      <c r="GLY43" s="46"/>
      <c r="GLZ43" s="46"/>
      <c r="GMA43" s="46"/>
      <c r="GMB43" s="46"/>
      <c r="GMC43" s="46"/>
      <c r="GMD43" s="46"/>
      <c r="GME43" s="46"/>
      <c r="GMF43" s="46"/>
      <c r="GMG43" s="46"/>
      <c r="GMH43" s="46"/>
      <c r="GMI43" s="46"/>
      <c r="GMJ43" s="46"/>
      <c r="GMK43" s="46"/>
      <c r="GML43" s="46"/>
      <c r="GMM43" s="46"/>
      <c r="GMN43" s="46"/>
      <c r="GMO43" s="46"/>
      <c r="GMP43" s="46"/>
      <c r="GMQ43" s="46"/>
      <c r="GMR43" s="46"/>
      <c r="GMS43" s="46"/>
      <c r="GMT43" s="46"/>
      <c r="GMU43" s="46"/>
      <c r="GMV43" s="46"/>
      <c r="GMW43" s="46"/>
      <c r="GMX43" s="46"/>
      <c r="GMY43" s="46"/>
      <c r="GMZ43" s="46"/>
      <c r="GNA43" s="46"/>
      <c r="GNB43" s="46"/>
      <c r="GNC43" s="46"/>
      <c r="GND43" s="46"/>
      <c r="GNE43" s="46"/>
      <c r="GNF43" s="46"/>
      <c r="GNG43" s="46"/>
      <c r="GNH43" s="46"/>
      <c r="GNI43" s="46"/>
      <c r="GNJ43" s="46"/>
      <c r="GNK43" s="46"/>
      <c r="GNL43" s="46"/>
      <c r="GNM43" s="46"/>
      <c r="GNN43" s="46"/>
      <c r="GNO43" s="46"/>
      <c r="GNP43" s="46"/>
      <c r="GNQ43" s="46"/>
      <c r="GNR43" s="46"/>
      <c r="GNS43" s="46"/>
      <c r="GNT43" s="46"/>
      <c r="GNU43" s="46"/>
      <c r="GNV43" s="46"/>
      <c r="GNW43" s="46"/>
      <c r="GNX43" s="46"/>
      <c r="GNY43" s="46"/>
      <c r="GNZ43" s="46"/>
      <c r="GOA43" s="46"/>
      <c r="GOB43" s="46"/>
      <c r="GOC43" s="46"/>
      <c r="GOD43" s="46"/>
      <c r="GOE43" s="46"/>
      <c r="GOF43" s="46"/>
      <c r="GOG43" s="46"/>
      <c r="GOH43" s="46"/>
      <c r="GOI43" s="46"/>
      <c r="GOJ43" s="46"/>
      <c r="GOK43" s="46"/>
      <c r="GOL43" s="46"/>
      <c r="GOM43" s="46"/>
      <c r="GON43" s="46"/>
      <c r="GOO43" s="46"/>
      <c r="GOP43" s="46"/>
      <c r="GOQ43" s="46"/>
      <c r="GOR43" s="46"/>
      <c r="GOS43" s="46"/>
      <c r="GOT43" s="46"/>
      <c r="GOU43" s="46"/>
      <c r="GOV43" s="46"/>
      <c r="GOW43" s="46"/>
      <c r="GOX43" s="46"/>
      <c r="GOY43" s="46"/>
      <c r="GOZ43" s="46"/>
      <c r="GPA43" s="46"/>
      <c r="GPB43" s="46"/>
      <c r="GPC43" s="46"/>
      <c r="GPD43" s="46"/>
      <c r="GPE43" s="46"/>
      <c r="GPF43" s="46"/>
      <c r="GPG43" s="46"/>
      <c r="GPH43" s="46"/>
      <c r="GPI43" s="46"/>
      <c r="GPJ43" s="46"/>
      <c r="GPK43" s="46"/>
      <c r="GPL43" s="46"/>
      <c r="GPM43" s="46"/>
      <c r="GPN43" s="46"/>
      <c r="GPO43" s="46"/>
      <c r="GPP43" s="46"/>
      <c r="GPQ43" s="46"/>
      <c r="GPR43" s="46"/>
      <c r="GPS43" s="46"/>
      <c r="GPT43" s="46"/>
      <c r="GPU43" s="46"/>
      <c r="GPV43" s="46"/>
      <c r="GPW43" s="46"/>
      <c r="GPX43" s="46"/>
      <c r="GPY43" s="46"/>
      <c r="GPZ43" s="46"/>
      <c r="GQA43" s="46"/>
      <c r="GQB43" s="46"/>
      <c r="GQC43" s="46"/>
      <c r="GQD43" s="46"/>
      <c r="GQE43" s="46"/>
      <c r="GQF43" s="46"/>
      <c r="GQG43" s="46"/>
      <c r="GQH43" s="46"/>
      <c r="GQI43" s="46"/>
      <c r="GQJ43" s="46"/>
      <c r="GQK43" s="46"/>
      <c r="GQL43" s="46"/>
      <c r="GQM43" s="46"/>
      <c r="GQN43" s="46"/>
      <c r="GQO43" s="46"/>
      <c r="GQP43" s="46"/>
      <c r="GQQ43" s="46"/>
      <c r="GQR43" s="46"/>
      <c r="GQS43" s="46"/>
      <c r="GQT43" s="46"/>
      <c r="GQU43" s="46"/>
      <c r="GQV43" s="46"/>
      <c r="GQW43" s="46"/>
      <c r="GQX43" s="46"/>
      <c r="GQY43" s="46"/>
      <c r="GQZ43" s="46"/>
      <c r="GRA43" s="46"/>
      <c r="GRB43" s="46"/>
      <c r="GRC43" s="46"/>
      <c r="GRD43" s="46"/>
      <c r="GRE43" s="46"/>
      <c r="GRF43" s="46"/>
      <c r="GRG43" s="46"/>
      <c r="GRH43" s="46"/>
      <c r="GRI43" s="46"/>
      <c r="GRJ43" s="46"/>
      <c r="GRK43" s="46"/>
      <c r="GRL43" s="46"/>
      <c r="GRM43" s="46"/>
      <c r="GRN43" s="46"/>
      <c r="GRO43" s="46"/>
      <c r="GRP43" s="46"/>
      <c r="GRQ43" s="46"/>
      <c r="GRR43" s="46"/>
      <c r="GRS43" s="46"/>
      <c r="GRT43" s="46"/>
      <c r="GRU43" s="46"/>
      <c r="GRV43" s="46"/>
      <c r="GRW43" s="46"/>
      <c r="GRX43" s="46"/>
      <c r="GRY43" s="46"/>
      <c r="GRZ43" s="46"/>
      <c r="GSA43" s="46"/>
      <c r="GSB43" s="46"/>
      <c r="GSC43" s="46"/>
      <c r="GSD43" s="46"/>
      <c r="GSE43" s="46"/>
      <c r="GSF43" s="46"/>
      <c r="GSG43" s="46"/>
      <c r="GSH43" s="46"/>
      <c r="GSI43" s="46"/>
      <c r="GSJ43" s="46"/>
      <c r="GSK43" s="46"/>
      <c r="GSL43" s="46"/>
      <c r="GSM43" s="46"/>
      <c r="GSN43" s="46"/>
      <c r="GSO43" s="46"/>
      <c r="GSP43" s="46"/>
      <c r="GSQ43" s="46"/>
      <c r="GSR43" s="46"/>
      <c r="GSS43" s="46"/>
      <c r="GST43" s="46"/>
      <c r="GSU43" s="46"/>
      <c r="GSV43" s="46"/>
      <c r="GSW43" s="46"/>
      <c r="GSX43" s="46"/>
      <c r="GSY43" s="46"/>
      <c r="GSZ43" s="46"/>
      <c r="GTA43" s="46"/>
      <c r="GTB43" s="46"/>
      <c r="GTC43" s="46"/>
      <c r="GTD43" s="46"/>
      <c r="GTE43" s="46"/>
      <c r="GTF43" s="46"/>
      <c r="GTG43" s="46"/>
      <c r="GTH43" s="46"/>
      <c r="GTI43" s="46"/>
      <c r="GTJ43" s="46"/>
      <c r="GTK43" s="46"/>
      <c r="GTL43" s="46"/>
      <c r="GTM43" s="46"/>
      <c r="GTN43" s="46"/>
      <c r="GTO43" s="46"/>
      <c r="GTP43" s="46"/>
      <c r="GTQ43" s="46"/>
      <c r="GTR43" s="46"/>
      <c r="GTS43" s="46"/>
      <c r="GTT43" s="46"/>
      <c r="GTU43" s="46"/>
      <c r="GTV43" s="46"/>
      <c r="GTW43" s="46"/>
      <c r="GTX43" s="46"/>
      <c r="GTY43" s="46"/>
      <c r="GTZ43" s="46"/>
      <c r="GUA43" s="46"/>
      <c r="GUB43" s="46"/>
      <c r="GUC43" s="46"/>
      <c r="GUD43" s="46"/>
      <c r="GUE43" s="46"/>
      <c r="GUF43" s="46"/>
      <c r="GUG43" s="46"/>
      <c r="GUH43" s="46"/>
      <c r="GUI43" s="46"/>
      <c r="GUJ43" s="46"/>
      <c r="GUK43" s="46"/>
      <c r="GUL43" s="46"/>
      <c r="GUM43" s="46"/>
      <c r="GUN43" s="46"/>
      <c r="GUO43" s="46"/>
      <c r="GUP43" s="46"/>
      <c r="GUQ43" s="46"/>
      <c r="GUR43" s="46"/>
      <c r="GUS43" s="46"/>
      <c r="GUT43" s="46"/>
      <c r="GUU43" s="46"/>
      <c r="GUV43" s="46"/>
      <c r="GUW43" s="46"/>
      <c r="GUX43" s="46"/>
      <c r="GUY43" s="46"/>
      <c r="GUZ43" s="46"/>
      <c r="GVA43" s="46"/>
      <c r="GVB43" s="46"/>
      <c r="GVC43" s="46"/>
      <c r="GVD43" s="46"/>
      <c r="GVE43" s="46"/>
      <c r="GVF43" s="46"/>
      <c r="GVG43" s="46"/>
      <c r="GVH43" s="46"/>
      <c r="GVI43" s="46"/>
      <c r="GVJ43" s="46"/>
      <c r="GVK43" s="46"/>
      <c r="GVL43" s="46"/>
      <c r="GVM43" s="46"/>
      <c r="GVN43" s="46"/>
      <c r="GVO43" s="46"/>
      <c r="GVP43" s="46"/>
      <c r="GVQ43" s="46"/>
      <c r="GVR43" s="46"/>
      <c r="GVS43" s="46"/>
      <c r="GVT43" s="46"/>
      <c r="GVU43" s="46"/>
      <c r="GVV43" s="46"/>
      <c r="GVW43" s="46"/>
      <c r="GVX43" s="46"/>
      <c r="GVY43" s="46"/>
      <c r="GVZ43" s="46"/>
      <c r="GWA43" s="46"/>
      <c r="GWB43" s="46"/>
      <c r="GWC43" s="46"/>
      <c r="GWD43" s="46"/>
      <c r="GWE43" s="46"/>
      <c r="GWF43" s="46"/>
      <c r="GWG43" s="46"/>
      <c r="GWH43" s="46"/>
      <c r="GWI43" s="46"/>
      <c r="GWJ43" s="46"/>
      <c r="GWK43" s="46"/>
      <c r="GWL43" s="46"/>
      <c r="GWM43" s="46"/>
      <c r="GWN43" s="46"/>
      <c r="GWO43" s="46"/>
      <c r="GWP43" s="46"/>
      <c r="GWQ43" s="46"/>
      <c r="GWR43" s="46"/>
      <c r="GWS43" s="46"/>
      <c r="GWT43" s="46"/>
      <c r="GWU43" s="46"/>
      <c r="GWV43" s="46"/>
      <c r="GWW43" s="46"/>
      <c r="GWX43" s="46"/>
      <c r="GWY43" s="46"/>
      <c r="GWZ43" s="46"/>
      <c r="GXA43" s="46"/>
      <c r="GXB43" s="46"/>
      <c r="GXC43" s="46"/>
      <c r="GXD43" s="46"/>
      <c r="GXE43" s="46"/>
      <c r="GXF43" s="46"/>
      <c r="GXG43" s="46"/>
      <c r="GXH43" s="46"/>
      <c r="GXI43" s="46"/>
      <c r="GXJ43" s="46"/>
      <c r="GXK43" s="46"/>
      <c r="GXL43" s="46"/>
      <c r="GXM43" s="46"/>
      <c r="GXN43" s="46"/>
      <c r="GXO43" s="46"/>
      <c r="GXP43" s="46"/>
      <c r="GXQ43" s="46"/>
      <c r="GXR43" s="46"/>
      <c r="GXS43" s="46"/>
      <c r="GXT43" s="46"/>
      <c r="GXU43" s="46"/>
      <c r="GXV43" s="46"/>
      <c r="GXW43" s="46"/>
      <c r="GXX43" s="46"/>
      <c r="GXY43" s="46"/>
      <c r="GXZ43" s="46"/>
      <c r="GYA43" s="46"/>
      <c r="GYB43" s="46"/>
      <c r="GYC43" s="46"/>
      <c r="GYD43" s="46"/>
      <c r="GYE43" s="46"/>
      <c r="GYF43" s="46"/>
      <c r="GYG43" s="46"/>
      <c r="GYH43" s="46"/>
      <c r="GYI43" s="46"/>
      <c r="GYJ43" s="46"/>
      <c r="GYK43" s="46"/>
      <c r="GYL43" s="46"/>
      <c r="GYM43" s="46"/>
      <c r="GYN43" s="46"/>
      <c r="GYO43" s="46"/>
      <c r="GYP43" s="46"/>
      <c r="GYQ43" s="46"/>
      <c r="GYR43" s="46"/>
      <c r="GYS43" s="46"/>
      <c r="GYT43" s="46"/>
      <c r="GYU43" s="46"/>
      <c r="GYV43" s="46"/>
      <c r="GYW43" s="46"/>
      <c r="GYX43" s="46"/>
      <c r="GYY43" s="46"/>
      <c r="GYZ43" s="46"/>
      <c r="GZA43" s="46"/>
      <c r="GZB43" s="46"/>
      <c r="GZC43" s="46"/>
      <c r="GZD43" s="46"/>
      <c r="GZE43" s="46"/>
      <c r="GZF43" s="46"/>
      <c r="GZG43" s="46"/>
      <c r="GZH43" s="46"/>
      <c r="GZI43" s="46"/>
      <c r="GZJ43" s="46"/>
      <c r="GZK43" s="46"/>
      <c r="GZL43" s="46"/>
      <c r="GZM43" s="46"/>
      <c r="GZN43" s="46"/>
      <c r="GZO43" s="46"/>
      <c r="GZP43" s="46"/>
      <c r="GZQ43" s="46"/>
      <c r="GZR43" s="46"/>
      <c r="GZS43" s="46"/>
      <c r="GZT43" s="46"/>
      <c r="GZU43" s="46"/>
      <c r="GZV43" s="46"/>
      <c r="GZW43" s="46"/>
      <c r="GZX43" s="46"/>
      <c r="GZY43" s="46"/>
      <c r="GZZ43" s="46"/>
      <c r="HAA43" s="46"/>
      <c r="HAB43" s="46"/>
      <c r="HAC43" s="46"/>
      <c r="HAD43" s="46"/>
      <c r="HAE43" s="46"/>
      <c r="HAF43" s="46"/>
      <c r="HAG43" s="46"/>
      <c r="HAH43" s="46"/>
      <c r="HAI43" s="46"/>
      <c r="HAJ43" s="46"/>
      <c r="HAK43" s="46"/>
      <c r="HAL43" s="46"/>
      <c r="HAM43" s="46"/>
      <c r="HAN43" s="46"/>
      <c r="HAO43" s="46"/>
      <c r="HAP43" s="46"/>
      <c r="HAQ43" s="46"/>
      <c r="HAR43" s="46"/>
      <c r="HAS43" s="46"/>
      <c r="HAT43" s="46"/>
      <c r="HAU43" s="46"/>
      <c r="HAV43" s="46"/>
      <c r="HAW43" s="46"/>
      <c r="HAX43" s="46"/>
      <c r="HAY43" s="46"/>
      <c r="HAZ43" s="46"/>
      <c r="HBA43" s="46"/>
      <c r="HBB43" s="46"/>
      <c r="HBC43" s="46"/>
      <c r="HBD43" s="46"/>
      <c r="HBE43" s="46"/>
      <c r="HBF43" s="46"/>
      <c r="HBG43" s="46"/>
      <c r="HBH43" s="46"/>
      <c r="HBI43" s="46"/>
      <c r="HBJ43" s="46"/>
      <c r="HBK43" s="46"/>
      <c r="HBL43" s="46"/>
      <c r="HBM43" s="46"/>
      <c r="HBN43" s="46"/>
      <c r="HBO43" s="46"/>
      <c r="HBP43" s="46"/>
      <c r="HBQ43" s="46"/>
      <c r="HBR43" s="46"/>
      <c r="HBS43" s="46"/>
      <c r="HBT43" s="46"/>
      <c r="HBU43" s="46"/>
      <c r="HBV43" s="46"/>
      <c r="HBW43" s="46"/>
      <c r="HBX43" s="46"/>
      <c r="HBY43" s="46"/>
      <c r="HBZ43" s="46"/>
      <c r="HCA43" s="46"/>
      <c r="HCB43" s="46"/>
      <c r="HCC43" s="46"/>
      <c r="HCD43" s="46"/>
      <c r="HCE43" s="46"/>
      <c r="HCF43" s="46"/>
      <c r="HCG43" s="46"/>
      <c r="HCH43" s="46"/>
      <c r="HCI43" s="46"/>
      <c r="HCJ43" s="46"/>
      <c r="HCK43" s="46"/>
      <c r="HCL43" s="46"/>
      <c r="HCM43" s="46"/>
      <c r="HCN43" s="46"/>
      <c r="HCO43" s="46"/>
      <c r="HCP43" s="46"/>
      <c r="HCQ43" s="46"/>
      <c r="HCR43" s="46"/>
      <c r="HCS43" s="46"/>
      <c r="HCT43" s="46"/>
      <c r="HCU43" s="46"/>
      <c r="HCV43" s="46"/>
      <c r="HCW43" s="46"/>
      <c r="HCX43" s="46"/>
      <c r="HCY43" s="46"/>
      <c r="HCZ43" s="46"/>
      <c r="HDA43" s="46"/>
      <c r="HDB43" s="46"/>
      <c r="HDC43" s="46"/>
      <c r="HDD43" s="46"/>
      <c r="HDE43" s="46"/>
      <c r="HDF43" s="46"/>
      <c r="HDG43" s="46"/>
      <c r="HDH43" s="46"/>
      <c r="HDI43" s="46"/>
      <c r="HDJ43" s="46"/>
      <c r="HDK43" s="46"/>
      <c r="HDL43" s="46"/>
      <c r="HDM43" s="46"/>
      <c r="HDN43" s="46"/>
      <c r="HDO43" s="46"/>
      <c r="HDP43" s="46"/>
      <c r="HDQ43" s="46"/>
      <c r="HDR43" s="46"/>
      <c r="HDS43" s="46"/>
      <c r="HDT43" s="46"/>
      <c r="HDU43" s="46"/>
      <c r="HDV43" s="46"/>
      <c r="HDW43" s="46"/>
      <c r="HDX43" s="46"/>
      <c r="HDY43" s="46"/>
      <c r="HDZ43" s="46"/>
      <c r="HEA43" s="46"/>
      <c r="HEB43" s="46"/>
      <c r="HEC43" s="46"/>
      <c r="HED43" s="46"/>
      <c r="HEE43" s="46"/>
      <c r="HEF43" s="46"/>
      <c r="HEG43" s="46"/>
      <c r="HEH43" s="46"/>
      <c r="HEI43" s="46"/>
      <c r="HEJ43" s="46"/>
      <c r="HEK43" s="46"/>
      <c r="HEL43" s="46"/>
      <c r="HEM43" s="46"/>
      <c r="HEN43" s="46"/>
      <c r="HEO43" s="46"/>
      <c r="HEP43" s="46"/>
      <c r="HEQ43" s="46"/>
      <c r="HER43" s="46"/>
      <c r="HES43" s="46"/>
      <c r="HET43" s="46"/>
      <c r="HEU43" s="46"/>
      <c r="HEV43" s="46"/>
      <c r="HEW43" s="46"/>
      <c r="HEX43" s="46"/>
      <c r="HEY43" s="46"/>
      <c r="HEZ43" s="46"/>
      <c r="HFA43" s="46"/>
      <c r="HFB43" s="46"/>
      <c r="HFC43" s="46"/>
      <c r="HFD43" s="46"/>
      <c r="HFE43" s="46"/>
      <c r="HFF43" s="46"/>
      <c r="HFG43" s="46"/>
      <c r="HFH43" s="46"/>
      <c r="HFI43" s="46"/>
      <c r="HFJ43" s="46"/>
      <c r="HFK43" s="46"/>
      <c r="HFL43" s="46"/>
      <c r="HFM43" s="46"/>
      <c r="HFN43" s="46"/>
      <c r="HFO43" s="46"/>
      <c r="HFP43" s="46"/>
      <c r="HFQ43" s="46"/>
      <c r="HFR43" s="46"/>
      <c r="HFS43" s="46"/>
      <c r="HFT43" s="46"/>
      <c r="HFU43" s="46"/>
      <c r="HFV43" s="46"/>
      <c r="HFW43" s="46"/>
      <c r="HFX43" s="46"/>
      <c r="HFY43" s="46"/>
      <c r="HFZ43" s="46"/>
      <c r="HGA43" s="46"/>
      <c r="HGB43" s="46"/>
      <c r="HGC43" s="46"/>
      <c r="HGD43" s="46"/>
      <c r="HGE43" s="46"/>
      <c r="HGF43" s="46"/>
      <c r="HGG43" s="46"/>
      <c r="HGH43" s="46"/>
      <c r="HGI43" s="46"/>
      <c r="HGJ43" s="46"/>
      <c r="HGK43" s="46"/>
      <c r="HGL43" s="46"/>
      <c r="HGM43" s="46"/>
      <c r="HGN43" s="46"/>
      <c r="HGO43" s="46"/>
      <c r="HGP43" s="46"/>
      <c r="HGQ43" s="46"/>
      <c r="HGR43" s="46"/>
      <c r="HGS43" s="46"/>
      <c r="HGT43" s="46"/>
      <c r="HGU43" s="46"/>
      <c r="HGV43" s="46"/>
      <c r="HGW43" s="46"/>
      <c r="HGX43" s="46"/>
      <c r="HGY43" s="46"/>
      <c r="HGZ43" s="46"/>
      <c r="HHA43" s="46"/>
      <c r="HHB43" s="46"/>
      <c r="HHC43" s="46"/>
      <c r="HHD43" s="46"/>
      <c r="HHE43" s="46"/>
      <c r="HHF43" s="46"/>
      <c r="HHG43" s="46"/>
      <c r="HHH43" s="46"/>
      <c r="HHI43" s="46"/>
      <c r="HHJ43" s="46"/>
      <c r="HHK43" s="46"/>
      <c r="HHL43" s="46"/>
      <c r="HHM43" s="46"/>
      <c r="HHN43" s="46"/>
      <c r="HHO43" s="46"/>
      <c r="HHP43" s="46"/>
      <c r="HHQ43" s="46"/>
      <c r="HHR43" s="46"/>
      <c r="HHS43" s="46"/>
      <c r="HHT43" s="46"/>
      <c r="HHU43" s="46"/>
      <c r="HHV43" s="46"/>
      <c r="HHW43" s="46"/>
      <c r="HHX43" s="46"/>
      <c r="HHY43" s="46"/>
      <c r="HHZ43" s="46"/>
      <c r="HIA43" s="46"/>
      <c r="HIB43" s="46"/>
      <c r="HIC43" s="46"/>
      <c r="HID43" s="46"/>
      <c r="HIE43" s="46"/>
      <c r="HIF43" s="46"/>
      <c r="HIG43" s="46"/>
      <c r="HIH43" s="46"/>
      <c r="HII43" s="46"/>
      <c r="HIJ43" s="46"/>
      <c r="HIK43" s="46"/>
      <c r="HIL43" s="46"/>
      <c r="HIM43" s="46"/>
      <c r="HIN43" s="46"/>
      <c r="HIO43" s="46"/>
      <c r="HIP43" s="46"/>
      <c r="HIQ43" s="46"/>
      <c r="HIR43" s="46"/>
      <c r="HIS43" s="46"/>
      <c r="HIT43" s="46"/>
      <c r="HIU43" s="46"/>
      <c r="HIV43" s="46"/>
      <c r="HIW43" s="46"/>
      <c r="HIX43" s="46"/>
      <c r="HIY43" s="46"/>
      <c r="HIZ43" s="46"/>
      <c r="HJA43" s="46"/>
      <c r="HJB43" s="46"/>
      <c r="HJC43" s="46"/>
      <c r="HJD43" s="46"/>
      <c r="HJE43" s="46"/>
      <c r="HJF43" s="46"/>
      <c r="HJG43" s="46"/>
      <c r="HJH43" s="46"/>
      <c r="HJI43" s="46"/>
      <c r="HJJ43" s="46"/>
      <c r="HJK43" s="46"/>
      <c r="HJL43" s="46"/>
      <c r="HJM43" s="46"/>
      <c r="HJN43" s="46"/>
      <c r="HJO43" s="46"/>
      <c r="HJP43" s="46"/>
      <c r="HJQ43" s="46"/>
      <c r="HJR43" s="46"/>
      <c r="HJS43" s="46"/>
      <c r="HJT43" s="46"/>
      <c r="HJU43" s="46"/>
      <c r="HJV43" s="46"/>
      <c r="HJW43" s="46"/>
      <c r="HJX43" s="46"/>
      <c r="HJY43" s="46"/>
      <c r="HJZ43" s="46"/>
      <c r="HKA43" s="46"/>
      <c r="HKB43" s="46"/>
      <c r="HKC43" s="46"/>
      <c r="HKD43" s="46"/>
      <c r="HKE43" s="46"/>
      <c r="HKF43" s="46"/>
      <c r="HKG43" s="46"/>
      <c r="HKH43" s="46"/>
      <c r="HKI43" s="46"/>
      <c r="HKJ43" s="46"/>
      <c r="HKK43" s="46"/>
      <c r="HKL43" s="46"/>
      <c r="HKM43" s="46"/>
      <c r="HKN43" s="46"/>
      <c r="HKO43" s="46"/>
      <c r="HKP43" s="46"/>
      <c r="HKQ43" s="46"/>
      <c r="HKR43" s="46"/>
      <c r="HKS43" s="46"/>
      <c r="HKT43" s="46"/>
      <c r="HKU43" s="46"/>
      <c r="HKV43" s="46"/>
      <c r="HKW43" s="46"/>
      <c r="HKX43" s="46"/>
      <c r="HKY43" s="46"/>
      <c r="HKZ43" s="46"/>
      <c r="HLA43" s="46"/>
      <c r="HLB43" s="46"/>
      <c r="HLC43" s="46"/>
      <c r="HLD43" s="46"/>
      <c r="HLE43" s="46"/>
      <c r="HLF43" s="46"/>
      <c r="HLG43" s="46"/>
      <c r="HLH43" s="46"/>
      <c r="HLI43" s="46"/>
      <c r="HLJ43" s="46"/>
      <c r="HLK43" s="46"/>
      <c r="HLL43" s="46"/>
      <c r="HLM43" s="46"/>
      <c r="HLN43" s="46"/>
      <c r="HLO43" s="46"/>
      <c r="HLP43" s="46"/>
      <c r="HLQ43" s="46"/>
      <c r="HLR43" s="46"/>
      <c r="HLS43" s="46"/>
      <c r="HLT43" s="46"/>
      <c r="HLU43" s="46"/>
      <c r="HLV43" s="46"/>
      <c r="HLW43" s="46"/>
      <c r="HLX43" s="46"/>
      <c r="HLY43" s="46"/>
      <c r="HLZ43" s="46"/>
      <c r="HMA43" s="46"/>
      <c r="HMB43" s="46"/>
      <c r="HMC43" s="46"/>
      <c r="HMD43" s="46"/>
      <c r="HME43" s="46"/>
      <c r="HMF43" s="46"/>
      <c r="HMG43" s="46"/>
      <c r="HMH43" s="46"/>
      <c r="HMI43" s="46"/>
      <c r="HMJ43" s="46"/>
      <c r="HMK43" s="46"/>
      <c r="HML43" s="46"/>
      <c r="HMM43" s="46"/>
      <c r="HMN43" s="46"/>
      <c r="HMO43" s="46"/>
      <c r="HMP43" s="46"/>
      <c r="HMQ43" s="46"/>
      <c r="HMR43" s="46"/>
      <c r="HMS43" s="46"/>
      <c r="HMT43" s="46"/>
      <c r="HMU43" s="46"/>
      <c r="HMV43" s="46"/>
      <c r="HMW43" s="46"/>
      <c r="HMX43" s="46"/>
      <c r="HMY43" s="46"/>
      <c r="HMZ43" s="46"/>
      <c r="HNA43" s="46"/>
      <c r="HNB43" s="46"/>
      <c r="HNC43" s="46"/>
      <c r="HND43" s="46"/>
      <c r="HNE43" s="46"/>
      <c r="HNF43" s="46"/>
      <c r="HNG43" s="46"/>
      <c r="HNH43" s="46"/>
      <c r="HNI43" s="46"/>
      <c r="HNJ43" s="46"/>
      <c r="HNK43" s="46"/>
      <c r="HNL43" s="46"/>
      <c r="HNM43" s="46"/>
      <c r="HNN43" s="46"/>
      <c r="HNO43" s="46"/>
      <c r="HNP43" s="46"/>
      <c r="HNQ43" s="46"/>
      <c r="HNR43" s="46"/>
      <c r="HNS43" s="46"/>
      <c r="HNT43" s="46"/>
      <c r="HNU43" s="46"/>
      <c r="HNV43" s="46"/>
      <c r="HNW43" s="46"/>
      <c r="HNX43" s="46"/>
      <c r="HNY43" s="46"/>
      <c r="HNZ43" s="46"/>
      <c r="HOA43" s="46"/>
      <c r="HOB43" s="46"/>
      <c r="HOC43" s="46"/>
      <c r="HOD43" s="46"/>
      <c r="HOE43" s="46"/>
      <c r="HOF43" s="46"/>
      <c r="HOG43" s="46"/>
      <c r="HOH43" s="46"/>
      <c r="HOI43" s="46"/>
      <c r="HOJ43" s="46"/>
      <c r="HOK43" s="46"/>
      <c r="HOL43" s="46"/>
      <c r="HOM43" s="46"/>
      <c r="HON43" s="46"/>
      <c r="HOO43" s="46"/>
      <c r="HOP43" s="46"/>
      <c r="HOQ43" s="46"/>
      <c r="HOR43" s="46"/>
      <c r="HOS43" s="46"/>
      <c r="HOT43" s="46"/>
      <c r="HOU43" s="46"/>
      <c r="HOV43" s="46"/>
      <c r="HOW43" s="46"/>
      <c r="HOX43" s="46"/>
      <c r="HOY43" s="46"/>
      <c r="HOZ43" s="46"/>
      <c r="HPA43" s="46"/>
      <c r="HPB43" s="46"/>
      <c r="HPC43" s="46"/>
      <c r="HPD43" s="46"/>
      <c r="HPE43" s="46"/>
      <c r="HPF43" s="46"/>
      <c r="HPG43" s="46"/>
      <c r="HPH43" s="46"/>
      <c r="HPI43" s="46"/>
      <c r="HPJ43" s="46"/>
      <c r="HPK43" s="46"/>
      <c r="HPL43" s="46"/>
      <c r="HPM43" s="46"/>
      <c r="HPN43" s="46"/>
      <c r="HPO43" s="46"/>
      <c r="HPP43" s="46"/>
      <c r="HPQ43" s="46"/>
      <c r="HPR43" s="46"/>
      <c r="HPS43" s="46"/>
      <c r="HPT43" s="46"/>
      <c r="HPU43" s="46"/>
      <c r="HPV43" s="46"/>
      <c r="HPW43" s="46"/>
      <c r="HPX43" s="46"/>
      <c r="HPY43" s="46"/>
      <c r="HPZ43" s="46"/>
      <c r="HQA43" s="46"/>
      <c r="HQB43" s="46"/>
      <c r="HQC43" s="46"/>
      <c r="HQD43" s="46"/>
      <c r="HQE43" s="46"/>
      <c r="HQF43" s="46"/>
      <c r="HQG43" s="46"/>
      <c r="HQH43" s="46"/>
      <c r="HQI43" s="46"/>
      <c r="HQJ43" s="46"/>
      <c r="HQK43" s="46"/>
      <c r="HQL43" s="46"/>
      <c r="HQM43" s="46"/>
      <c r="HQN43" s="46"/>
      <c r="HQO43" s="46"/>
      <c r="HQP43" s="46"/>
      <c r="HQQ43" s="46"/>
      <c r="HQR43" s="46"/>
      <c r="HQS43" s="46"/>
      <c r="HQT43" s="46"/>
      <c r="HQU43" s="46"/>
      <c r="HQV43" s="46"/>
      <c r="HQW43" s="46"/>
      <c r="HQX43" s="46"/>
      <c r="HQY43" s="46"/>
      <c r="HQZ43" s="46"/>
      <c r="HRA43" s="46"/>
      <c r="HRB43" s="46"/>
      <c r="HRC43" s="46"/>
      <c r="HRD43" s="46"/>
      <c r="HRE43" s="46"/>
      <c r="HRF43" s="46"/>
      <c r="HRG43" s="46"/>
      <c r="HRH43" s="46"/>
      <c r="HRI43" s="46"/>
      <c r="HRJ43" s="46"/>
      <c r="HRK43" s="46"/>
      <c r="HRL43" s="46"/>
      <c r="HRM43" s="46"/>
      <c r="HRN43" s="46"/>
      <c r="HRO43" s="46"/>
      <c r="HRP43" s="46"/>
      <c r="HRQ43" s="46"/>
      <c r="HRR43" s="46"/>
      <c r="HRS43" s="46"/>
      <c r="HRT43" s="46"/>
      <c r="HRU43" s="46"/>
      <c r="HRV43" s="46"/>
      <c r="HRW43" s="46"/>
      <c r="HRX43" s="46"/>
      <c r="HRY43" s="46"/>
      <c r="HRZ43" s="46"/>
      <c r="HSA43" s="46"/>
      <c r="HSB43" s="46"/>
      <c r="HSC43" s="46"/>
      <c r="HSD43" s="46"/>
      <c r="HSE43" s="46"/>
      <c r="HSF43" s="46"/>
      <c r="HSG43" s="46"/>
      <c r="HSH43" s="46"/>
      <c r="HSI43" s="46"/>
      <c r="HSJ43" s="46"/>
      <c r="HSK43" s="46"/>
      <c r="HSL43" s="46"/>
      <c r="HSM43" s="46"/>
      <c r="HSN43" s="46"/>
      <c r="HSO43" s="46"/>
      <c r="HSP43" s="46"/>
      <c r="HSQ43" s="46"/>
      <c r="HSR43" s="46"/>
      <c r="HSS43" s="46"/>
      <c r="HST43" s="46"/>
      <c r="HSU43" s="46"/>
      <c r="HSV43" s="46"/>
      <c r="HSW43" s="46"/>
      <c r="HSX43" s="46"/>
      <c r="HSY43" s="46"/>
      <c r="HSZ43" s="46"/>
      <c r="HTA43" s="46"/>
      <c r="HTB43" s="46"/>
      <c r="HTC43" s="46"/>
      <c r="HTD43" s="46"/>
      <c r="HTE43" s="46"/>
      <c r="HTF43" s="46"/>
      <c r="HTG43" s="46"/>
      <c r="HTH43" s="46"/>
      <c r="HTI43" s="46"/>
      <c r="HTJ43" s="46"/>
      <c r="HTK43" s="46"/>
      <c r="HTL43" s="46"/>
      <c r="HTM43" s="46"/>
      <c r="HTN43" s="46"/>
      <c r="HTO43" s="46"/>
      <c r="HTP43" s="46"/>
      <c r="HTQ43" s="46"/>
      <c r="HTR43" s="46"/>
      <c r="HTS43" s="46"/>
      <c r="HTT43" s="46"/>
      <c r="HTU43" s="46"/>
      <c r="HTV43" s="46"/>
      <c r="HTW43" s="46"/>
      <c r="HTX43" s="46"/>
      <c r="HTY43" s="46"/>
      <c r="HTZ43" s="46"/>
      <c r="HUA43" s="46"/>
      <c r="HUB43" s="46"/>
      <c r="HUC43" s="46"/>
      <c r="HUD43" s="46"/>
      <c r="HUE43" s="46"/>
      <c r="HUF43" s="46"/>
      <c r="HUG43" s="46"/>
      <c r="HUH43" s="46"/>
      <c r="HUI43" s="46"/>
      <c r="HUJ43" s="46"/>
      <c r="HUK43" s="46"/>
      <c r="HUL43" s="46"/>
      <c r="HUM43" s="46"/>
      <c r="HUN43" s="46"/>
      <c r="HUO43" s="46"/>
      <c r="HUP43" s="46"/>
      <c r="HUQ43" s="46"/>
      <c r="HUR43" s="46"/>
      <c r="HUS43" s="46"/>
      <c r="HUT43" s="46"/>
      <c r="HUU43" s="46"/>
      <c r="HUV43" s="46"/>
      <c r="HUW43" s="46"/>
      <c r="HUX43" s="46"/>
      <c r="HUY43" s="46"/>
      <c r="HUZ43" s="46"/>
      <c r="HVA43" s="46"/>
      <c r="HVB43" s="46"/>
      <c r="HVC43" s="46"/>
      <c r="HVD43" s="46"/>
      <c r="HVE43" s="46"/>
      <c r="HVF43" s="46"/>
      <c r="HVG43" s="46"/>
      <c r="HVH43" s="46"/>
      <c r="HVI43" s="46"/>
      <c r="HVJ43" s="46"/>
      <c r="HVK43" s="46"/>
      <c r="HVL43" s="46"/>
      <c r="HVM43" s="46"/>
      <c r="HVN43" s="46"/>
      <c r="HVO43" s="46"/>
      <c r="HVP43" s="46"/>
      <c r="HVQ43" s="46"/>
      <c r="HVR43" s="46"/>
      <c r="HVS43" s="46"/>
      <c r="HVT43" s="46"/>
      <c r="HVU43" s="46"/>
      <c r="HVV43" s="46"/>
      <c r="HVW43" s="46"/>
      <c r="HVX43" s="46"/>
      <c r="HVY43" s="46"/>
      <c r="HVZ43" s="46"/>
      <c r="HWA43" s="46"/>
      <c r="HWB43" s="46"/>
      <c r="HWC43" s="46"/>
      <c r="HWD43" s="46"/>
      <c r="HWE43" s="46"/>
      <c r="HWF43" s="46"/>
      <c r="HWG43" s="46"/>
      <c r="HWH43" s="46"/>
      <c r="HWI43" s="46"/>
      <c r="HWJ43" s="46"/>
      <c r="HWK43" s="46"/>
      <c r="HWL43" s="46"/>
      <c r="HWM43" s="46"/>
      <c r="HWN43" s="46"/>
      <c r="HWO43" s="46"/>
      <c r="HWP43" s="46"/>
      <c r="HWQ43" s="46"/>
      <c r="HWR43" s="46"/>
      <c r="HWS43" s="46"/>
      <c r="HWT43" s="46"/>
      <c r="HWU43" s="46"/>
      <c r="HWV43" s="46"/>
      <c r="HWW43" s="46"/>
      <c r="HWX43" s="46"/>
      <c r="HWY43" s="46"/>
      <c r="HWZ43" s="46"/>
      <c r="HXA43" s="46"/>
      <c r="HXB43" s="46"/>
      <c r="HXC43" s="46"/>
      <c r="HXD43" s="46"/>
      <c r="HXE43" s="46"/>
      <c r="HXF43" s="46"/>
      <c r="HXG43" s="46"/>
      <c r="HXH43" s="46"/>
      <c r="HXI43" s="46"/>
      <c r="HXJ43" s="46"/>
      <c r="HXK43" s="46"/>
      <c r="HXL43" s="46"/>
      <c r="HXM43" s="46"/>
      <c r="HXN43" s="46"/>
      <c r="HXO43" s="46"/>
      <c r="HXP43" s="46"/>
      <c r="HXQ43" s="46"/>
      <c r="HXR43" s="46"/>
      <c r="HXS43" s="46"/>
      <c r="HXT43" s="46"/>
      <c r="HXU43" s="46"/>
      <c r="HXV43" s="46"/>
      <c r="HXW43" s="46"/>
      <c r="HXX43" s="46"/>
      <c r="HXY43" s="46"/>
      <c r="HXZ43" s="46"/>
      <c r="HYA43" s="46"/>
      <c r="HYB43" s="46"/>
      <c r="HYC43" s="46"/>
      <c r="HYD43" s="46"/>
      <c r="HYE43" s="46"/>
      <c r="HYF43" s="46"/>
      <c r="HYG43" s="46"/>
      <c r="HYH43" s="46"/>
      <c r="HYI43" s="46"/>
      <c r="HYJ43" s="46"/>
      <c r="HYK43" s="46"/>
      <c r="HYL43" s="46"/>
      <c r="HYM43" s="46"/>
      <c r="HYN43" s="46"/>
      <c r="HYO43" s="46"/>
      <c r="HYP43" s="46"/>
      <c r="HYQ43" s="46"/>
      <c r="HYR43" s="46"/>
      <c r="HYS43" s="46"/>
      <c r="HYT43" s="46"/>
      <c r="HYU43" s="46"/>
      <c r="HYV43" s="46"/>
      <c r="HYW43" s="46"/>
      <c r="HYX43" s="46"/>
      <c r="HYY43" s="46"/>
      <c r="HYZ43" s="46"/>
      <c r="HZA43" s="46"/>
      <c r="HZB43" s="46"/>
      <c r="HZC43" s="46"/>
      <c r="HZD43" s="46"/>
      <c r="HZE43" s="46"/>
      <c r="HZF43" s="46"/>
      <c r="HZG43" s="46"/>
      <c r="HZH43" s="46"/>
      <c r="HZI43" s="46"/>
      <c r="HZJ43" s="46"/>
      <c r="HZK43" s="46"/>
      <c r="HZL43" s="46"/>
      <c r="HZM43" s="46"/>
      <c r="HZN43" s="46"/>
      <c r="HZO43" s="46"/>
      <c r="HZP43" s="46"/>
      <c r="HZQ43" s="46"/>
      <c r="HZR43" s="46"/>
      <c r="HZS43" s="46"/>
      <c r="HZT43" s="46"/>
      <c r="HZU43" s="46"/>
      <c r="HZV43" s="46"/>
      <c r="HZW43" s="46"/>
      <c r="HZX43" s="46"/>
      <c r="HZY43" s="46"/>
      <c r="HZZ43" s="46"/>
      <c r="IAA43" s="46"/>
      <c r="IAB43" s="46"/>
      <c r="IAC43" s="46"/>
      <c r="IAD43" s="46"/>
      <c r="IAE43" s="46"/>
      <c r="IAF43" s="46"/>
      <c r="IAG43" s="46"/>
      <c r="IAH43" s="46"/>
      <c r="IAI43" s="46"/>
      <c r="IAJ43" s="46"/>
      <c r="IAK43" s="46"/>
      <c r="IAL43" s="46"/>
      <c r="IAM43" s="46"/>
      <c r="IAN43" s="46"/>
      <c r="IAO43" s="46"/>
      <c r="IAP43" s="46"/>
      <c r="IAQ43" s="46"/>
      <c r="IAR43" s="46"/>
      <c r="IAS43" s="46"/>
      <c r="IAT43" s="46"/>
      <c r="IAU43" s="46"/>
      <c r="IAV43" s="46"/>
      <c r="IAW43" s="46"/>
      <c r="IAX43" s="46"/>
      <c r="IAY43" s="46"/>
      <c r="IAZ43" s="46"/>
      <c r="IBA43" s="46"/>
      <c r="IBB43" s="46"/>
      <c r="IBC43" s="46"/>
      <c r="IBD43" s="46"/>
      <c r="IBE43" s="46"/>
      <c r="IBF43" s="46"/>
      <c r="IBG43" s="46"/>
      <c r="IBH43" s="46"/>
      <c r="IBI43" s="46"/>
      <c r="IBJ43" s="46"/>
      <c r="IBK43" s="46"/>
      <c r="IBL43" s="46"/>
      <c r="IBM43" s="46"/>
      <c r="IBN43" s="46"/>
      <c r="IBO43" s="46"/>
      <c r="IBP43" s="46"/>
      <c r="IBQ43" s="46"/>
      <c r="IBR43" s="46"/>
      <c r="IBS43" s="46"/>
      <c r="IBT43" s="46"/>
      <c r="IBU43" s="46"/>
      <c r="IBV43" s="46"/>
      <c r="IBW43" s="46"/>
      <c r="IBX43" s="46"/>
      <c r="IBY43" s="46"/>
      <c r="IBZ43" s="46"/>
      <c r="ICA43" s="46"/>
      <c r="ICB43" s="46"/>
      <c r="ICC43" s="46"/>
      <c r="ICD43" s="46"/>
      <c r="ICE43" s="46"/>
      <c r="ICF43" s="46"/>
      <c r="ICG43" s="46"/>
      <c r="ICH43" s="46"/>
      <c r="ICI43" s="46"/>
      <c r="ICJ43" s="46"/>
      <c r="ICK43" s="46"/>
      <c r="ICL43" s="46"/>
      <c r="ICM43" s="46"/>
      <c r="ICN43" s="46"/>
      <c r="ICO43" s="46"/>
      <c r="ICP43" s="46"/>
      <c r="ICQ43" s="46"/>
      <c r="ICR43" s="46"/>
      <c r="ICS43" s="46"/>
      <c r="ICT43" s="46"/>
      <c r="ICU43" s="46"/>
      <c r="ICV43" s="46"/>
      <c r="ICW43" s="46"/>
      <c r="ICX43" s="46"/>
      <c r="ICY43" s="46"/>
      <c r="ICZ43" s="46"/>
      <c r="IDA43" s="46"/>
      <c r="IDB43" s="46"/>
      <c r="IDC43" s="46"/>
      <c r="IDD43" s="46"/>
      <c r="IDE43" s="46"/>
      <c r="IDF43" s="46"/>
      <c r="IDG43" s="46"/>
      <c r="IDH43" s="46"/>
      <c r="IDI43" s="46"/>
      <c r="IDJ43" s="46"/>
      <c r="IDK43" s="46"/>
      <c r="IDL43" s="46"/>
      <c r="IDM43" s="46"/>
      <c r="IDN43" s="46"/>
      <c r="IDO43" s="46"/>
      <c r="IDP43" s="46"/>
      <c r="IDQ43" s="46"/>
      <c r="IDR43" s="46"/>
      <c r="IDS43" s="46"/>
      <c r="IDT43" s="46"/>
      <c r="IDU43" s="46"/>
      <c r="IDV43" s="46"/>
      <c r="IDW43" s="46"/>
      <c r="IDX43" s="46"/>
      <c r="IDY43" s="46"/>
      <c r="IDZ43" s="46"/>
      <c r="IEA43" s="46"/>
      <c r="IEB43" s="46"/>
      <c r="IEC43" s="46"/>
      <c r="IED43" s="46"/>
      <c r="IEE43" s="46"/>
      <c r="IEF43" s="46"/>
      <c r="IEG43" s="46"/>
      <c r="IEH43" s="46"/>
      <c r="IEI43" s="46"/>
      <c r="IEJ43" s="46"/>
      <c r="IEK43" s="46"/>
      <c r="IEL43" s="46"/>
      <c r="IEM43" s="46"/>
      <c r="IEN43" s="46"/>
      <c r="IEO43" s="46"/>
      <c r="IEP43" s="46"/>
      <c r="IEQ43" s="46"/>
      <c r="IER43" s="46"/>
      <c r="IES43" s="46"/>
      <c r="IET43" s="46"/>
      <c r="IEU43" s="46"/>
      <c r="IEV43" s="46"/>
      <c r="IEW43" s="46"/>
      <c r="IEX43" s="46"/>
      <c r="IEY43" s="46"/>
      <c r="IEZ43" s="46"/>
      <c r="IFA43" s="46"/>
      <c r="IFB43" s="46"/>
      <c r="IFC43" s="46"/>
      <c r="IFD43" s="46"/>
      <c r="IFE43" s="46"/>
      <c r="IFF43" s="46"/>
      <c r="IFG43" s="46"/>
      <c r="IFH43" s="46"/>
      <c r="IFI43" s="46"/>
      <c r="IFJ43" s="46"/>
      <c r="IFK43" s="46"/>
      <c r="IFL43" s="46"/>
      <c r="IFM43" s="46"/>
      <c r="IFN43" s="46"/>
      <c r="IFO43" s="46"/>
      <c r="IFP43" s="46"/>
      <c r="IFQ43" s="46"/>
      <c r="IFR43" s="46"/>
      <c r="IFS43" s="46"/>
      <c r="IFT43" s="46"/>
      <c r="IFU43" s="46"/>
      <c r="IFV43" s="46"/>
      <c r="IFW43" s="46"/>
      <c r="IFX43" s="46"/>
      <c r="IFY43" s="46"/>
      <c r="IFZ43" s="46"/>
      <c r="IGA43" s="46"/>
      <c r="IGB43" s="46"/>
      <c r="IGC43" s="46"/>
      <c r="IGD43" s="46"/>
      <c r="IGE43" s="46"/>
      <c r="IGF43" s="46"/>
      <c r="IGG43" s="46"/>
      <c r="IGH43" s="46"/>
      <c r="IGI43" s="46"/>
      <c r="IGJ43" s="46"/>
      <c r="IGK43" s="46"/>
      <c r="IGL43" s="46"/>
      <c r="IGM43" s="46"/>
      <c r="IGN43" s="46"/>
      <c r="IGO43" s="46"/>
      <c r="IGP43" s="46"/>
      <c r="IGQ43" s="46"/>
      <c r="IGR43" s="46"/>
      <c r="IGS43" s="46"/>
      <c r="IGT43" s="46"/>
      <c r="IGU43" s="46"/>
      <c r="IGV43" s="46"/>
      <c r="IGW43" s="46"/>
      <c r="IGX43" s="46"/>
      <c r="IGY43" s="46"/>
      <c r="IGZ43" s="46"/>
      <c r="IHA43" s="46"/>
      <c r="IHB43" s="46"/>
      <c r="IHC43" s="46"/>
      <c r="IHD43" s="46"/>
      <c r="IHE43" s="46"/>
      <c r="IHF43" s="46"/>
      <c r="IHG43" s="46"/>
      <c r="IHH43" s="46"/>
      <c r="IHI43" s="46"/>
      <c r="IHJ43" s="46"/>
      <c r="IHK43" s="46"/>
      <c r="IHL43" s="46"/>
      <c r="IHM43" s="46"/>
      <c r="IHN43" s="46"/>
      <c r="IHO43" s="46"/>
      <c r="IHP43" s="46"/>
      <c r="IHQ43" s="46"/>
      <c r="IHR43" s="46"/>
      <c r="IHS43" s="46"/>
      <c r="IHT43" s="46"/>
      <c r="IHU43" s="46"/>
      <c r="IHV43" s="46"/>
      <c r="IHW43" s="46"/>
      <c r="IHX43" s="46"/>
      <c r="IHY43" s="46"/>
      <c r="IHZ43" s="46"/>
      <c r="IIA43" s="46"/>
      <c r="IIB43" s="46"/>
      <c r="IIC43" s="46"/>
      <c r="IID43" s="46"/>
      <c r="IIE43" s="46"/>
      <c r="IIF43" s="46"/>
      <c r="IIG43" s="46"/>
      <c r="IIH43" s="46"/>
      <c r="III43" s="46"/>
      <c r="IIJ43" s="46"/>
      <c r="IIK43" s="46"/>
      <c r="IIL43" s="46"/>
      <c r="IIM43" s="46"/>
      <c r="IIN43" s="46"/>
      <c r="IIO43" s="46"/>
      <c r="IIP43" s="46"/>
      <c r="IIQ43" s="46"/>
      <c r="IIR43" s="46"/>
      <c r="IIS43" s="46"/>
      <c r="IIT43" s="46"/>
      <c r="IIU43" s="46"/>
      <c r="IIV43" s="46"/>
      <c r="IIW43" s="46"/>
      <c r="IIX43" s="46"/>
      <c r="IIY43" s="46"/>
      <c r="IIZ43" s="46"/>
      <c r="IJA43" s="46"/>
      <c r="IJB43" s="46"/>
      <c r="IJC43" s="46"/>
      <c r="IJD43" s="46"/>
      <c r="IJE43" s="46"/>
      <c r="IJF43" s="46"/>
      <c r="IJG43" s="46"/>
      <c r="IJH43" s="46"/>
      <c r="IJI43" s="46"/>
      <c r="IJJ43" s="46"/>
      <c r="IJK43" s="46"/>
      <c r="IJL43" s="46"/>
      <c r="IJM43" s="46"/>
      <c r="IJN43" s="46"/>
      <c r="IJO43" s="46"/>
      <c r="IJP43" s="46"/>
      <c r="IJQ43" s="46"/>
      <c r="IJR43" s="46"/>
      <c r="IJS43" s="46"/>
      <c r="IJT43" s="46"/>
      <c r="IJU43" s="46"/>
      <c r="IJV43" s="46"/>
      <c r="IJW43" s="46"/>
      <c r="IJX43" s="46"/>
      <c r="IJY43" s="46"/>
      <c r="IJZ43" s="46"/>
      <c r="IKA43" s="46"/>
      <c r="IKB43" s="46"/>
      <c r="IKC43" s="46"/>
      <c r="IKD43" s="46"/>
      <c r="IKE43" s="46"/>
      <c r="IKF43" s="46"/>
      <c r="IKG43" s="46"/>
      <c r="IKH43" s="46"/>
      <c r="IKI43" s="46"/>
      <c r="IKJ43" s="46"/>
      <c r="IKK43" s="46"/>
      <c r="IKL43" s="46"/>
      <c r="IKM43" s="46"/>
      <c r="IKN43" s="46"/>
      <c r="IKO43" s="46"/>
      <c r="IKP43" s="46"/>
      <c r="IKQ43" s="46"/>
      <c r="IKR43" s="46"/>
      <c r="IKS43" s="46"/>
      <c r="IKT43" s="46"/>
      <c r="IKU43" s="46"/>
      <c r="IKV43" s="46"/>
      <c r="IKW43" s="46"/>
      <c r="IKX43" s="46"/>
      <c r="IKY43" s="46"/>
      <c r="IKZ43" s="46"/>
      <c r="ILA43" s="46"/>
      <c r="ILB43" s="46"/>
      <c r="ILC43" s="46"/>
      <c r="ILD43" s="46"/>
      <c r="ILE43" s="46"/>
      <c r="ILF43" s="46"/>
      <c r="ILG43" s="46"/>
      <c r="ILH43" s="46"/>
      <c r="ILI43" s="46"/>
      <c r="ILJ43" s="46"/>
      <c r="ILK43" s="46"/>
      <c r="ILL43" s="46"/>
      <c r="ILM43" s="46"/>
      <c r="ILN43" s="46"/>
      <c r="ILO43" s="46"/>
      <c r="ILP43" s="46"/>
      <c r="ILQ43" s="46"/>
      <c r="ILR43" s="46"/>
      <c r="ILS43" s="46"/>
      <c r="ILT43" s="46"/>
      <c r="ILU43" s="46"/>
      <c r="ILV43" s="46"/>
      <c r="ILW43" s="46"/>
      <c r="ILX43" s="46"/>
      <c r="ILY43" s="46"/>
      <c r="ILZ43" s="46"/>
      <c r="IMA43" s="46"/>
      <c r="IMB43" s="46"/>
      <c r="IMC43" s="46"/>
      <c r="IMD43" s="46"/>
      <c r="IME43" s="46"/>
      <c r="IMF43" s="46"/>
      <c r="IMG43" s="46"/>
      <c r="IMH43" s="46"/>
      <c r="IMI43" s="46"/>
      <c r="IMJ43" s="46"/>
      <c r="IMK43" s="46"/>
      <c r="IML43" s="46"/>
      <c r="IMM43" s="46"/>
      <c r="IMN43" s="46"/>
      <c r="IMO43" s="46"/>
      <c r="IMP43" s="46"/>
      <c r="IMQ43" s="46"/>
      <c r="IMR43" s="46"/>
      <c r="IMS43" s="46"/>
      <c r="IMT43" s="46"/>
      <c r="IMU43" s="46"/>
      <c r="IMV43" s="46"/>
      <c r="IMW43" s="46"/>
      <c r="IMX43" s="46"/>
      <c r="IMY43" s="46"/>
      <c r="IMZ43" s="46"/>
      <c r="INA43" s="46"/>
      <c r="INB43" s="46"/>
      <c r="INC43" s="46"/>
      <c r="IND43" s="46"/>
      <c r="INE43" s="46"/>
      <c r="INF43" s="46"/>
      <c r="ING43" s="46"/>
      <c r="INH43" s="46"/>
      <c r="INI43" s="46"/>
      <c r="INJ43" s="46"/>
      <c r="INK43" s="46"/>
      <c r="INL43" s="46"/>
      <c r="INM43" s="46"/>
      <c r="INN43" s="46"/>
      <c r="INO43" s="46"/>
      <c r="INP43" s="46"/>
      <c r="INQ43" s="46"/>
      <c r="INR43" s="46"/>
      <c r="INS43" s="46"/>
      <c r="INT43" s="46"/>
      <c r="INU43" s="46"/>
      <c r="INV43" s="46"/>
      <c r="INW43" s="46"/>
      <c r="INX43" s="46"/>
      <c r="INY43" s="46"/>
      <c r="INZ43" s="46"/>
      <c r="IOA43" s="46"/>
      <c r="IOB43" s="46"/>
      <c r="IOC43" s="46"/>
      <c r="IOD43" s="46"/>
      <c r="IOE43" s="46"/>
      <c r="IOF43" s="46"/>
      <c r="IOG43" s="46"/>
      <c r="IOH43" s="46"/>
      <c r="IOI43" s="46"/>
      <c r="IOJ43" s="46"/>
      <c r="IOK43" s="46"/>
      <c r="IOL43" s="46"/>
      <c r="IOM43" s="46"/>
      <c r="ION43" s="46"/>
      <c r="IOO43" s="46"/>
      <c r="IOP43" s="46"/>
      <c r="IOQ43" s="46"/>
      <c r="IOR43" s="46"/>
      <c r="IOS43" s="46"/>
      <c r="IOT43" s="46"/>
      <c r="IOU43" s="46"/>
      <c r="IOV43" s="46"/>
      <c r="IOW43" s="46"/>
      <c r="IOX43" s="46"/>
      <c r="IOY43" s="46"/>
      <c r="IOZ43" s="46"/>
      <c r="IPA43" s="46"/>
      <c r="IPB43" s="46"/>
      <c r="IPC43" s="46"/>
      <c r="IPD43" s="46"/>
      <c r="IPE43" s="46"/>
      <c r="IPF43" s="46"/>
      <c r="IPG43" s="46"/>
      <c r="IPH43" s="46"/>
      <c r="IPI43" s="46"/>
      <c r="IPJ43" s="46"/>
      <c r="IPK43" s="46"/>
      <c r="IPL43" s="46"/>
      <c r="IPM43" s="46"/>
      <c r="IPN43" s="46"/>
      <c r="IPO43" s="46"/>
      <c r="IPP43" s="46"/>
      <c r="IPQ43" s="46"/>
      <c r="IPR43" s="46"/>
      <c r="IPS43" s="46"/>
      <c r="IPT43" s="46"/>
      <c r="IPU43" s="46"/>
      <c r="IPV43" s="46"/>
      <c r="IPW43" s="46"/>
      <c r="IPX43" s="46"/>
      <c r="IPY43" s="46"/>
      <c r="IPZ43" s="46"/>
      <c r="IQA43" s="46"/>
      <c r="IQB43" s="46"/>
      <c r="IQC43" s="46"/>
      <c r="IQD43" s="46"/>
      <c r="IQE43" s="46"/>
      <c r="IQF43" s="46"/>
      <c r="IQG43" s="46"/>
      <c r="IQH43" s="46"/>
      <c r="IQI43" s="46"/>
      <c r="IQJ43" s="46"/>
      <c r="IQK43" s="46"/>
      <c r="IQL43" s="46"/>
      <c r="IQM43" s="46"/>
      <c r="IQN43" s="46"/>
      <c r="IQO43" s="46"/>
      <c r="IQP43" s="46"/>
      <c r="IQQ43" s="46"/>
      <c r="IQR43" s="46"/>
      <c r="IQS43" s="46"/>
      <c r="IQT43" s="46"/>
      <c r="IQU43" s="46"/>
      <c r="IQV43" s="46"/>
      <c r="IQW43" s="46"/>
      <c r="IQX43" s="46"/>
      <c r="IQY43" s="46"/>
      <c r="IQZ43" s="46"/>
      <c r="IRA43" s="46"/>
      <c r="IRB43" s="46"/>
      <c r="IRC43" s="46"/>
      <c r="IRD43" s="46"/>
      <c r="IRE43" s="46"/>
      <c r="IRF43" s="46"/>
      <c r="IRG43" s="46"/>
      <c r="IRH43" s="46"/>
      <c r="IRI43" s="46"/>
      <c r="IRJ43" s="46"/>
      <c r="IRK43" s="46"/>
      <c r="IRL43" s="46"/>
      <c r="IRM43" s="46"/>
      <c r="IRN43" s="46"/>
      <c r="IRO43" s="46"/>
      <c r="IRP43" s="46"/>
      <c r="IRQ43" s="46"/>
      <c r="IRR43" s="46"/>
      <c r="IRS43" s="46"/>
      <c r="IRT43" s="46"/>
      <c r="IRU43" s="46"/>
      <c r="IRV43" s="46"/>
      <c r="IRW43" s="46"/>
      <c r="IRX43" s="46"/>
      <c r="IRY43" s="46"/>
      <c r="IRZ43" s="46"/>
      <c r="ISA43" s="46"/>
      <c r="ISB43" s="46"/>
      <c r="ISC43" s="46"/>
      <c r="ISD43" s="46"/>
      <c r="ISE43" s="46"/>
      <c r="ISF43" s="46"/>
      <c r="ISG43" s="46"/>
      <c r="ISH43" s="46"/>
      <c r="ISI43" s="46"/>
      <c r="ISJ43" s="46"/>
      <c r="ISK43" s="46"/>
      <c r="ISL43" s="46"/>
      <c r="ISM43" s="46"/>
      <c r="ISN43" s="46"/>
      <c r="ISO43" s="46"/>
      <c r="ISP43" s="46"/>
      <c r="ISQ43" s="46"/>
      <c r="ISR43" s="46"/>
      <c r="ISS43" s="46"/>
      <c r="IST43" s="46"/>
      <c r="ISU43" s="46"/>
      <c r="ISV43" s="46"/>
      <c r="ISW43" s="46"/>
      <c r="ISX43" s="46"/>
      <c r="ISY43" s="46"/>
      <c r="ISZ43" s="46"/>
      <c r="ITA43" s="46"/>
      <c r="ITB43" s="46"/>
      <c r="ITC43" s="46"/>
      <c r="ITD43" s="46"/>
      <c r="ITE43" s="46"/>
      <c r="ITF43" s="46"/>
      <c r="ITG43" s="46"/>
      <c r="ITH43" s="46"/>
      <c r="ITI43" s="46"/>
      <c r="ITJ43" s="46"/>
      <c r="ITK43" s="46"/>
      <c r="ITL43" s="46"/>
      <c r="ITM43" s="46"/>
      <c r="ITN43" s="46"/>
      <c r="ITO43" s="46"/>
      <c r="ITP43" s="46"/>
      <c r="ITQ43" s="46"/>
      <c r="ITR43" s="46"/>
      <c r="ITS43" s="46"/>
      <c r="ITT43" s="46"/>
      <c r="ITU43" s="46"/>
      <c r="ITV43" s="46"/>
      <c r="ITW43" s="46"/>
      <c r="ITX43" s="46"/>
      <c r="ITY43" s="46"/>
      <c r="ITZ43" s="46"/>
      <c r="IUA43" s="46"/>
      <c r="IUB43" s="46"/>
      <c r="IUC43" s="46"/>
      <c r="IUD43" s="46"/>
      <c r="IUE43" s="46"/>
      <c r="IUF43" s="46"/>
      <c r="IUG43" s="46"/>
      <c r="IUH43" s="46"/>
      <c r="IUI43" s="46"/>
      <c r="IUJ43" s="46"/>
      <c r="IUK43" s="46"/>
      <c r="IUL43" s="46"/>
      <c r="IUM43" s="46"/>
      <c r="IUN43" s="46"/>
      <c r="IUO43" s="46"/>
      <c r="IUP43" s="46"/>
      <c r="IUQ43" s="46"/>
      <c r="IUR43" s="46"/>
      <c r="IUS43" s="46"/>
      <c r="IUT43" s="46"/>
      <c r="IUU43" s="46"/>
      <c r="IUV43" s="46"/>
      <c r="IUW43" s="46"/>
      <c r="IUX43" s="46"/>
      <c r="IUY43" s="46"/>
      <c r="IUZ43" s="46"/>
      <c r="IVA43" s="46"/>
      <c r="IVB43" s="46"/>
      <c r="IVC43" s="46"/>
      <c r="IVD43" s="46"/>
      <c r="IVE43" s="46"/>
      <c r="IVF43" s="46"/>
      <c r="IVG43" s="46"/>
      <c r="IVH43" s="46"/>
      <c r="IVI43" s="46"/>
      <c r="IVJ43" s="46"/>
      <c r="IVK43" s="46"/>
      <c r="IVL43" s="46"/>
      <c r="IVM43" s="46"/>
      <c r="IVN43" s="46"/>
      <c r="IVO43" s="46"/>
      <c r="IVP43" s="46"/>
      <c r="IVQ43" s="46"/>
      <c r="IVR43" s="46"/>
      <c r="IVS43" s="46"/>
      <c r="IVT43" s="46"/>
      <c r="IVU43" s="46"/>
      <c r="IVV43" s="46"/>
      <c r="IVW43" s="46"/>
      <c r="IVX43" s="46"/>
      <c r="IVY43" s="46"/>
      <c r="IVZ43" s="46"/>
      <c r="IWA43" s="46"/>
      <c r="IWB43" s="46"/>
      <c r="IWC43" s="46"/>
      <c r="IWD43" s="46"/>
      <c r="IWE43" s="46"/>
      <c r="IWF43" s="46"/>
      <c r="IWG43" s="46"/>
      <c r="IWH43" s="46"/>
      <c r="IWI43" s="46"/>
      <c r="IWJ43" s="46"/>
      <c r="IWK43" s="46"/>
      <c r="IWL43" s="46"/>
      <c r="IWM43" s="46"/>
      <c r="IWN43" s="46"/>
      <c r="IWO43" s="46"/>
      <c r="IWP43" s="46"/>
      <c r="IWQ43" s="46"/>
      <c r="IWR43" s="46"/>
      <c r="IWS43" s="46"/>
      <c r="IWT43" s="46"/>
      <c r="IWU43" s="46"/>
      <c r="IWV43" s="46"/>
      <c r="IWW43" s="46"/>
      <c r="IWX43" s="46"/>
      <c r="IWY43" s="46"/>
      <c r="IWZ43" s="46"/>
      <c r="IXA43" s="46"/>
      <c r="IXB43" s="46"/>
      <c r="IXC43" s="46"/>
      <c r="IXD43" s="46"/>
      <c r="IXE43" s="46"/>
      <c r="IXF43" s="46"/>
      <c r="IXG43" s="46"/>
      <c r="IXH43" s="46"/>
      <c r="IXI43" s="46"/>
      <c r="IXJ43" s="46"/>
      <c r="IXK43" s="46"/>
      <c r="IXL43" s="46"/>
      <c r="IXM43" s="46"/>
      <c r="IXN43" s="46"/>
      <c r="IXO43" s="46"/>
      <c r="IXP43" s="46"/>
      <c r="IXQ43" s="46"/>
      <c r="IXR43" s="46"/>
      <c r="IXS43" s="46"/>
      <c r="IXT43" s="46"/>
      <c r="IXU43" s="46"/>
      <c r="IXV43" s="46"/>
      <c r="IXW43" s="46"/>
      <c r="IXX43" s="46"/>
      <c r="IXY43" s="46"/>
      <c r="IXZ43" s="46"/>
      <c r="IYA43" s="46"/>
      <c r="IYB43" s="46"/>
      <c r="IYC43" s="46"/>
      <c r="IYD43" s="46"/>
      <c r="IYE43" s="46"/>
      <c r="IYF43" s="46"/>
      <c r="IYG43" s="46"/>
      <c r="IYH43" s="46"/>
      <c r="IYI43" s="46"/>
      <c r="IYJ43" s="46"/>
      <c r="IYK43" s="46"/>
      <c r="IYL43" s="46"/>
      <c r="IYM43" s="46"/>
      <c r="IYN43" s="46"/>
      <c r="IYO43" s="46"/>
      <c r="IYP43" s="46"/>
      <c r="IYQ43" s="46"/>
      <c r="IYR43" s="46"/>
      <c r="IYS43" s="46"/>
      <c r="IYT43" s="46"/>
      <c r="IYU43" s="46"/>
      <c r="IYV43" s="46"/>
      <c r="IYW43" s="46"/>
      <c r="IYX43" s="46"/>
      <c r="IYY43" s="46"/>
      <c r="IYZ43" s="46"/>
      <c r="IZA43" s="46"/>
      <c r="IZB43" s="46"/>
      <c r="IZC43" s="46"/>
      <c r="IZD43" s="46"/>
      <c r="IZE43" s="46"/>
      <c r="IZF43" s="46"/>
      <c r="IZG43" s="46"/>
      <c r="IZH43" s="46"/>
      <c r="IZI43" s="46"/>
      <c r="IZJ43" s="46"/>
      <c r="IZK43" s="46"/>
      <c r="IZL43" s="46"/>
      <c r="IZM43" s="46"/>
      <c r="IZN43" s="46"/>
      <c r="IZO43" s="46"/>
      <c r="IZP43" s="46"/>
      <c r="IZQ43" s="46"/>
      <c r="IZR43" s="46"/>
      <c r="IZS43" s="46"/>
      <c r="IZT43" s="46"/>
      <c r="IZU43" s="46"/>
      <c r="IZV43" s="46"/>
      <c r="IZW43" s="46"/>
      <c r="IZX43" s="46"/>
      <c r="IZY43" s="46"/>
      <c r="IZZ43" s="46"/>
      <c r="JAA43" s="46"/>
      <c r="JAB43" s="46"/>
      <c r="JAC43" s="46"/>
      <c r="JAD43" s="46"/>
      <c r="JAE43" s="46"/>
      <c r="JAF43" s="46"/>
      <c r="JAG43" s="46"/>
      <c r="JAH43" s="46"/>
      <c r="JAI43" s="46"/>
      <c r="JAJ43" s="46"/>
      <c r="JAK43" s="46"/>
      <c r="JAL43" s="46"/>
      <c r="JAM43" s="46"/>
      <c r="JAN43" s="46"/>
      <c r="JAO43" s="46"/>
      <c r="JAP43" s="46"/>
      <c r="JAQ43" s="46"/>
      <c r="JAR43" s="46"/>
      <c r="JAS43" s="46"/>
      <c r="JAT43" s="46"/>
      <c r="JAU43" s="46"/>
      <c r="JAV43" s="46"/>
      <c r="JAW43" s="46"/>
      <c r="JAX43" s="46"/>
      <c r="JAY43" s="46"/>
      <c r="JAZ43" s="46"/>
      <c r="JBA43" s="46"/>
      <c r="JBB43" s="46"/>
      <c r="JBC43" s="46"/>
      <c r="JBD43" s="46"/>
      <c r="JBE43" s="46"/>
      <c r="JBF43" s="46"/>
      <c r="JBG43" s="46"/>
      <c r="JBH43" s="46"/>
      <c r="JBI43" s="46"/>
      <c r="JBJ43" s="46"/>
      <c r="JBK43" s="46"/>
      <c r="JBL43" s="46"/>
      <c r="JBM43" s="46"/>
      <c r="JBN43" s="46"/>
      <c r="JBO43" s="46"/>
      <c r="JBP43" s="46"/>
      <c r="JBQ43" s="46"/>
      <c r="JBR43" s="46"/>
      <c r="JBS43" s="46"/>
      <c r="JBT43" s="46"/>
      <c r="JBU43" s="46"/>
      <c r="JBV43" s="46"/>
      <c r="JBW43" s="46"/>
      <c r="JBX43" s="46"/>
      <c r="JBY43" s="46"/>
      <c r="JBZ43" s="46"/>
      <c r="JCA43" s="46"/>
      <c r="JCB43" s="46"/>
      <c r="JCC43" s="46"/>
      <c r="JCD43" s="46"/>
      <c r="JCE43" s="46"/>
      <c r="JCF43" s="46"/>
      <c r="JCG43" s="46"/>
      <c r="JCH43" s="46"/>
      <c r="JCI43" s="46"/>
      <c r="JCJ43" s="46"/>
      <c r="JCK43" s="46"/>
      <c r="JCL43" s="46"/>
      <c r="JCM43" s="46"/>
      <c r="JCN43" s="46"/>
      <c r="JCO43" s="46"/>
      <c r="JCP43" s="46"/>
      <c r="JCQ43" s="46"/>
      <c r="JCR43" s="46"/>
      <c r="JCS43" s="46"/>
      <c r="JCT43" s="46"/>
      <c r="JCU43" s="46"/>
      <c r="JCV43" s="46"/>
      <c r="JCW43" s="46"/>
      <c r="JCX43" s="46"/>
      <c r="JCY43" s="46"/>
      <c r="JCZ43" s="46"/>
      <c r="JDA43" s="46"/>
      <c r="JDB43" s="46"/>
      <c r="JDC43" s="46"/>
      <c r="JDD43" s="46"/>
      <c r="JDE43" s="46"/>
      <c r="JDF43" s="46"/>
      <c r="JDG43" s="46"/>
      <c r="JDH43" s="46"/>
      <c r="JDI43" s="46"/>
      <c r="JDJ43" s="46"/>
      <c r="JDK43" s="46"/>
      <c r="JDL43" s="46"/>
      <c r="JDM43" s="46"/>
      <c r="JDN43" s="46"/>
      <c r="JDO43" s="46"/>
      <c r="JDP43" s="46"/>
      <c r="JDQ43" s="46"/>
      <c r="JDR43" s="46"/>
      <c r="JDS43" s="46"/>
      <c r="JDT43" s="46"/>
      <c r="JDU43" s="46"/>
      <c r="JDV43" s="46"/>
      <c r="JDW43" s="46"/>
      <c r="JDX43" s="46"/>
      <c r="JDY43" s="46"/>
      <c r="JDZ43" s="46"/>
      <c r="JEA43" s="46"/>
      <c r="JEB43" s="46"/>
      <c r="JEC43" s="46"/>
      <c r="JED43" s="46"/>
      <c r="JEE43" s="46"/>
      <c r="JEF43" s="46"/>
      <c r="JEG43" s="46"/>
      <c r="JEH43" s="46"/>
      <c r="JEI43" s="46"/>
      <c r="JEJ43" s="46"/>
      <c r="JEK43" s="46"/>
      <c r="JEL43" s="46"/>
      <c r="JEM43" s="46"/>
      <c r="JEN43" s="46"/>
      <c r="JEO43" s="46"/>
      <c r="JEP43" s="46"/>
      <c r="JEQ43" s="46"/>
      <c r="JER43" s="46"/>
      <c r="JES43" s="46"/>
      <c r="JET43" s="46"/>
      <c r="JEU43" s="46"/>
      <c r="JEV43" s="46"/>
      <c r="JEW43" s="46"/>
      <c r="JEX43" s="46"/>
      <c r="JEY43" s="46"/>
      <c r="JEZ43" s="46"/>
      <c r="JFA43" s="46"/>
      <c r="JFB43" s="46"/>
      <c r="JFC43" s="46"/>
      <c r="JFD43" s="46"/>
      <c r="JFE43" s="46"/>
      <c r="JFF43" s="46"/>
      <c r="JFG43" s="46"/>
      <c r="JFH43" s="46"/>
      <c r="JFI43" s="46"/>
      <c r="JFJ43" s="46"/>
      <c r="JFK43" s="46"/>
      <c r="JFL43" s="46"/>
      <c r="JFM43" s="46"/>
      <c r="JFN43" s="46"/>
      <c r="JFO43" s="46"/>
      <c r="JFP43" s="46"/>
      <c r="JFQ43" s="46"/>
      <c r="JFR43" s="46"/>
      <c r="JFS43" s="46"/>
      <c r="JFT43" s="46"/>
      <c r="JFU43" s="46"/>
      <c r="JFV43" s="46"/>
      <c r="JFW43" s="46"/>
      <c r="JFX43" s="46"/>
      <c r="JFY43" s="46"/>
      <c r="JFZ43" s="46"/>
      <c r="JGA43" s="46"/>
      <c r="JGB43" s="46"/>
      <c r="JGC43" s="46"/>
      <c r="JGD43" s="46"/>
      <c r="JGE43" s="46"/>
      <c r="JGF43" s="46"/>
      <c r="JGG43" s="46"/>
      <c r="JGH43" s="46"/>
      <c r="JGI43" s="46"/>
      <c r="JGJ43" s="46"/>
      <c r="JGK43" s="46"/>
      <c r="JGL43" s="46"/>
      <c r="JGM43" s="46"/>
      <c r="JGN43" s="46"/>
      <c r="JGO43" s="46"/>
      <c r="JGP43" s="46"/>
      <c r="JGQ43" s="46"/>
      <c r="JGR43" s="46"/>
      <c r="JGS43" s="46"/>
      <c r="JGT43" s="46"/>
      <c r="JGU43" s="46"/>
      <c r="JGV43" s="46"/>
      <c r="JGW43" s="46"/>
      <c r="JGX43" s="46"/>
      <c r="JGY43" s="46"/>
      <c r="JGZ43" s="46"/>
      <c r="JHA43" s="46"/>
      <c r="JHB43" s="46"/>
      <c r="JHC43" s="46"/>
      <c r="JHD43" s="46"/>
      <c r="JHE43" s="46"/>
      <c r="JHF43" s="46"/>
      <c r="JHG43" s="46"/>
      <c r="JHH43" s="46"/>
      <c r="JHI43" s="46"/>
      <c r="JHJ43" s="46"/>
      <c r="JHK43" s="46"/>
      <c r="JHL43" s="46"/>
      <c r="JHM43" s="46"/>
      <c r="JHN43" s="46"/>
      <c r="JHO43" s="46"/>
      <c r="JHP43" s="46"/>
      <c r="JHQ43" s="46"/>
      <c r="JHR43" s="46"/>
      <c r="JHS43" s="46"/>
      <c r="JHT43" s="46"/>
      <c r="JHU43" s="46"/>
      <c r="JHV43" s="46"/>
      <c r="JHW43" s="46"/>
      <c r="JHX43" s="46"/>
      <c r="JHY43" s="46"/>
      <c r="JHZ43" s="46"/>
      <c r="JIA43" s="46"/>
      <c r="JIB43" s="46"/>
      <c r="JIC43" s="46"/>
      <c r="JID43" s="46"/>
      <c r="JIE43" s="46"/>
      <c r="JIF43" s="46"/>
      <c r="JIG43" s="46"/>
      <c r="JIH43" s="46"/>
      <c r="JII43" s="46"/>
      <c r="JIJ43" s="46"/>
      <c r="JIK43" s="46"/>
      <c r="JIL43" s="46"/>
      <c r="JIM43" s="46"/>
      <c r="JIN43" s="46"/>
      <c r="JIO43" s="46"/>
      <c r="JIP43" s="46"/>
      <c r="JIQ43" s="46"/>
      <c r="JIR43" s="46"/>
      <c r="JIS43" s="46"/>
      <c r="JIT43" s="46"/>
      <c r="JIU43" s="46"/>
      <c r="JIV43" s="46"/>
      <c r="JIW43" s="46"/>
      <c r="JIX43" s="46"/>
      <c r="JIY43" s="46"/>
      <c r="JIZ43" s="46"/>
      <c r="JJA43" s="46"/>
      <c r="JJB43" s="46"/>
      <c r="JJC43" s="46"/>
      <c r="JJD43" s="46"/>
      <c r="JJE43" s="46"/>
      <c r="JJF43" s="46"/>
      <c r="JJG43" s="46"/>
      <c r="JJH43" s="46"/>
      <c r="JJI43" s="46"/>
      <c r="JJJ43" s="46"/>
      <c r="JJK43" s="46"/>
      <c r="JJL43" s="46"/>
      <c r="JJM43" s="46"/>
      <c r="JJN43" s="46"/>
      <c r="JJO43" s="46"/>
      <c r="JJP43" s="46"/>
      <c r="JJQ43" s="46"/>
      <c r="JJR43" s="46"/>
      <c r="JJS43" s="46"/>
      <c r="JJT43" s="46"/>
      <c r="JJU43" s="46"/>
      <c r="JJV43" s="46"/>
      <c r="JJW43" s="46"/>
      <c r="JJX43" s="46"/>
      <c r="JJY43" s="46"/>
      <c r="JJZ43" s="46"/>
      <c r="JKA43" s="46"/>
      <c r="JKB43" s="46"/>
      <c r="JKC43" s="46"/>
      <c r="JKD43" s="46"/>
      <c r="JKE43" s="46"/>
      <c r="JKF43" s="46"/>
      <c r="JKG43" s="46"/>
      <c r="JKH43" s="46"/>
      <c r="JKI43" s="46"/>
      <c r="JKJ43" s="46"/>
      <c r="JKK43" s="46"/>
      <c r="JKL43" s="46"/>
      <c r="JKM43" s="46"/>
      <c r="JKN43" s="46"/>
      <c r="JKO43" s="46"/>
      <c r="JKP43" s="46"/>
      <c r="JKQ43" s="46"/>
      <c r="JKR43" s="46"/>
      <c r="JKS43" s="46"/>
      <c r="JKT43" s="46"/>
      <c r="JKU43" s="46"/>
      <c r="JKV43" s="46"/>
      <c r="JKW43" s="46"/>
      <c r="JKX43" s="46"/>
      <c r="JKY43" s="46"/>
      <c r="JKZ43" s="46"/>
      <c r="JLA43" s="46"/>
      <c r="JLB43" s="46"/>
      <c r="JLC43" s="46"/>
      <c r="JLD43" s="46"/>
      <c r="JLE43" s="46"/>
      <c r="JLF43" s="46"/>
      <c r="JLG43" s="46"/>
      <c r="JLH43" s="46"/>
      <c r="JLI43" s="46"/>
      <c r="JLJ43" s="46"/>
      <c r="JLK43" s="46"/>
      <c r="JLL43" s="46"/>
      <c r="JLM43" s="46"/>
      <c r="JLN43" s="46"/>
      <c r="JLO43" s="46"/>
      <c r="JLP43" s="46"/>
      <c r="JLQ43" s="46"/>
      <c r="JLR43" s="46"/>
      <c r="JLS43" s="46"/>
      <c r="JLT43" s="46"/>
      <c r="JLU43" s="46"/>
      <c r="JLV43" s="46"/>
      <c r="JLW43" s="46"/>
      <c r="JLX43" s="46"/>
      <c r="JLY43" s="46"/>
      <c r="JLZ43" s="46"/>
      <c r="JMA43" s="46"/>
      <c r="JMB43" s="46"/>
      <c r="JMC43" s="46"/>
      <c r="JMD43" s="46"/>
      <c r="JME43" s="46"/>
      <c r="JMF43" s="46"/>
      <c r="JMG43" s="46"/>
      <c r="JMH43" s="46"/>
      <c r="JMI43" s="46"/>
      <c r="JMJ43" s="46"/>
      <c r="JMK43" s="46"/>
      <c r="JML43" s="46"/>
      <c r="JMM43" s="46"/>
      <c r="JMN43" s="46"/>
      <c r="JMO43" s="46"/>
      <c r="JMP43" s="46"/>
      <c r="JMQ43" s="46"/>
      <c r="JMR43" s="46"/>
      <c r="JMS43" s="46"/>
      <c r="JMT43" s="46"/>
      <c r="JMU43" s="46"/>
      <c r="JMV43" s="46"/>
      <c r="JMW43" s="46"/>
      <c r="JMX43" s="46"/>
      <c r="JMY43" s="46"/>
      <c r="JMZ43" s="46"/>
      <c r="JNA43" s="46"/>
      <c r="JNB43" s="46"/>
      <c r="JNC43" s="46"/>
      <c r="JND43" s="46"/>
      <c r="JNE43" s="46"/>
      <c r="JNF43" s="46"/>
      <c r="JNG43" s="46"/>
      <c r="JNH43" s="46"/>
      <c r="JNI43" s="46"/>
      <c r="JNJ43" s="46"/>
      <c r="JNK43" s="46"/>
      <c r="JNL43" s="46"/>
      <c r="JNM43" s="46"/>
      <c r="JNN43" s="46"/>
      <c r="JNO43" s="46"/>
      <c r="JNP43" s="46"/>
      <c r="JNQ43" s="46"/>
      <c r="JNR43" s="46"/>
      <c r="JNS43" s="46"/>
      <c r="JNT43" s="46"/>
      <c r="JNU43" s="46"/>
      <c r="JNV43" s="46"/>
      <c r="JNW43" s="46"/>
      <c r="JNX43" s="46"/>
      <c r="JNY43" s="46"/>
      <c r="JNZ43" s="46"/>
      <c r="JOA43" s="46"/>
      <c r="JOB43" s="46"/>
      <c r="JOC43" s="46"/>
      <c r="JOD43" s="46"/>
      <c r="JOE43" s="46"/>
      <c r="JOF43" s="46"/>
      <c r="JOG43" s="46"/>
      <c r="JOH43" s="46"/>
      <c r="JOI43" s="46"/>
      <c r="JOJ43" s="46"/>
      <c r="JOK43" s="46"/>
      <c r="JOL43" s="46"/>
      <c r="JOM43" s="46"/>
      <c r="JON43" s="46"/>
      <c r="JOO43" s="46"/>
      <c r="JOP43" s="46"/>
      <c r="JOQ43" s="46"/>
      <c r="JOR43" s="46"/>
      <c r="JOS43" s="46"/>
      <c r="JOT43" s="46"/>
      <c r="JOU43" s="46"/>
      <c r="JOV43" s="46"/>
      <c r="JOW43" s="46"/>
      <c r="JOX43" s="46"/>
      <c r="JOY43" s="46"/>
      <c r="JOZ43" s="46"/>
      <c r="JPA43" s="46"/>
      <c r="JPB43" s="46"/>
      <c r="JPC43" s="46"/>
      <c r="JPD43" s="46"/>
      <c r="JPE43" s="46"/>
      <c r="JPF43" s="46"/>
      <c r="JPG43" s="46"/>
      <c r="JPH43" s="46"/>
      <c r="JPI43" s="46"/>
      <c r="JPJ43" s="46"/>
      <c r="JPK43" s="46"/>
      <c r="JPL43" s="46"/>
      <c r="JPM43" s="46"/>
      <c r="JPN43" s="46"/>
      <c r="JPO43" s="46"/>
      <c r="JPP43" s="46"/>
      <c r="JPQ43" s="46"/>
      <c r="JPR43" s="46"/>
      <c r="JPS43" s="46"/>
      <c r="JPT43" s="46"/>
      <c r="JPU43" s="46"/>
      <c r="JPV43" s="46"/>
      <c r="JPW43" s="46"/>
      <c r="JPX43" s="46"/>
      <c r="JPY43" s="46"/>
      <c r="JPZ43" s="46"/>
      <c r="JQA43" s="46"/>
      <c r="JQB43" s="46"/>
      <c r="JQC43" s="46"/>
      <c r="JQD43" s="46"/>
      <c r="JQE43" s="46"/>
      <c r="JQF43" s="46"/>
      <c r="JQG43" s="46"/>
      <c r="JQH43" s="46"/>
      <c r="JQI43" s="46"/>
      <c r="JQJ43" s="46"/>
      <c r="JQK43" s="46"/>
      <c r="JQL43" s="46"/>
      <c r="JQM43" s="46"/>
      <c r="JQN43" s="46"/>
      <c r="JQO43" s="46"/>
      <c r="JQP43" s="46"/>
      <c r="JQQ43" s="46"/>
      <c r="JQR43" s="46"/>
      <c r="JQS43" s="46"/>
      <c r="JQT43" s="46"/>
      <c r="JQU43" s="46"/>
      <c r="JQV43" s="46"/>
      <c r="JQW43" s="46"/>
      <c r="JQX43" s="46"/>
      <c r="JQY43" s="46"/>
      <c r="JQZ43" s="46"/>
      <c r="JRA43" s="46"/>
      <c r="JRB43" s="46"/>
      <c r="JRC43" s="46"/>
      <c r="JRD43" s="46"/>
      <c r="JRE43" s="46"/>
      <c r="JRF43" s="46"/>
      <c r="JRG43" s="46"/>
      <c r="JRH43" s="46"/>
      <c r="JRI43" s="46"/>
      <c r="JRJ43" s="46"/>
      <c r="JRK43" s="46"/>
      <c r="JRL43" s="46"/>
      <c r="JRM43" s="46"/>
      <c r="JRN43" s="46"/>
      <c r="JRO43" s="46"/>
      <c r="JRP43" s="46"/>
      <c r="JRQ43" s="46"/>
      <c r="JRR43" s="46"/>
      <c r="JRS43" s="46"/>
      <c r="JRT43" s="46"/>
      <c r="JRU43" s="46"/>
      <c r="JRV43" s="46"/>
      <c r="JRW43" s="46"/>
      <c r="JRX43" s="46"/>
      <c r="JRY43" s="46"/>
      <c r="JRZ43" s="46"/>
      <c r="JSA43" s="46"/>
      <c r="JSB43" s="46"/>
      <c r="JSC43" s="46"/>
      <c r="JSD43" s="46"/>
      <c r="JSE43" s="46"/>
      <c r="JSF43" s="46"/>
      <c r="JSG43" s="46"/>
      <c r="JSH43" s="46"/>
      <c r="JSI43" s="46"/>
      <c r="JSJ43" s="46"/>
      <c r="JSK43" s="46"/>
      <c r="JSL43" s="46"/>
      <c r="JSM43" s="46"/>
      <c r="JSN43" s="46"/>
      <c r="JSO43" s="46"/>
      <c r="JSP43" s="46"/>
      <c r="JSQ43" s="46"/>
      <c r="JSR43" s="46"/>
      <c r="JSS43" s="46"/>
      <c r="JST43" s="46"/>
      <c r="JSU43" s="46"/>
      <c r="JSV43" s="46"/>
      <c r="JSW43" s="46"/>
      <c r="JSX43" s="46"/>
      <c r="JSY43" s="46"/>
      <c r="JSZ43" s="46"/>
      <c r="JTA43" s="46"/>
      <c r="JTB43" s="46"/>
      <c r="JTC43" s="46"/>
      <c r="JTD43" s="46"/>
      <c r="JTE43" s="46"/>
      <c r="JTF43" s="46"/>
      <c r="JTG43" s="46"/>
      <c r="JTH43" s="46"/>
      <c r="JTI43" s="46"/>
      <c r="JTJ43" s="46"/>
      <c r="JTK43" s="46"/>
      <c r="JTL43" s="46"/>
      <c r="JTM43" s="46"/>
      <c r="JTN43" s="46"/>
      <c r="JTO43" s="46"/>
      <c r="JTP43" s="46"/>
      <c r="JTQ43" s="46"/>
      <c r="JTR43" s="46"/>
      <c r="JTS43" s="46"/>
      <c r="JTT43" s="46"/>
      <c r="JTU43" s="46"/>
      <c r="JTV43" s="46"/>
      <c r="JTW43" s="46"/>
      <c r="JTX43" s="46"/>
      <c r="JTY43" s="46"/>
      <c r="JTZ43" s="46"/>
      <c r="JUA43" s="46"/>
      <c r="JUB43" s="46"/>
      <c r="JUC43" s="46"/>
      <c r="JUD43" s="46"/>
      <c r="JUE43" s="46"/>
      <c r="JUF43" s="46"/>
      <c r="JUG43" s="46"/>
      <c r="JUH43" s="46"/>
      <c r="JUI43" s="46"/>
      <c r="JUJ43" s="46"/>
      <c r="JUK43" s="46"/>
      <c r="JUL43" s="46"/>
      <c r="JUM43" s="46"/>
      <c r="JUN43" s="46"/>
      <c r="JUO43" s="46"/>
      <c r="JUP43" s="46"/>
      <c r="JUQ43" s="46"/>
      <c r="JUR43" s="46"/>
      <c r="JUS43" s="46"/>
      <c r="JUT43" s="46"/>
      <c r="JUU43" s="46"/>
      <c r="JUV43" s="46"/>
      <c r="JUW43" s="46"/>
      <c r="JUX43" s="46"/>
      <c r="JUY43" s="46"/>
      <c r="JUZ43" s="46"/>
      <c r="JVA43" s="46"/>
      <c r="JVB43" s="46"/>
      <c r="JVC43" s="46"/>
      <c r="JVD43" s="46"/>
      <c r="JVE43" s="46"/>
      <c r="JVF43" s="46"/>
      <c r="JVG43" s="46"/>
      <c r="JVH43" s="46"/>
      <c r="JVI43" s="46"/>
      <c r="JVJ43" s="46"/>
      <c r="JVK43" s="46"/>
      <c r="JVL43" s="46"/>
      <c r="JVM43" s="46"/>
      <c r="JVN43" s="46"/>
      <c r="JVO43" s="46"/>
      <c r="JVP43" s="46"/>
      <c r="JVQ43" s="46"/>
      <c r="JVR43" s="46"/>
      <c r="JVS43" s="46"/>
      <c r="JVT43" s="46"/>
      <c r="JVU43" s="46"/>
      <c r="JVV43" s="46"/>
      <c r="JVW43" s="46"/>
      <c r="JVX43" s="46"/>
      <c r="JVY43" s="46"/>
      <c r="JVZ43" s="46"/>
      <c r="JWA43" s="46"/>
      <c r="JWB43" s="46"/>
      <c r="JWC43" s="46"/>
      <c r="JWD43" s="46"/>
      <c r="JWE43" s="46"/>
      <c r="JWF43" s="46"/>
      <c r="JWG43" s="46"/>
      <c r="JWH43" s="46"/>
      <c r="JWI43" s="46"/>
      <c r="JWJ43" s="46"/>
      <c r="JWK43" s="46"/>
      <c r="JWL43" s="46"/>
      <c r="JWM43" s="46"/>
      <c r="JWN43" s="46"/>
      <c r="JWO43" s="46"/>
      <c r="JWP43" s="46"/>
      <c r="JWQ43" s="46"/>
      <c r="JWR43" s="46"/>
      <c r="JWS43" s="46"/>
      <c r="JWT43" s="46"/>
      <c r="JWU43" s="46"/>
      <c r="JWV43" s="46"/>
      <c r="JWW43" s="46"/>
      <c r="JWX43" s="46"/>
      <c r="JWY43" s="46"/>
      <c r="JWZ43" s="46"/>
      <c r="JXA43" s="46"/>
      <c r="JXB43" s="46"/>
      <c r="JXC43" s="46"/>
      <c r="JXD43" s="46"/>
      <c r="JXE43" s="46"/>
      <c r="JXF43" s="46"/>
      <c r="JXG43" s="46"/>
      <c r="JXH43" s="46"/>
      <c r="JXI43" s="46"/>
      <c r="JXJ43" s="46"/>
      <c r="JXK43" s="46"/>
      <c r="JXL43" s="46"/>
      <c r="JXM43" s="46"/>
      <c r="JXN43" s="46"/>
      <c r="JXO43" s="46"/>
      <c r="JXP43" s="46"/>
      <c r="JXQ43" s="46"/>
      <c r="JXR43" s="46"/>
      <c r="JXS43" s="46"/>
      <c r="JXT43" s="46"/>
      <c r="JXU43" s="46"/>
      <c r="JXV43" s="46"/>
      <c r="JXW43" s="46"/>
      <c r="JXX43" s="46"/>
      <c r="JXY43" s="46"/>
      <c r="JXZ43" s="46"/>
      <c r="JYA43" s="46"/>
      <c r="JYB43" s="46"/>
      <c r="JYC43" s="46"/>
      <c r="JYD43" s="46"/>
      <c r="JYE43" s="46"/>
      <c r="JYF43" s="46"/>
      <c r="JYG43" s="46"/>
      <c r="JYH43" s="46"/>
      <c r="JYI43" s="46"/>
      <c r="JYJ43" s="46"/>
      <c r="JYK43" s="46"/>
      <c r="JYL43" s="46"/>
      <c r="JYM43" s="46"/>
      <c r="JYN43" s="46"/>
      <c r="JYO43" s="46"/>
      <c r="JYP43" s="46"/>
      <c r="JYQ43" s="46"/>
      <c r="JYR43" s="46"/>
      <c r="JYS43" s="46"/>
      <c r="JYT43" s="46"/>
      <c r="JYU43" s="46"/>
      <c r="JYV43" s="46"/>
      <c r="JYW43" s="46"/>
      <c r="JYX43" s="46"/>
      <c r="JYY43" s="46"/>
      <c r="JYZ43" s="46"/>
      <c r="JZA43" s="46"/>
      <c r="JZB43" s="46"/>
      <c r="JZC43" s="46"/>
      <c r="JZD43" s="46"/>
      <c r="JZE43" s="46"/>
      <c r="JZF43" s="46"/>
      <c r="JZG43" s="46"/>
      <c r="JZH43" s="46"/>
      <c r="JZI43" s="46"/>
      <c r="JZJ43" s="46"/>
      <c r="JZK43" s="46"/>
      <c r="JZL43" s="46"/>
      <c r="JZM43" s="46"/>
      <c r="JZN43" s="46"/>
      <c r="JZO43" s="46"/>
      <c r="JZP43" s="46"/>
      <c r="JZQ43" s="46"/>
      <c r="JZR43" s="46"/>
      <c r="JZS43" s="46"/>
      <c r="JZT43" s="46"/>
      <c r="JZU43" s="46"/>
      <c r="JZV43" s="46"/>
      <c r="JZW43" s="46"/>
      <c r="JZX43" s="46"/>
      <c r="JZY43" s="46"/>
      <c r="JZZ43" s="46"/>
      <c r="KAA43" s="46"/>
      <c r="KAB43" s="46"/>
      <c r="KAC43" s="46"/>
      <c r="KAD43" s="46"/>
      <c r="KAE43" s="46"/>
      <c r="KAF43" s="46"/>
      <c r="KAG43" s="46"/>
      <c r="KAH43" s="46"/>
      <c r="KAI43" s="46"/>
      <c r="KAJ43" s="46"/>
      <c r="KAK43" s="46"/>
      <c r="KAL43" s="46"/>
      <c r="KAM43" s="46"/>
      <c r="KAN43" s="46"/>
      <c r="KAO43" s="46"/>
      <c r="KAP43" s="46"/>
      <c r="KAQ43" s="46"/>
      <c r="KAR43" s="46"/>
      <c r="KAS43" s="46"/>
      <c r="KAT43" s="46"/>
      <c r="KAU43" s="46"/>
      <c r="KAV43" s="46"/>
      <c r="KAW43" s="46"/>
      <c r="KAX43" s="46"/>
      <c r="KAY43" s="46"/>
      <c r="KAZ43" s="46"/>
      <c r="KBA43" s="46"/>
      <c r="KBB43" s="46"/>
      <c r="KBC43" s="46"/>
      <c r="KBD43" s="46"/>
      <c r="KBE43" s="46"/>
      <c r="KBF43" s="46"/>
      <c r="KBG43" s="46"/>
      <c r="KBH43" s="46"/>
      <c r="KBI43" s="46"/>
      <c r="KBJ43" s="46"/>
      <c r="KBK43" s="46"/>
      <c r="KBL43" s="46"/>
      <c r="KBM43" s="46"/>
      <c r="KBN43" s="46"/>
      <c r="KBO43" s="46"/>
      <c r="KBP43" s="46"/>
      <c r="KBQ43" s="46"/>
      <c r="KBR43" s="46"/>
      <c r="KBS43" s="46"/>
      <c r="KBT43" s="46"/>
      <c r="KBU43" s="46"/>
      <c r="KBV43" s="46"/>
      <c r="KBW43" s="46"/>
      <c r="KBX43" s="46"/>
      <c r="KBY43" s="46"/>
      <c r="KBZ43" s="46"/>
      <c r="KCA43" s="46"/>
      <c r="KCB43" s="46"/>
      <c r="KCC43" s="46"/>
      <c r="KCD43" s="46"/>
      <c r="KCE43" s="46"/>
      <c r="KCF43" s="46"/>
      <c r="KCG43" s="46"/>
      <c r="KCH43" s="46"/>
      <c r="KCI43" s="46"/>
      <c r="KCJ43" s="46"/>
      <c r="KCK43" s="46"/>
      <c r="KCL43" s="46"/>
      <c r="KCM43" s="46"/>
      <c r="KCN43" s="46"/>
      <c r="KCO43" s="46"/>
      <c r="KCP43" s="46"/>
      <c r="KCQ43" s="46"/>
      <c r="KCR43" s="46"/>
      <c r="KCS43" s="46"/>
      <c r="KCT43" s="46"/>
      <c r="KCU43" s="46"/>
      <c r="KCV43" s="46"/>
      <c r="KCW43" s="46"/>
      <c r="KCX43" s="46"/>
      <c r="KCY43" s="46"/>
      <c r="KCZ43" s="46"/>
      <c r="KDA43" s="46"/>
      <c r="KDB43" s="46"/>
      <c r="KDC43" s="46"/>
      <c r="KDD43" s="46"/>
      <c r="KDE43" s="46"/>
      <c r="KDF43" s="46"/>
      <c r="KDG43" s="46"/>
      <c r="KDH43" s="46"/>
      <c r="KDI43" s="46"/>
      <c r="KDJ43" s="46"/>
      <c r="KDK43" s="46"/>
      <c r="KDL43" s="46"/>
      <c r="KDM43" s="46"/>
      <c r="KDN43" s="46"/>
      <c r="KDO43" s="46"/>
      <c r="KDP43" s="46"/>
      <c r="KDQ43" s="46"/>
      <c r="KDR43" s="46"/>
      <c r="KDS43" s="46"/>
      <c r="KDT43" s="46"/>
      <c r="KDU43" s="46"/>
      <c r="KDV43" s="46"/>
      <c r="KDW43" s="46"/>
      <c r="KDX43" s="46"/>
      <c r="KDY43" s="46"/>
      <c r="KDZ43" s="46"/>
      <c r="KEA43" s="46"/>
      <c r="KEB43" s="46"/>
      <c r="KEC43" s="46"/>
      <c r="KED43" s="46"/>
      <c r="KEE43" s="46"/>
      <c r="KEF43" s="46"/>
      <c r="KEG43" s="46"/>
      <c r="KEH43" s="46"/>
      <c r="KEI43" s="46"/>
      <c r="KEJ43" s="46"/>
      <c r="KEK43" s="46"/>
      <c r="KEL43" s="46"/>
      <c r="KEM43" s="46"/>
      <c r="KEN43" s="46"/>
      <c r="KEO43" s="46"/>
      <c r="KEP43" s="46"/>
      <c r="KEQ43" s="46"/>
      <c r="KER43" s="46"/>
      <c r="KES43" s="46"/>
      <c r="KET43" s="46"/>
      <c r="KEU43" s="46"/>
      <c r="KEV43" s="46"/>
      <c r="KEW43" s="46"/>
      <c r="KEX43" s="46"/>
      <c r="KEY43" s="46"/>
      <c r="KEZ43" s="46"/>
      <c r="KFA43" s="46"/>
      <c r="KFB43" s="46"/>
      <c r="KFC43" s="46"/>
      <c r="KFD43" s="46"/>
      <c r="KFE43" s="46"/>
      <c r="KFF43" s="46"/>
      <c r="KFG43" s="46"/>
      <c r="KFH43" s="46"/>
      <c r="KFI43" s="46"/>
      <c r="KFJ43" s="46"/>
      <c r="KFK43" s="46"/>
      <c r="KFL43" s="46"/>
      <c r="KFM43" s="46"/>
      <c r="KFN43" s="46"/>
      <c r="KFO43" s="46"/>
      <c r="KFP43" s="46"/>
      <c r="KFQ43" s="46"/>
      <c r="KFR43" s="46"/>
      <c r="KFS43" s="46"/>
      <c r="KFT43" s="46"/>
      <c r="KFU43" s="46"/>
      <c r="KFV43" s="46"/>
      <c r="KFW43" s="46"/>
      <c r="KFX43" s="46"/>
      <c r="KFY43" s="46"/>
      <c r="KFZ43" s="46"/>
      <c r="KGA43" s="46"/>
      <c r="KGB43" s="46"/>
      <c r="KGC43" s="46"/>
      <c r="KGD43" s="46"/>
      <c r="KGE43" s="46"/>
      <c r="KGF43" s="46"/>
      <c r="KGG43" s="46"/>
      <c r="KGH43" s="46"/>
      <c r="KGI43" s="46"/>
      <c r="KGJ43" s="46"/>
      <c r="KGK43" s="46"/>
      <c r="KGL43" s="46"/>
      <c r="KGM43" s="46"/>
      <c r="KGN43" s="46"/>
      <c r="KGO43" s="46"/>
      <c r="KGP43" s="46"/>
      <c r="KGQ43" s="46"/>
      <c r="KGR43" s="46"/>
      <c r="KGS43" s="46"/>
      <c r="KGT43" s="46"/>
      <c r="KGU43" s="46"/>
      <c r="KGV43" s="46"/>
      <c r="KGW43" s="46"/>
      <c r="KGX43" s="46"/>
      <c r="KGY43" s="46"/>
      <c r="KGZ43" s="46"/>
      <c r="KHA43" s="46"/>
      <c r="KHB43" s="46"/>
      <c r="KHC43" s="46"/>
      <c r="KHD43" s="46"/>
      <c r="KHE43" s="46"/>
      <c r="KHF43" s="46"/>
      <c r="KHG43" s="46"/>
      <c r="KHH43" s="46"/>
      <c r="KHI43" s="46"/>
      <c r="KHJ43" s="46"/>
      <c r="KHK43" s="46"/>
      <c r="KHL43" s="46"/>
      <c r="KHM43" s="46"/>
      <c r="KHN43" s="46"/>
      <c r="KHO43" s="46"/>
      <c r="KHP43" s="46"/>
      <c r="KHQ43" s="46"/>
      <c r="KHR43" s="46"/>
      <c r="KHS43" s="46"/>
      <c r="KHT43" s="46"/>
      <c r="KHU43" s="46"/>
      <c r="KHV43" s="46"/>
      <c r="KHW43" s="46"/>
      <c r="KHX43" s="46"/>
      <c r="KHY43" s="46"/>
      <c r="KHZ43" s="46"/>
      <c r="KIA43" s="46"/>
      <c r="KIB43" s="46"/>
      <c r="KIC43" s="46"/>
      <c r="KID43" s="46"/>
      <c r="KIE43" s="46"/>
      <c r="KIF43" s="46"/>
      <c r="KIG43" s="46"/>
      <c r="KIH43" s="46"/>
      <c r="KII43" s="46"/>
      <c r="KIJ43" s="46"/>
      <c r="KIK43" s="46"/>
      <c r="KIL43" s="46"/>
      <c r="KIM43" s="46"/>
      <c r="KIN43" s="46"/>
      <c r="KIO43" s="46"/>
      <c r="KIP43" s="46"/>
      <c r="KIQ43" s="46"/>
      <c r="KIR43" s="46"/>
      <c r="KIS43" s="46"/>
      <c r="KIT43" s="46"/>
      <c r="KIU43" s="46"/>
      <c r="KIV43" s="46"/>
      <c r="KIW43" s="46"/>
      <c r="KIX43" s="46"/>
      <c r="KIY43" s="46"/>
      <c r="KIZ43" s="46"/>
      <c r="KJA43" s="46"/>
      <c r="KJB43" s="46"/>
      <c r="KJC43" s="46"/>
      <c r="KJD43" s="46"/>
      <c r="KJE43" s="46"/>
      <c r="KJF43" s="46"/>
      <c r="KJG43" s="46"/>
      <c r="KJH43" s="46"/>
      <c r="KJI43" s="46"/>
      <c r="KJJ43" s="46"/>
      <c r="KJK43" s="46"/>
      <c r="KJL43" s="46"/>
      <c r="KJM43" s="46"/>
      <c r="KJN43" s="46"/>
      <c r="KJO43" s="46"/>
      <c r="KJP43" s="46"/>
      <c r="KJQ43" s="46"/>
      <c r="KJR43" s="46"/>
      <c r="KJS43" s="46"/>
      <c r="KJT43" s="46"/>
      <c r="KJU43" s="46"/>
      <c r="KJV43" s="46"/>
      <c r="KJW43" s="46"/>
      <c r="KJX43" s="46"/>
      <c r="KJY43" s="46"/>
      <c r="KJZ43" s="46"/>
      <c r="KKA43" s="46"/>
      <c r="KKB43" s="46"/>
      <c r="KKC43" s="46"/>
      <c r="KKD43" s="46"/>
      <c r="KKE43" s="46"/>
      <c r="KKF43" s="46"/>
      <c r="KKG43" s="46"/>
      <c r="KKH43" s="46"/>
      <c r="KKI43" s="46"/>
      <c r="KKJ43" s="46"/>
      <c r="KKK43" s="46"/>
      <c r="KKL43" s="46"/>
      <c r="KKM43" s="46"/>
      <c r="KKN43" s="46"/>
      <c r="KKO43" s="46"/>
      <c r="KKP43" s="46"/>
      <c r="KKQ43" s="46"/>
      <c r="KKR43" s="46"/>
      <c r="KKS43" s="46"/>
      <c r="KKT43" s="46"/>
      <c r="KKU43" s="46"/>
      <c r="KKV43" s="46"/>
      <c r="KKW43" s="46"/>
      <c r="KKX43" s="46"/>
      <c r="KKY43" s="46"/>
      <c r="KKZ43" s="46"/>
      <c r="KLA43" s="46"/>
      <c r="KLB43" s="46"/>
      <c r="KLC43" s="46"/>
      <c r="KLD43" s="46"/>
      <c r="KLE43" s="46"/>
      <c r="KLF43" s="46"/>
      <c r="KLG43" s="46"/>
      <c r="KLH43" s="46"/>
      <c r="KLI43" s="46"/>
      <c r="KLJ43" s="46"/>
      <c r="KLK43" s="46"/>
      <c r="KLL43" s="46"/>
      <c r="KLM43" s="46"/>
      <c r="KLN43" s="46"/>
      <c r="KLO43" s="46"/>
      <c r="KLP43" s="46"/>
      <c r="KLQ43" s="46"/>
      <c r="KLR43" s="46"/>
      <c r="KLS43" s="46"/>
      <c r="KLT43" s="46"/>
      <c r="KLU43" s="46"/>
      <c r="KLV43" s="46"/>
      <c r="KLW43" s="46"/>
      <c r="KLX43" s="46"/>
      <c r="KLY43" s="46"/>
      <c r="KLZ43" s="46"/>
      <c r="KMA43" s="46"/>
      <c r="KMB43" s="46"/>
      <c r="KMC43" s="46"/>
      <c r="KMD43" s="46"/>
      <c r="KME43" s="46"/>
      <c r="KMF43" s="46"/>
      <c r="KMG43" s="46"/>
      <c r="KMH43" s="46"/>
      <c r="KMI43" s="46"/>
      <c r="KMJ43" s="46"/>
      <c r="KMK43" s="46"/>
      <c r="KML43" s="46"/>
      <c r="KMM43" s="46"/>
      <c r="KMN43" s="46"/>
      <c r="KMO43" s="46"/>
      <c r="KMP43" s="46"/>
      <c r="KMQ43" s="46"/>
      <c r="KMR43" s="46"/>
      <c r="KMS43" s="46"/>
      <c r="KMT43" s="46"/>
      <c r="KMU43" s="46"/>
      <c r="KMV43" s="46"/>
      <c r="KMW43" s="46"/>
      <c r="KMX43" s="46"/>
      <c r="KMY43" s="46"/>
      <c r="KMZ43" s="46"/>
      <c r="KNA43" s="46"/>
      <c r="KNB43" s="46"/>
      <c r="KNC43" s="46"/>
      <c r="KND43" s="46"/>
      <c r="KNE43" s="46"/>
      <c r="KNF43" s="46"/>
      <c r="KNG43" s="46"/>
      <c r="KNH43" s="46"/>
      <c r="KNI43" s="46"/>
      <c r="KNJ43" s="46"/>
      <c r="KNK43" s="46"/>
      <c r="KNL43" s="46"/>
      <c r="KNM43" s="46"/>
      <c r="KNN43" s="46"/>
      <c r="KNO43" s="46"/>
      <c r="KNP43" s="46"/>
      <c r="KNQ43" s="46"/>
      <c r="KNR43" s="46"/>
      <c r="KNS43" s="46"/>
      <c r="KNT43" s="46"/>
      <c r="KNU43" s="46"/>
      <c r="KNV43" s="46"/>
      <c r="KNW43" s="46"/>
      <c r="KNX43" s="46"/>
      <c r="KNY43" s="46"/>
      <c r="KNZ43" s="46"/>
      <c r="KOA43" s="46"/>
      <c r="KOB43" s="46"/>
      <c r="KOC43" s="46"/>
      <c r="KOD43" s="46"/>
      <c r="KOE43" s="46"/>
      <c r="KOF43" s="46"/>
      <c r="KOG43" s="46"/>
      <c r="KOH43" s="46"/>
      <c r="KOI43" s="46"/>
      <c r="KOJ43" s="46"/>
      <c r="KOK43" s="46"/>
      <c r="KOL43" s="46"/>
      <c r="KOM43" s="46"/>
      <c r="KON43" s="46"/>
      <c r="KOO43" s="46"/>
      <c r="KOP43" s="46"/>
      <c r="KOQ43" s="46"/>
      <c r="KOR43" s="46"/>
      <c r="KOS43" s="46"/>
      <c r="KOT43" s="46"/>
      <c r="KOU43" s="46"/>
      <c r="KOV43" s="46"/>
      <c r="KOW43" s="46"/>
      <c r="KOX43" s="46"/>
      <c r="KOY43" s="46"/>
      <c r="KOZ43" s="46"/>
      <c r="KPA43" s="46"/>
      <c r="KPB43" s="46"/>
      <c r="KPC43" s="46"/>
      <c r="KPD43" s="46"/>
      <c r="KPE43" s="46"/>
      <c r="KPF43" s="46"/>
      <c r="KPG43" s="46"/>
      <c r="KPH43" s="46"/>
      <c r="KPI43" s="46"/>
      <c r="KPJ43" s="46"/>
      <c r="KPK43" s="46"/>
      <c r="KPL43" s="46"/>
      <c r="KPM43" s="46"/>
      <c r="KPN43" s="46"/>
      <c r="KPO43" s="46"/>
      <c r="KPP43" s="46"/>
      <c r="KPQ43" s="46"/>
      <c r="KPR43" s="46"/>
      <c r="KPS43" s="46"/>
      <c r="KPT43" s="46"/>
      <c r="KPU43" s="46"/>
      <c r="KPV43" s="46"/>
      <c r="KPW43" s="46"/>
      <c r="KPX43" s="46"/>
      <c r="KPY43" s="46"/>
      <c r="KPZ43" s="46"/>
      <c r="KQA43" s="46"/>
      <c r="KQB43" s="46"/>
      <c r="KQC43" s="46"/>
      <c r="KQD43" s="46"/>
      <c r="KQE43" s="46"/>
      <c r="KQF43" s="46"/>
      <c r="KQG43" s="46"/>
      <c r="KQH43" s="46"/>
      <c r="KQI43" s="46"/>
      <c r="KQJ43" s="46"/>
      <c r="KQK43" s="46"/>
      <c r="KQL43" s="46"/>
      <c r="KQM43" s="46"/>
      <c r="KQN43" s="46"/>
      <c r="KQO43" s="46"/>
      <c r="KQP43" s="46"/>
      <c r="KQQ43" s="46"/>
      <c r="KQR43" s="46"/>
      <c r="KQS43" s="46"/>
      <c r="KQT43" s="46"/>
      <c r="KQU43" s="46"/>
      <c r="KQV43" s="46"/>
      <c r="KQW43" s="46"/>
      <c r="KQX43" s="46"/>
      <c r="KQY43" s="46"/>
      <c r="KQZ43" s="46"/>
      <c r="KRA43" s="46"/>
      <c r="KRB43" s="46"/>
      <c r="KRC43" s="46"/>
      <c r="KRD43" s="46"/>
      <c r="KRE43" s="46"/>
      <c r="KRF43" s="46"/>
      <c r="KRG43" s="46"/>
      <c r="KRH43" s="46"/>
      <c r="KRI43" s="46"/>
      <c r="KRJ43" s="46"/>
      <c r="KRK43" s="46"/>
      <c r="KRL43" s="46"/>
      <c r="KRM43" s="46"/>
      <c r="KRN43" s="46"/>
      <c r="KRO43" s="46"/>
      <c r="KRP43" s="46"/>
      <c r="KRQ43" s="46"/>
      <c r="KRR43" s="46"/>
      <c r="KRS43" s="46"/>
      <c r="KRT43" s="46"/>
      <c r="KRU43" s="46"/>
      <c r="KRV43" s="46"/>
      <c r="KRW43" s="46"/>
      <c r="KRX43" s="46"/>
      <c r="KRY43" s="46"/>
      <c r="KRZ43" s="46"/>
      <c r="KSA43" s="46"/>
      <c r="KSB43" s="46"/>
      <c r="KSC43" s="46"/>
      <c r="KSD43" s="46"/>
      <c r="KSE43" s="46"/>
      <c r="KSF43" s="46"/>
      <c r="KSG43" s="46"/>
      <c r="KSH43" s="46"/>
      <c r="KSI43" s="46"/>
      <c r="KSJ43" s="46"/>
      <c r="KSK43" s="46"/>
      <c r="KSL43" s="46"/>
      <c r="KSM43" s="46"/>
      <c r="KSN43" s="46"/>
      <c r="KSO43" s="46"/>
      <c r="KSP43" s="46"/>
      <c r="KSQ43" s="46"/>
      <c r="KSR43" s="46"/>
      <c r="KSS43" s="46"/>
      <c r="KST43" s="46"/>
      <c r="KSU43" s="46"/>
      <c r="KSV43" s="46"/>
      <c r="KSW43" s="46"/>
      <c r="KSX43" s="46"/>
      <c r="KSY43" s="46"/>
      <c r="KSZ43" s="46"/>
      <c r="KTA43" s="46"/>
      <c r="KTB43" s="46"/>
      <c r="KTC43" s="46"/>
      <c r="KTD43" s="46"/>
      <c r="KTE43" s="46"/>
      <c r="KTF43" s="46"/>
      <c r="KTG43" s="46"/>
      <c r="KTH43" s="46"/>
      <c r="KTI43" s="46"/>
      <c r="KTJ43" s="46"/>
      <c r="KTK43" s="46"/>
      <c r="KTL43" s="46"/>
      <c r="KTM43" s="46"/>
      <c r="KTN43" s="46"/>
      <c r="KTO43" s="46"/>
      <c r="KTP43" s="46"/>
      <c r="KTQ43" s="46"/>
      <c r="KTR43" s="46"/>
      <c r="KTS43" s="46"/>
      <c r="KTT43" s="46"/>
      <c r="KTU43" s="46"/>
      <c r="KTV43" s="46"/>
      <c r="KTW43" s="46"/>
      <c r="KTX43" s="46"/>
      <c r="KTY43" s="46"/>
      <c r="KTZ43" s="46"/>
      <c r="KUA43" s="46"/>
      <c r="KUB43" s="46"/>
      <c r="KUC43" s="46"/>
      <c r="KUD43" s="46"/>
      <c r="KUE43" s="46"/>
      <c r="KUF43" s="46"/>
      <c r="KUG43" s="46"/>
      <c r="KUH43" s="46"/>
      <c r="KUI43" s="46"/>
      <c r="KUJ43" s="46"/>
      <c r="KUK43" s="46"/>
      <c r="KUL43" s="46"/>
      <c r="KUM43" s="46"/>
      <c r="KUN43" s="46"/>
      <c r="KUO43" s="46"/>
      <c r="KUP43" s="46"/>
      <c r="KUQ43" s="46"/>
      <c r="KUR43" s="46"/>
      <c r="KUS43" s="46"/>
      <c r="KUT43" s="46"/>
      <c r="KUU43" s="46"/>
      <c r="KUV43" s="46"/>
      <c r="KUW43" s="46"/>
      <c r="KUX43" s="46"/>
      <c r="KUY43" s="46"/>
      <c r="KUZ43" s="46"/>
      <c r="KVA43" s="46"/>
      <c r="KVB43" s="46"/>
      <c r="KVC43" s="46"/>
      <c r="KVD43" s="46"/>
      <c r="KVE43" s="46"/>
      <c r="KVF43" s="46"/>
      <c r="KVG43" s="46"/>
      <c r="KVH43" s="46"/>
      <c r="KVI43" s="46"/>
      <c r="KVJ43" s="46"/>
      <c r="KVK43" s="46"/>
      <c r="KVL43" s="46"/>
      <c r="KVM43" s="46"/>
      <c r="KVN43" s="46"/>
      <c r="KVO43" s="46"/>
      <c r="KVP43" s="46"/>
      <c r="KVQ43" s="46"/>
      <c r="KVR43" s="46"/>
      <c r="KVS43" s="46"/>
      <c r="KVT43" s="46"/>
      <c r="KVU43" s="46"/>
      <c r="KVV43" s="46"/>
      <c r="KVW43" s="46"/>
      <c r="KVX43" s="46"/>
      <c r="KVY43" s="46"/>
      <c r="KVZ43" s="46"/>
      <c r="KWA43" s="46"/>
      <c r="KWB43" s="46"/>
      <c r="KWC43" s="46"/>
      <c r="KWD43" s="46"/>
      <c r="KWE43" s="46"/>
      <c r="KWF43" s="46"/>
      <c r="KWG43" s="46"/>
      <c r="KWH43" s="46"/>
      <c r="KWI43" s="46"/>
      <c r="KWJ43" s="46"/>
      <c r="KWK43" s="46"/>
      <c r="KWL43" s="46"/>
      <c r="KWM43" s="46"/>
      <c r="KWN43" s="46"/>
      <c r="KWO43" s="46"/>
      <c r="KWP43" s="46"/>
      <c r="KWQ43" s="46"/>
      <c r="KWR43" s="46"/>
      <c r="KWS43" s="46"/>
      <c r="KWT43" s="46"/>
      <c r="KWU43" s="46"/>
      <c r="KWV43" s="46"/>
      <c r="KWW43" s="46"/>
      <c r="KWX43" s="46"/>
      <c r="KWY43" s="46"/>
      <c r="KWZ43" s="46"/>
      <c r="KXA43" s="46"/>
      <c r="KXB43" s="46"/>
      <c r="KXC43" s="46"/>
      <c r="KXD43" s="46"/>
      <c r="KXE43" s="46"/>
      <c r="KXF43" s="46"/>
      <c r="KXG43" s="46"/>
      <c r="KXH43" s="46"/>
      <c r="KXI43" s="46"/>
      <c r="KXJ43" s="46"/>
      <c r="KXK43" s="46"/>
      <c r="KXL43" s="46"/>
      <c r="KXM43" s="46"/>
      <c r="KXN43" s="46"/>
      <c r="KXO43" s="46"/>
      <c r="KXP43" s="46"/>
      <c r="KXQ43" s="46"/>
      <c r="KXR43" s="46"/>
      <c r="KXS43" s="46"/>
      <c r="KXT43" s="46"/>
      <c r="KXU43" s="46"/>
      <c r="KXV43" s="46"/>
      <c r="KXW43" s="46"/>
      <c r="KXX43" s="46"/>
      <c r="KXY43" s="46"/>
      <c r="KXZ43" s="46"/>
      <c r="KYA43" s="46"/>
      <c r="KYB43" s="46"/>
      <c r="KYC43" s="46"/>
      <c r="KYD43" s="46"/>
      <c r="KYE43" s="46"/>
      <c r="KYF43" s="46"/>
      <c r="KYG43" s="46"/>
      <c r="KYH43" s="46"/>
      <c r="KYI43" s="46"/>
      <c r="KYJ43" s="46"/>
      <c r="KYK43" s="46"/>
      <c r="KYL43" s="46"/>
      <c r="KYM43" s="46"/>
      <c r="KYN43" s="46"/>
      <c r="KYO43" s="46"/>
      <c r="KYP43" s="46"/>
      <c r="KYQ43" s="46"/>
      <c r="KYR43" s="46"/>
      <c r="KYS43" s="46"/>
      <c r="KYT43" s="46"/>
      <c r="KYU43" s="46"/>
      <c r="KYV43" s="46"/>
      <c r="KYW43" s="46"/>
      <c r="KYX43" s="46"/>
      <c r="KYY43" s="46"/>
      <c r="KYZ43" s="46"/>
      <c r="KZA43" s="46"/>
      <c r="KZB43" s="46"/>
      <c r="KZC43" s="46"/>
      <c r="KZD43" s="46"/>
      <c r="KZE43" s="46"/>
      <c r="KZF43" s="46"/>
      <c r="KZG43" s="46"/>
      <c r="KZH43" s="46"/>
      <c r="KZI43" s="46"/>
      <c r="KZJ43" s="46"/>
      <c r="KZK43" s="46"/>
      <c r="KZL43" s="46"/>
      <c r="KZM43" s="46"/>
      <c r="KZN43" s="46"/>
      <c r="KZO43" s="46"/>
      <c r="KZP43" s="46"/>
      <c r="KZQ43" s="46"/>
      <c r="KZR43" s="46"/>
      <c r="KZS43" s="46"/>
      <c r="KZT43" s="46"/>
      <c r="KZU43" s="46"/>
      <c r="KZV43" s="46"/>
      <c r="KZW43" s="46"/>
      <c r="KZX43" s="46"/>
      <c r="KZY43" s="46"/>
      <c r="KZZ43" s="46"/>
      <c r="LAA43" s="46"/>
      <c r="LAB43" s="46"/>
      <c r="LAC43" s="46"/>
      <c r="LAD43" s="46"/>
      <c r="LAE43" s="46"/>
      <c r="LAF43" s="46"/>
      <c r="LAG43" s="46"/>
      <c r="LAH43" s="46"/>
      <c r="LAI43" s="46"/>
      <c r="LAJ43" s="46"/>
      <c r="LAK43" s="46"/>
      <c r="LAL43" s="46"/>
      <c r="LAM43" s="46"/>
      <c r="LAN43" s="46"/>
      <c r="LAO43" s="46"/>
      <c r="LAP43" s="46"/>
      <c r="LAQ43" s="46"/>
      <c r="LAR43" s="46"/>
      <c r="LAS43" s="46"/>
      <c r="LAT43" s="46"/>
      <c r="LAU43" s="46"/>
      <c r="LAV43" s="46"/>
      <c r="LAW43" s="46"/>
      <c r="LAX43" s="46"/>
      <c r="LAY43" s="46"/>
      <c r="LAZ43" s="46"/>
      <c r="LBA43" s="46"/>
      <c r="LBB43" s="46"/>
      <c r="LBC43" s="46"/>
      <c r="LBD43" s="46"/>
      <c r="LBE43" s="46"/>
      <c r="LBF43" s="46"/>
      <c r="LBG43" s="46"/>
      <c r="LBH43" s="46"/>
      <c r="LBI43" s="46"/>
      <c r="LBJ43" s="46"/>
      <c r="LBK43" s="46"/>
      <c r="LBL43" s="46"/>
      <c r="LBM43" s="46"/>
      <c r="LBN43" s="46"/>
      <c r="LBO43" s="46"/>
      <c r="LBP43" s="46"/>
      <c r="LBQ43" s="46"/>
      <c r="LBR43" s="46"/>
      <c r="LBS43" s="46"/>
      <c r="LBT43" s="46"/>
      <c r="LBU43" s="46"/>
      <c r="LBV43" s="46"/>
      <c r="LBW43" s="46"/>
      <c r="LBX43" s="46"/>
      <c r="LBY43" s="46"/>
      <c r="LBZ43" s="46"/>
      <c r="LCA43" s="46"/>
      <c r="LCB43" s="46"/>
      <c r="LCC43" s="46"/>
      <c r="LCD43" s="46"/>
      <c r="LCE43" s="46"/>
      <c r="LCF43" s="46"/>
      <c r="LCG43" s="46"/>
      <c r="LCH43" s="46"/>
      <c r="LCI43" s="46"/>
      <c r="LCJ43" s="46"/>
      <c r="LCK43" s="46"/>
      <c r="LCL43" s="46"/>
      <c r="LCM43" s="46"/>
      <c r="LCN43" s="46"/>
      <c r="LCO43" s="46"/>
      <c r="LCP43" s="46"/>
      <c r="LCQ43" s="46"/>
      <c r="LCR43" s="46"/>
      <c r="LCS43" s="46"/>
      <c r="LCT43" s="46"/>
      <c r="LCU43" s="46"/>
      <c r="LCV43" s="46"/>
      <c r="LCW43" s="46"/>
      <c r="LCX43" s="46"/>
      <c r="LCY43" s="46"/>
      <c r="LCZ43" s="46"/>
      <c r="LDA43" s="46"/>
      <c r="LDB43" s="46"/>
      <c r="LDC43" s="46"/>
      <c r="LDD43" s="46"/>
      <c r="LDE43" s="46"/>
      <c r="LDF43" s="46"/>
      <c r="LDG43" s="46"/>
      <c r="LDH43" s="46"/>
      <c r="LDI43" s="46"/>
      <c r="LDJ43" s="46"/>
      <c r="LDK43" s="46"/>
      <c r="LDL43" s="46"/>
      <c r="LDM43" s="46"/>
      <c r="LDN43" s="46"/>
      <c r="LDO43" s="46"/>
      <c r="LDP43" s="46"/>
      <c r="LDQ43" s="46"/>
      <c r="LDR43" s="46"/>
      <c r="LDS43" s="46"/>
      <c r="LDT43" s="46"/>
      <c r="LDU43" s="46"/>
      <c r="LDV43" s="46"/>
      <c r="LDW43" s="46"/>
      <c r="LDX43" s="46"/>
      <c r="LDY43" s="46"/>
      <c r="LDZ43" s="46"/>
      <c r="LEA43" s="46"/>
      <c r="LEB43" s="46"/>
      <c r="LEC43" s="46"/>
      <c r="LED43" s="46"/>
      <c r="LEE43" s="46"/>
      <c r="LEF43" s="46"/>
      <c r="LEG43" s="46"/>
      <c r="LEH43" s="46"/>
      <c r="LEI43" s="46"/>
      <c r="LEJ43" s="46"/>
      <c r="LEK43" s="46"/>
      <c r="LEL43" s="46"/>
      <c r="LEM43" s="46"/>
      <c r="LEN43" s="46"/>
      <c r="LEO43" s="46"/>
      <c r="LEP43" s="46"/>
      <c r="LEQ43" s="46"/>
      <c r="LER43" s="46"/>
      <c r="LES43" s="46"/>
      <c r="LET43" s="46"/>
      <c r="LEU43" s="46"/>
      <c r="LEV43" s="46"/>
      <c r="LEW43" s="46"/>
      <c r="LEX43" s="46"/>
      <c r="LEY43" s="46"/>
      <c r="LEZ43" s="46"/>
      <c r="LFA43" s="46"/>
      <c r="LFB43" s="46"/>
      <c r="LFC43" s="46"/>
      <c r="LFD43" s="46"/>
      <c r="LFE43" s="46"/>
      <c r="LFF43" s="46"/>
      <c r="LFG43" s="46"/>
      <c r="LFH43" s="46"/>
      <c r="LFI43" s="46"/>
      <c r="LFJ43" s="46"/>
      <c r="LFK43" s="46"/>
      <c r="LFL43" s="46"/>
      <c r="LFM43" s="46"/>
      <c r="LFN43" s="46"/>
      <c r="LFO43" s="46"/>
      <c r="LFP43" s="46"/>
      <c r="LFQ43" s="46"/>
      <c r="LFR43" s="46"/>
      <c r="LFS43" s="46"/>
      <c r="LFT43" s="46"/>
      <c r="LFU43" s="46"/>
      <c r="LFV43" s="46"/>
      <c r="LFW43" s="46"/>
      <c r="LFX43" s="46"/>
      <c r="LFY43" s="46"/>
      <c r="LFZ43" s="46"/>
      <c r="LGA43" s="46"/>
      <c r="LGB43" s="46"/>
      <c r="LGC43" s="46"/>
      <c r="LGD43" s="46"/>
      <c r="LGE43" s="46"/>
      <c r="LGF43" s="46"/>
      <c r="LGG43" s="46"/>
      <c r="LGH43" s="46"/>
      <c r="LGI43" s="46"/>
      <c r="LGJ43" s="46"/>
      <c r="LGK43" s="46"/>
      <c r="LGL43" s="46"/>
      <c r="LGM43" s="46"/>
      <c r="LGN43" s="46"/>
      <c r="LGO43" s="46"/>
      <c r="LGP43" s="46"/>
      <c r="LGQ43" s="46"/>
      <c r="LGR43" s="46"/>
      <c r="LGS43" s="46"/>
      <c r="LGT43" s="46"/>
      <c r="LGU43" s="46"/>
      <c r="LGV43" s="46"/>
      <c r="LGW43" s="46"/>
      <c r="LGX43" s="46"/>
      <c r="LGY43" s="46"/>
      <c r="LGZ43" s="46"/>
      <c r="LHA43" s="46"/>
      <c r="LHB43" s="46"/>
      <c r="LHC43" s="46"/>
      <c r="LHD43" s="46"/>
      <c r="LHE43" s="46"/>
      <c r="LHF43" s="46"/>
      <c r="LHG43" s="46"/>
      <c r="LHH43" s="46"/>
      <c r="LHI43" s="46"/>
      <c r="LHJ43" s="46"/>
      <c r="LHK43" s="46"/>
      <c r="LHL43" s="46"/>
      <c r="LHM43" s="46"/>
      <c r="LHN43" s="46"/>
      <c r="LHO43" s="46"/>
      <c r="LHP43" s="46"/>
      <c r="LHQ43" s="46"/>
      <c r="LHR43" s="46"/>
      <c r="LHS43" s="46"/>
      <c r="LHT43" s="46"/>
      <c r="LHU43" s="46"/>
      <c r="LHV43" s="46"/>
      <c r="LHW43" s="46"/>
      <c r="LHX43" s="46"/>
      <c r="LHY43" s="46"/>
      <c r="LHZ43" s="46"/>
      <c r="LIA43" s="46"/>
      <c r="LIB43" s="46"/>
      <c r="LIC43" s="46"/>
      <c r="LID43" s="46"/>
      <c r="LIE43" s="46"/>
      <c r="LIF43" s="46"/>
      <c r="LIG43" s="46"/>
      <c r="LIH43" s="46"/>
      <c r="LII43" s="46"/>
      <c r="LIJ43" s="46"/>
      <c r="LIK43" s="46"/>
      <c r="LIL43" s="46"/>
      <c r="LIM43" s="46"/>
      <c r="LIN43" s="46"/>
      <c r="LIO43" s="46"/>
      <c r="LIP43" s="46"/>
      <c r="LIQ43" s="46"/>
      <c r="LIR43" s="46"/>
      <c r="LIS43" s="46"/>
      <c r="LIT43" s="46"/>
      <c r="LIU43" s="46"/>
      <c r="LIV43" s="46"/>
      <c r="LIW43" s="46"/>
      <c r="LIX43" s="46"/>
      <c r="LIY43" s="46"/>
      <c r="LIZ43" s="46"/>
      <c r="LJA43" s="46"/>
      <c r="LJB43" s="46"/>
      <c r="LJC43" s="46"/>
      <c r="LJD43" s="46"/>
      <c r="LJE43" s="46"/>
      <c r="LJF43" s="46"/>
      <c r="LJG43" s="46"/>
      <c r="LJH43" s="46"/>
      <c r="LJI43" s="46"/>
      <c r="LJJ43" s="46"/>
      <c r="LJK43" s="46"/>
      <c r="LJL43" s="46"/>
      <c r="LJM43" s="46"/>
      <c r="LJN43" s="46"/>
      <c r="LJO43" s="46"/>
      <c r="LJP43" s="46"/>
      <c r="LJQ43" s="46"/>
      <c r="LJR43" s="46"/>
      <c r="LJS43" s="46"/>
      <c r="LJT43" s="46"/>
      <c r="LJU43" s="46"/>
      <c r="LJV43" s="46"/>
      <c r="LJW43" s="46"/>
      <c r="LJX43" s="46"/>
      <c r="LJY43" s="46"/>
      <c r="LJZ43" s="46"/>
      <c r="LKA43" s="46"/>
      <c r="LKB43" s="46"/>
      <c r="LKC43" s="46"/>
      <c r="LKD43" s="46"/>
      <c r="LKE43" s="46"/>
      <c r="LKF43" s="46"/>
      <c r="LKG43" s="46"/>
      <c r="LKH43" s="46"/>
      <c r="LKI43" s="46"/>
      <c r="LKJ43" s="46"/>
      <c r="LKK43" s="46"/>
      <c r="LKL43" s="46"/>
      <c r="LKM43" s="46"/>
      <c r="LKN43" s="46"/>
      <c r="LKO43" s="46"/>
      <c r="LKP43" s="46"/>
      <c r="LKQ43" s="46"/>
      <c r="LKR43" s="46"/>
      <c r="LKS43" s="46"/>
      <c r="LKT43" s="46"/>
      <c r="LKU43" s="46"/>
      <c r="LKV43" s="46"/>
      <c r="LKW43" s="46"/>
      <c r="LKX43" s="46"/>
      <c r="LKY43" s="46"/>
      <c r="LKZ43" s="46"/>
      <c r="LLA43" s="46"/>
      <c r="LLB43" s="46"/>
      <c r="LLC43" s="46"/>
      <c r="LLD43" s="46"/>
      <c r="LLE43" s="46"/>
      <c r="LLF43" s="46"/>
      <c r="LLG43" s="46"/>
      <c r="LLH43" s="46"/>
      <c r="LLI43" s="46"/>
      <c r="LLJ43" s="46"/>
      <c r="LLK43" s="46"/>
      <c r="LLL43" s="46"/>
      <c r="LLM43" s="46"/>
      <c r="LLN43" s="46"/>
      <c r="LLO43" s="46"/>
      <c r="LLP43" s="46"/>
      <c r="LLQ43" s="46"/>
      <c r="LLR43" s="46"/>
      <c r="LLS43" s="46"/>
      <c r="LLT43" s="46"/>
      <c r="LLU43" s="46"/>
      <c r="LLV43" s="46"/>
      <c r="LLW43" s="46"/>
      <c r="LLX43" s="46"/>
      <c r="LLY43" s="46"/>
      <c r="LLZ43" s="46"/>
      <c r="LMA43" s="46"/>
      <c r="LMB43" s="46"/>
      <c r="LMC43" s="46"/>
      <c r="LMD43" s="46"/>
      <c r="LME43" s="46"/>
      <c r="LMF43" s="46"/>
      <c r="LMG43" s="46"/>
      <c r="LMH43" s="46"/>
      <c r="LMI43" s="46"/>
      <c r="LMJ43" s="46"/>
      <c r="LMK43" s="46"/>
      <c r="LML43" s="46"/>
      <c r="LMM43" s="46"/>
      <c r="LMN43" s="46"/>
      <c r="LMO43" s="46"/>
      <c r="LMP43" s="46"/>
      <c r="LMQ43" s="46"/>
      <c r="LMR43" s="46"/>
      <c r="LMS43" s="46"/>
      <c r="LMT43" s="46"/>
      <c r="LMU43" s="46"/>
      <c r="LMV43" s="46"/>
      <c r="LMW43" s="46"/>
      <c r="LMX43" s="46"/>
      <c r="LMY43" s="46"/>
      <c r="LMZ43" s="46"/>
      <c r="LNA43" s="46"/>
      <c r="LNB43" s="46"/>
      <c r="LNC43" s="46"/>
      <c r="LND43" s="46"/>
      <c r="LNE43" s="46"/>
      <c r="LNF43" s="46"/>
      <c r="LNG43" s="46"/>
      <c r="LNH43" s="46"/>
      <c r="LNI43" s="46"/>
      <c r="LNJ43" s="46"/>
      <c r="LNK43" s="46"/>
      <c r="LNL43" s="46"/>
      <c r="LNM43" s="46"/>
      <c r="LNN43" s="46"/>
      <c r="LNO43" s="46"/>
      <c r="LNP43" s="46"/>
      <c r="LNQ43" s="46"/>
      <c r="LNR43" s="46"/>
      <c r="LNS43" s="46"/>
      <c r="LNT43" s="46"/>
      <c r="LNU43" s="46"/>
      <c r="LNV43" s="46"/>
      <c r="LNW43" s="46"/>
      <c r="LNX43" s="46"/>
      <c r="LNY43" s="46"/>
      <c r="LNZ43" s="46"/>
      <c r="LOA43" s="46"/>
      <c r="LOB43" s="46"/>
      <c r="LOC43" s="46"/>
      <c r="LOD43" s="46"/>
      <c r="LOE43" s="46"/>
      <c r="LOF43" s="46"/>
      <c r="LOG43" s="46"/>
      <c r="LOH43" s="46"/>
      <c r="LOI43" s="46"/>
      <c r="LOJ43" s="46"/>
      <c r="LOK43" s="46"/>
      <c r="LOL43" s="46"/>
      <c r="LOM43" s="46"/>
      <c r="LON43" s="46"/>
      <c r="LOO43" s="46"/>
      <c r="LOP43" s="46"/>
      <c r="LOQ43" s="46"/>
      <c r="LOR43" s="46"/>
      <c r="LOS43" s="46"/>
      <c r="LOT43" s="46"/>
      <c r="LOU43" s="46"/>
      <c r="LOV43" s="46"/>
      <c r="LOW43" s="46"/>
      <c r="LOX43" s="46"/>
      <c r="LOY43" s="46"/>
      <c r="LOZ43" s="46"/>
      <c r="LPA43" s="46"/>
      <c r="LPB43" s="46"/>
      <c r="LPC43" s="46"/>
      <c r="LPD43" s="46"/>
      <c r="LPE43" s="46"/>
      <c r="LPF43" s="46"/>
      <c r="LPG43" s="46"/>
      <c r="LPH43" s="46"/>
      <c r="LPI43" s="46"/>
      <c r="LPJ43" s="46"/>
      <c r="LPK43" s="46"/>
      <c r="LPL43" s="46"/>
      <c r="LPM43" s="46"/>
      <c r="LPN43" s="46"/>
      <c r="LPO43" s="46"/>
      <c r="LPP43" s="46"/>
      <c r="LPQ43" s="46"/>
      <c r="LPR43" s="46"/>
      <c r="LPS43" s="46"/>
      <c r="LPT43" s="46"/>
      <c r="LPU43" s="46"/>
      <c r="LPV43" s="46"/>
      <c r="LPW43" s="46"/>
      <c r="LPX43" s="46"/>
      <c r="LPY43" s="46"/>
      <c r="LPZ43" s="46"/>
      <c r="LQA43" s="46"/>
      <c r="LQB43" s="46"/>
      <c r="LQC43" s="46"/>
      <c r="LQD43" s="46"/>
      <c r="LQE43" s="46"/>
      <c r="LQF43" s="46"/>
      <c r="LQG43" s="46"/>
      <c r="LQH43" s="46"/>
      <c r="LQI43" s="46"/>
      <c r="LQJ43" s="46"/>
      <c r="LQK43" s="46"/>
      <c r="LQL43" s="46"/>
      <c r="LQM43" s="46"/>
      <c r="LQN43" s="46"/>
      <c r="LQO43" s="46"/>
      <c r="LQP43" s="46"/>
      <c r="LQQ43" s="46"/>
      <c r="LQR43" s="46"/>
      <c r="LQS43" s="46"/>
      <c r="LQT43" s="46"/>
      <c r="LQU43" s="46"/>
      <c r="LQV43" s="46"/>
      <c r="LQW43" s="46"/>
      <c r="LQX43" s="46"/>
      <c r="LQY43" s="46"/>
      <c r="LQZ43" s="46"/>
      <c r="LRA43" s="46"/>
      <c r="LRB43" s="46"/>
      <c r="LRC43" s="46"/>
      <c r="LRD43" s="46"/>
      <c r="LRE43" s="46"/>
      <c r="LRF43" s="46"/>
      <c r="LRG43" s="46"/>
      <c r="LRH43" s="46"/>
      <c r="LRI43" s="46"/>
      <c r="LRJ43" s="46"/>
      <c r="LRK43" s="46"/>
      <c r="LRL43" s="46"/>
      <c r="LRM43" s="46"/>
      <c r="LRN43" s="46"/>
      <c r="LRO43" s="46"/>
      <c r="LRP43" s="46"/>
      <c r="LRQ43" s="46"/>
      <c r="LRR43" s="46"/>
      <c r="LRS43" s="46"/>
      <c r="LRT43" s="46"/>
      <c r="LRU43" s="46"/>
      <c r="LRV43" s="46"/>
      <c r="LRW43" s="46"/>
      <c r="LRX43" s="46"/>
      <c r="LRY43" s="46"/>
      <c r="LRZ43" s="46"/>
      <c r="LSA43" s="46"/>
      <c r="LSB43" s="46"/>
      <c r="LSC43" s="46"/>
      <c r="LSD43" s="46"/>
      <c r="LSE43" s="46"/>
      <c r="LSF43" s="46"/>
      <c r="LSG43" s="46"/>
      <c r="LSH43" s="46"/>
      <c r="LSI43" s="46"/>
      <c r="LSJ43" s="46"/>
      <c r="LSK43" s="46"/>
      <c r="LSL43" s="46"/>
      <c r="LSM43" s="46"/>
      <c r="LSN43" s="46"/>
      <c r="LSO43" s="46"/>
      <c r="LSP43" s="46"/>
      <c r="LSQ43" s="46"/>
      <c r="LSR43" s="46"/>
      <c r="LSS43" s="46"/>
      <c r="LST43" s="46"/>
      <c r="LSU43" s="46"/>
      <c r="LSV43" s="46"/>
      <c r="LSW43" s="46"/>
      <c r="LSX43" s="46"/>
      <c r="LSY43" s="46"/>
      <c r="LSZ43" s="46"/>
      <c r="LTA43" s="46"/>
      <c r="LTB43" s="46"/>
      <c r="LTC43" s="46"/>
      <c r="LTD43" s="46"/>
      <c r="LTE43" s="46"/>
      <c r="LTF43" s="46"/>
      <c r="LTG43" s="46"/>
      <c r="LTH43" s="46"/>
      <c r="LTI43" s="46"/>
      <c r="LTJ43" s="46"/>
      <c r="LTK43" s="46"/>
      <c r="LTL43" s="46"/>
      <c r="LTM43" s="46"/>
      <c r="LTN43" s="46"/>
      <c r="LTO43" s="46"/>
      <c r="LTP43" s="46"/>
      <c r="LTQ43" s="46"/>
      <c r="LTR43" s="46"/>
      <c r="LTS43" s="46"/>
      <c r="LTT43" s="46"/>
      <c r="LTU43" s="46"/>
      <c r="LTV43" s="46"/>
      <c r="LTW43" s="46"/>
      <c r="LTX43" s="46"/>
      <c r="LTY43" s="46"/>
      <c r="LTZ43" s="46"/>
      <c r="LUA43" s="46"/>
      <c r="LUB43" s="46"/>
      <c r="LUC43" s="46"/>
      <c r="LUD43" s="46"/>
      <c r="LUE43" s="46"/>
      <c r="LUF43" s="46"/>
      <c r="LUG43" s="46"/>
      <c r="LUH43" s="46"/>
      <c r="LUI43" s="46"/>
      <c r="LUJ43" s="46"/>
      <c r="LUK43" s="46"/>
      <c r="LUL43" s="46"/>
      <c r="LUM43" s="46"/>
      <c r="LUN43" s="46"/>
      <c r="LUO43" s="46"/>
      <c r="LUP43" s="46"/>
      <c r="LUQ43" s="46"/>
      <c r="LUR43" s="46"/>
      <c r="LUS43" s="46"/>
      <c r="LUT43" s="46"/>
      <c r="LUU43" s="46"/>
      <c r="LUV43" s="46"/>
      <c r="LUW43" s="46"/>
      <c r="LUX43" s="46"/>
      <c r="LUY43" s="46"/>
      <c r="LUZ43" s="46"/>
      <c r="LVA43" s="46"/>
      <c r="LVB43" s="46"/>
      <c r="LVC43" s="46"/>
      <c r="LVD43" s="46"/>
      <c r="LVE43" s="46"/>
      <c r="LVF43" s="46"/>
      <c r="LVG43" s="46"/>
      <c r="LVH43" s="46"/>
      <c r="LVI43" s="46"/>
      <c r="LVJ43" s="46"/>
      <c r="LVK43" s="46"/>
      <c r="LVL43" s="46"/>
      <c r="LVM43" s="46"/>
      <c r="LVN43" s="46"/>
      <c r="LVO43" s="46"/>
      <c r="LVP43" s="46"/>
      <c r="LVQ43" s="46"/>
      <c r="LVR43" s="46"/>
      <c r="LVS43" s="46"/>
      <c r="LVT43" s="46"/>
      <c r="LVU43" s="46"/>
      <c r="LVV43" s="46"/>
      <c r="LVW43" s="46"/>
      <c r="LVX43" s="46"/>
      <c r="LVY43" s="46"/>
      <c r="LVZ43" s="46"/>
      <c r="LWA43" s="46"/>
      <c r="LWB43" s="46"/>
      <c r="LWC43" s="46"/>
      <c r="LWD43" s="46"/>
      <c r="LWE43" s="46"/>
      <c r="LWF43" s="46"/>
      <c r="LWG43" s="46"/>
      <c r="LWH43" s="46"/>
      <c r="LWI43" s="46"/>
      <c r="LWJ43" s="46"/>
      <c r="LWK43" s="46"/>
      <c r="LWL43" s="46"/>
      <c r="LWM43" s="46"/>
      <c r="LWN43" s="46"/>
      <c r="LWO43" s="46"/>
      <c r="LWP43" s="46"/>
      <c r="LWQ43" s="46"/>
      <c r="LWR43" s="46"/>
      <c r="LWS43" s="46"/>
      <c r="LWT43" s="46"/>
      <c r="LWU43" s="46"/>
      <c r="LWV43" s="46"/>
      <c r="LWW43" s="46"/>
      <c r="LWX43" s="46"/>
      <c r="LWY43" s="46"/>
      <c r="LWZ43" s="46"/>
      <c r="LXA43" s="46"/>
      <c r="LXB43" s="46"/>
      <c r="LXC43" s="46"/>
      <c r="LXD43" s="46"/>
      <c r="LXE43" s="46"/>
      <c r="LXF43" s="46"/>
      <c r="LXG43" s="46"/>
      <c r="LXH43" s="46"/>
      <c r="LXI43" s="46"/>
      <c r="LXJ43" s="46"/>
      <c r="LXK43" s="46"/>
      <c r="LXL43" s="46"/>
      <c r="LXM43" s="46"/>
      <c r="LXN43" s="46"/>
      <c r="LXO43" s="46"/>
      <c r="LXP43" s="46"/>
      <c r="LXQ43" s="46"/>
      <c r="LXR43" s="46"/>
      <c r="LXS43" s="46"/>
      <c r="LXT43" s="46"/>
      <c r="LXU43" s="46"/>
      <c r="LXV43" s="46"/>
      <c r="LXW43" s="46"/>
      <c r="LXX43" s="46"/>
      <c r="LXY43" s="46"/>
      <c r="LXZ43" s="46"/>
      <c r="LYA43" s="46"/>
      <c r="LYB43" s="46"/>
      <c r="LYC43" s="46"/>
      <c r="LYD43" s="46"/>
      <c r="LYE43" s="46"/>
      <c r="LYF43" s="46"/>
      <c r="LYG43" s="46"/>
      <c r="LYH43" s="46"/>
      <c r="LYI43" s="46"/>
      <c r="LYJ43" s="46"/>
      <c r="LYK43" s="46"/>
      <c r="LYL43" s="46"/>
      <c r="LYM43" s="46"/>
      <c r="LYN43" s="46"/>
      <c r="LYO43" s="46"/>
      <c r="LYP43" s="46"/>
      <c r="LYQ43" s="46"/>
      <c r="LYR43" s="46"/>
      <c r="LYS43" s="46"/>
      <c r="LYT43" s="46"/>
      <c r="LYU43" s="46"/>
      <c r="LYV43" s="46"/>
      <c r="LYW43" s="46"/>
      <c r="LYX43" s="46"/>
      <c r="LYY43" s="46"/>
      <c r="LYZ43" s="46"/>
      <c r="LZA43" s="46"/>
      <c r="LZB43" s="46"/>
      <c r="LZC43" s="46"/>
      <c r="LZD43" s="46"/>
      <c r="LZE43" s="46"/>
      <c r="LZF43" s="46"/>
      <c r="LZG43" s="46"/>
      <c r="LZH43" s="46"/>
      <c r="LZI43" s="46"/>
      <c r="LZJ43" s="46"/>
      <c r="LZK43" s="46"/>
      <c r="LZL43" s="46"/>
      <c r="LZM43" s="46"/>
      <c r="LZN43" s="46"/>
      <c r="LZO43" s="46"/>
      <c r="LZP43" s="46"/>
      <c r="LZQ43" s="46"/>
      <c r="LZR43" s="46"/>
      <c r="LZS43" s="46"/>
      <c r="LZT43" s="46"/>
      <c r="LZU43" s="46"/>
      <c r="LZV43" s="46"/>
      <c r="LZW43" s="46"/>
      <c r="LZX43" s="46"/>
      <c r="LZY43" s="46"/>
      <c r="LZZ43" s="46"/>
      <c r="MAA43" s="46"/>
      <c r="MAB43" s="46"/>
      <c r="MAC43" s="46"/>
      <c r="MAD43" s="46"/>
      <c r="MAE43" s="46"/>
      <c r="MAF43" s="46"/>
      <c r="MAG43" s="46"/>
      <c r="MAH43" s="46"/>
      <c r="MAI43" s="46"/>
      <c r="MAJ43" s="46"/>
      <c r="MAK43" s="46"/>
      <c r="MAL43" s="46"/>
      <c r="MAM43" s="46"/>
      <c r="MAN43" s="46"/>
      <c r="MAO43" s="46"/>
      <c r="MAP43" s="46"/>
      <c r="MAQ43" s="46"/>
      <c r="MAR43" s="46"/>
      <c r="MAS43" s="46"/>
      <c r="MAT43" s="46"/>
      <c r="MAU43" s="46"/>
      <c r="MAV43" s="46"/>
      <c r="MAW43" s="46"/>
      <c r="MAX43" s="46"/>
      <c r="MAY43" s="46"/>
      <c r="MAZ43" s="46"/>
      <c r="MBA43" s="46"/>
      <c r="MBB43" s="46"/>
      <c r="MBC43" s="46"/>
      <c r="MBD43" s="46"/>
      <c r="MBE43" s="46"/>
      <c r="MBF43" s="46"/>
      <c r="MBG43" s="46"/>
      <c r="MBH43" s="46"/>
      <c r="MBI43" s="46"/>
      <c r="MBJ43" s="46"/>
      <c r="MBK43" s="46"/>
      <c r="MBL43" s="46"/>
      <c r="MBM43" s="46"/>
      <c r="MBN43" s="46"/>
      <c r="MBO43" s="46"/>
      <c r="MBP43" s="46"/>
      <c r="MBQ43" s="46"/>
      <c r="MBR43" s="46"/>
      <c r="MBS43" s="46"/>
      <c r="MBT43" s="46"/>
      <c r="MBU43" s="46"/>
      <c r="MBV43" s="46"/>
      <c r="MBW43" s="46"/>
      <c r="MBX43" s="46"/>
      <c r="MBY43" s="46"/>
      <c r="MBZ43" s="46"/>
      <c r="MCA43" s="46"/>
      <c r="MCB43" s="46"/>
      <c r="MCC43" s="46"/>
      <c r="MCD43" s="46"/>
      <c r="MCE43" s="46"/>
      <c r="MCF43" s="46"/>
      <c r="MCG43" s="46"/>
      <c r="MCH43" s="46"/>
      <c r="MCI43" s="46"/>
      <c r="MCJ43" s="46"/>
      <c r="MCK43" s="46"/>
      <c r="MCL43" s="46"/>
      <c r="MCM43" s="46"/>
      <c r="MCN43" s="46"/>
      <c r="MCO43" s="46"/>
      <c r="MCP43" s="46"/>
      <c r="MCQ43" s="46"/>
      <c r="MCR43" s="46"/>
      <c r="MCS43" s="46"/>
      <c r="MCT43" s="46"/>
      <c r="MCU43" s="46"/>
      <c r="MCV43" s="46"/>
      <c r="MCW43" s="46"/>
      <c r="MCX43" s="46"/>
      <c r="MCY43" s="46"/>
      <c r="MCZ43" s="46"/>
      <c r="MDA43" s="46"/>
      <c r="MDB43" s="46"/>
      <c r="MDC43" s="46"/>
      <c r="MDD43" s="46"/>
      <c r="MDE43" s="46"/>
      <c r="MDF43" s="46"/>
      <c r="MDG43" s="46"/>
      <c r="MDH43" s="46"/>
      <c r="MDI43" s="46"/>
      <c r="MDJ43" s="46"/>
      <c r="MDK43" s="46"/>
      <c r="MDL43" s="46"/>
      <c r="MDM43" s="46"/>
      <c r="MDN43" s="46"/>
      <c r="MDO43" s="46"/>
      <c r="MDP43" s="46"/>
      <c r="MDQ43" s="46"/>
      <c r="MDR43" s="46"/>
      <c r="MDS43" s="46"/>
      <c r="MDT43" s="46"/>
      <c r="MDU43" s="46"/>
      <c r="MDV43" s="46"/>
      <c r="MDW43" s="46"/>
      <c r="MDX43" s="46"/>
      <c r="MDY43" s="46"/>
      <c r="MDZ43" s="46"/>
      <c r="MEA43" s="46"/>
      <c r="MEB43" s="46"/>
      <c r="MEC43" s="46"/>
      <c r="MED43" s="46"/>
      <c r="MEE43" s="46"/>
      <c r="MEF43" s="46"/>
      <c r="MEG43" s="46"/>
      <c r="MEH43" s="46"/>
      <c r="MEI43" s="46"/>
      <c r="MEJ43" s="46"/>
      <c r="MEK43" s="46"/>
      <c r="MEL43" s="46"/>
      <c r="MEM43" s="46"/>
      <c r="MEN43" s="46"/>
      <c r="MEO43" s="46"/>
      <c r="MEP43" s="46"/>
      <c r="MEQ43" s="46"/>
      <c r="MER43" s="46"/>
      <c r="MES43" s="46"/>
      <c r="MET43" s="46"/>
      <c r="MEU43" s="46"/>
      <c r="MEV43" s="46"/>
      <c r="MEW43" s="46"/>
      <c r="MEX43" s="46"/>
      <c r="MEY43" s="46"/>
      <c r="MEZ43" s="46"/>
      <c r="MFA43" s="46"/>
      <c r="MFB43" s="46"/>
      <c r="MFC43" s="46"/>
      <c r="MFD43" s="46"/>
      <c r="MFE43" s="46"/>
      <c r="MFF43" s="46"/>
      <c r="MFG43" s="46"/>
      <c r="MFH43" s="46"/>
      <c r="MFI43" s="46"/>
      <c r="MFJ43" s="46"/>
      <c r="MFK43" s="46"/>
      <c r="MFL43" s="46"/>
      <c r="MFM43" s="46"/>
      <c r="MFN43" s="46"/>
      <c r="MFO43" s="46"/>
      <c r="MFP43" s="46"/>
      <c r="MFQ43" s="46"/>
      <c r="MFR43" s="46"/>
      <c r="MFS43" s="46"/>
      <c r="MFT43" s="46"/>
      <c r="MFU43" s="46"/>
      <c r="MFV43" s="46"/>
      <c r="MFW43" s="46"/>
      <c r="MFX43" s="46"/>
      <c r="MFY43" s="46"/>
      <c r="MFZ43" s="46"/>
      <c r="MGA43" s="46"/>
      <c r="MGB43" s="46"/>
      <c r="MGC43" s="46"/>
      <c r="MGD43" s="46"/>
      <c r="MGE43" s="46"/>
      <c r="MGF43" s="46"/>
      <c r="MGG43" s="46"/>
      <c r="MGH43" s="46"/>
      <c r="MGI43" s="46"/>
      <c r="MGJ43" s="46"/>
      <c r="MGK43" s="46"/>
      <c r="MGL43" s="46"/>
      <c r="MGM43" s="46"/>
      <c r="MGN43" s="46"/>
      <c r="MGO43" s="46"/>
      <c r="MGP43" s="46"/>
      <c r="MGQ43" s="46"/>
      <c r="MGR43" s="46"/>
      <c r="MGS43" s="46"/>
      <c r="MGT43" s="46"/>
      <c r="MGU43" s="46"/>
      <c r="MGV43" s="46"/>
      <c r="MGW43" s="46"/>
      <c r="MGX43" s="46"/>
      <c r="MGY43" s="46"/>
      <c r="MGZ43" s="46"/>
      <c r="MHA43" s="46"/>
      <c r="MHB43" s="46"/>
      <c r="MHC43" s="46"/>
      <c r="MHD43" s="46"/>
      <c r="MHE43" s="46"/>
      <c r="MHF43" s="46"/>
      <c r="MHG43" s="46"/>
      <c r="MHH43" s="46"/>
      <c r="MHI43" s="46"/>
      <c r="MHJ43" s="46"/>
      <c r="MHK43" s="46"/>
      <c r="MHL43" s="46"/>
      <c r="MHM43" s="46"/>
      <c r="MHN43" s="46"/>
      <c r="MHO43" s="46"/>
      <c r="MHP43" s="46"/>
      <c r="MHQ43" s="46"/>
      <c r="MHR43" s="46"/>
      <c r="MHS43" s="46"/>
      <c r="MHT43" s="46"/>
      <c r="MHU43" s="46"/>
      <c r="MHV43" s="46"/>
      <c r="MHW43" s="46"/>
      <c r="MHX43" s="46"/>
      <c r="MHY43" s="46"/>
      <c r="MHZ43" s="46"/>
      <c r="MIA43" s="46"/>
      <c r="MIB43" s="46"/>
      <c r="MIC43" s="46"/>
      <c r="MID43" s="46"/>
      <c r="MIE43" s="46"/>
      <c r="MIF43" s="46"/>
      <c r="MIG43" s="46"/>
      <c r="MIH43" s="46"/>
      <c r="MII43" s="46"/>
      <c r="MIJ43" s="46"/>
      <c r="MIK43" s="46"/>
      <c r="MIL43" s="46"/>
      <c r="MIM43" s="46"/>
      <c r="MIN43" s="46"/>
      <c r="MIO43" s="46"/>
      <c r="MIP43" s="46"/>
      <c r="MIQ43" s="46"/>
      <c r="MIR43" s="46"/>
      <c r="MIS43" s="46"/>
      <c r="MIT43" s="46"/>
      <c r="MIU43" s="46"/>
      <c r="MIV43" s="46"/>
      <c r="MIW43" s="46"/>
      <c r="MIX43" s="46"/>
      <c r="MIY43" s="46"/>
      <c r="MIZ43" s="46"/>
      <c r="MJA43" s="46"/>
      <c r="MJB43" s="46"/>
      <c r="MJC43" s="46"/>
      <c r="MJD43" s="46"/>
      <c r="MJE43" s="46"/>
      <c r="MJF43" s="46"/>
      <c r="MJG43" s="46"/>
      <c r="MJH43" s="46"/>
      <c r="MJI43" s="46"/>
      <c r="MJJ43" s="46"/>
      <c r="MJK43" s="46"/>
      <c r="MJL43" s="46"/>
      <c r="MJM43" s="46"/>
      <c r="MJN43" s="46"/>
      <c r="MJO43" s="46"/>
      <c r="MJP43" s="46"/>
      <c r="MJQ43" s="46"/>
      <c r="MJR43" s="46"/>
      <c r="MJS43" s="46"/>
      <c r="MJT43" s="46"/>
      <c r="MJU43" s="46"/>
      <c r="MJV43" s="46"/>
      <c r="MJW43" s="46"/>
      <c r="MJX43" s="46"/>
      <c r="MJY43" s="46"/>
      <c r="MJZ43" s="46"/>
      <c r="MKA43" s="46"/>
      <c r="MKB43" s="46"/>
      <c r="MKC43" s="46"/>
      <c r="MKD43" s="46"/>
      <c r="MKE43" s="46"/>
      <c r="MKF43" s="46"/>
      <c r="MKG43" s="46"/>
      <c r="MKH43" s="46"/>
      <c r="MKI43" s="46"/>
      <c r="MKJ43" s="46"/>
      <c r="MKK43" s="46"/>
      <c r="MKL43" s="46"/>
      <c r="MKM43" s="46"/>
      <c r="MKN43" s="46"/>
      <c r="MKO43" s="46"/>
      <c r="MKP43" s="46"/>
      <c r="MKQ43" s="46"/>
      <c r="MKR43" s="46"/>
      <c r="MKS43" s="46"/>
      <c r="MKT43" s="46"/>
      <c r="MKU43" s="46"/>
      <c r="MKV43" s="46"/>
      <c r="MKW43" s="46"/>
      <c r="MKX43" s="46"/>
      <c r="MKY43" s="46"/>
      <c r="MKZ43" s="46"/>
      <c r="MLA43" s="46"/>
      <c r="MLB43" s="46"/>
      <c r="MLC43" s="46"/>
      <c r="MLD43" s="46"/>
      <c r="MLE43" s="46"/>
      <c r="MLF43" s="46"/>
      <c r="MLG43" s="46"/>
      <c r="MLH43" s="46"/>
      <c r="MLI43" s="46"/>
      <c r="MLJ43" s="46"/>
      <c r="MLK43" s="46"/>
      <c r="MLL43" s="46"/>
      <c r="MLM43" s="46"/>
      <c r="MLN43" s="46"/>
      <c r="MLO43" s="46"/>
      <c r="MLP43" s="46"/>
      <c r="MLQ43" s="46"/>
      <c r="MLR43" s="46"/>
      <c r="MLS43" s="46"/>
      <c r="MLT43" s="46"/>
      <c r="MLU43" s="46"/>
      <c r="MLV43" s="46"/>
      <c r="MLW43" s="46"/>
      <c r="MLX43" s="46"/>
      <c r="MLY43" s="46"/>
      <c r="MLZ43" s="46"/>
      <c r="MMA43" s="46"/>
      <c r="MMB43" s="46"/>
      <c r="MMC43" s="46"/>
      <c r="MMD43" s="46"/>
      <c r="MME43" s="46"/>
      <c r="MMF43" s="46"/>
      <c r="MMG43" s="46"/>
      <c r="MMH43" s="46"/>
      <c r="MMI43" s="46"/>
      <c r="MMJ43" s="46"/>
      <c r="MMK43" s="46"/>
      <c r="MML43" s="46"/>
      <c r="MMM43" s="46"/>
      <c r="MMN43" s="46"/>
      <c r="MMO43" s="46"/>
      <c r="MMP43" s="46"/>
      <c r="MMQ43" s="46"/>
      <c r="MMR43" s="46"/>
      <c r="MMS43" s="46"/>
      <c r="MMT43" s="46"/>
      <c r="MMU43" s="46"/>
      <c r="MMV43" s="46"/>
      <c r="MMW43" s="46"/>
      <c r="MMX43" s="46"/>
      <c r="MMY43" s="46"/>
      <c r="MMZ43" s="46"/>
      <c r="MNA43" s="46"/>
      <c r="MNB43" s="46"/>
      <c r="MNC43" s="46"/>
      <c r="MND43" s="46"/>
      <c r="MNE43" s="46"/>
      <c r="MNF43" s="46"/>
      <c r="MNG43" s="46"/>
      <c r="MNH43" s="46"/>
      <c r="MNI43" s="46"/>
      <c r="MNJ43" s="46"/>
      <c r="MNK43" s="46"/>
      <c r="MNL43" s="46"/>
      <c r="MNM43" s="46"/>
      <c r="MNN43" s="46"/>
      <c r="MNO43" s="46"/>
      <c r="MNP43" s="46"/>
      <c r="MNQ43" s="46"/>
      <c r="MNR43" s="46"/>
      <c r="MNS43" s="46"/>
      <c r="MNT43" s="46"/>
      <c r="MNU43" s="46"/>
      <c r="MNV43" s="46"/>
      <c r="MNW43" s="46"/>
      <c r="MNX43" s="46"/>
      <c r="MNY43" s="46"/>
      <c r="MNZ43" s="46"/>
      <c r="MOA43" s="46"/>
      <c r="MOB43" s="46"/>
      <c r="MOC43" s="46"/>
      <c r="MOD43" s="46"/>
      <c r="MOE43" s="46"/>
      <c r="MOF43" s="46"/>
      <c r="MOG43" s="46"/>
      <c r="MOH43" s="46"/>
      <c r="MOI43" s="46"/>
      <c r="MOJ43" s="46"/>
      <c r="MOK43" s="46"/>
      <c r="MOL43" s="46"/>
      <c r="MOM43" s="46"/>
      <c r="MON43" s="46"/>
      <c r="MOO43" s="46"/>
      <c r="MOP43" s="46"/>
      <c r="MOQ43" s="46"/>
      <c r="MOR43" s="46"/>
      <c r="MOS43" s="46"/>
      <c r="MOT43" s="46"/>
      <c r="MOU43" s="46"/>
      <c r="MOV43" s="46"/>
      <c r="MOW43" s="46"/>
      <c r="MOX43" s="46"/>
      <c r="MOY43" s="46"/>
      <c r="MOZ43" s="46"/>
      <c r="MPA43" s="46"/>
      <c r="MPB43" s="46"/>
      <c r="MPC43" s="46"/>
      <c r="MPD43" s="46"/>
      <c r="MPE43" s="46"/>
      <c r="MPF43" s="46"/>
      <c r="MPG43" s="46"/>
      <c r="MPH43" s="46"/>
      <c r="MPI43" s="46"/>
      <c r="MPJ43" s="46"/>
      <c r="MPK43" s="46"/>
      <c r="MPL43" s="46"/>
      <c r="MPM43" s="46"/>
      <c r="MPN43" s="46"/>
      <c r="MPO43" s="46"/>
      <c r="MPP43" s="46"/>
      <c r="MPQ43" s="46"/>
      <c r="MPR43" s="46"/>
      <c r="MPS43" s="46"/>
      <c r="MPT43" s="46"/>
      <c r="MPU43" s="46"/>
      <c r="MPV43" s="46"/>
      <c r="MPW43" s="46"/>
      <c r="MPX43" s="46"/>
      <c r="MPY43" s="46"/>
      <c r="MPZ43" s="46"/>
      <c r="MQA43" s="46"/>
      <c r="MQB43" s="46"/>
      <c r="MQC43" s="46"/>
      <c r="MQD43" s="46"/>
      <c r="MQE43" s="46"/>
      <c r="MQF43" s="46"/>
      <c r="MQG43" s="46"/>
      <c r="MQH43" s="46"/>
      <c r="MQI43" s="46"/>
      <c r="MQJ43" s="46"/>
      <c r="MQK43" s="46"/>
      <c r="MQL43" s="46"/>
      <c r="MQM43" s="46"/>
      <c r="MQN43" s="46"/>
      <c r="MQO43" s="46"/>
      <c r="MQP43" s="46"/>
      <c r="MQQ43" s="46"/>
      <c r="MQR43" s="46"/>
      <c r="MQS43" s="46"/>
      <c r="MQT43" s="46"/>
      <c r="MQU43" s="46"/>
      <c r="MQV43" s="46"/>
      <c r="MQW43" s="46"/>
      <c r="MQX43" s="46"/>
      <c r="MQY43" s="46"/>
      <c r="MQZ43" s="46"/>
      <c r="MRA43" s="46"/>
      <c r="MRB43" s="46"/>
      <c r="MRC43" s="46"/>
      <c r="MRD43" s="46"/>
      <c r="MRE43" s="46"/>
      <c r="MRF43" s="46"/>
      <c r="MRG43" s="46"/>
      <c r="MRH43" s="46"/>
      <c r="MRI43" s="46"/>
      <c r="MRJ43" s="46"/>
      <c r="MRK43" s="46"/>
      <c r="MRL43" s="46"/>
      <c r="MRM43" s="46"/>
      <c r="MRN43" s="46"/>
      <c r="MRO43" s="46"/>
      <c r="MRP43" s="46"/>
      <c r="MRQ43" s="46"/>
      <c r="MRR43" s="46"/>
      <c r="MRS43" s="46"/>
      <c r="MRT43" s="46"/>
      <c r="MRU43" s="46"/>
      <c r="MRV43" s="46"/>
      <c r="MRW43" s="46"/>
      <c r="MRX43" s="46"/>
      <c r="MRY43" s="46"/>
      <c r="MRZ43" s="46"/>
      <c r="MSA43" s="46"/>
      <c r="MSB43" s="46"/>
      <c r="MSC43" s="46"/>
      <c r="MSD43" s="46"/>
      <c r="MSE43" s="46"/>
      <c r="MSF43" s="46"/>
      <c r="MSG43" s="46"/>
      <c r="MSH43" s="46"/>
      <c r="MSI43" s="46"/>
      <c r="MSJ43" s="46"/>
      <c r="MSK43" s="46"/>
      <c r="MSL43" s="46"/>
      <c r="MSM43" s="46"/>
      <c r="MSN43" s="46"/>
      <c r="MSO43" s="46"/>
      <c r="MSP43" s="46"/>
      <c r="MSQ43" s="46"/>
      <c r="MSR43" s="46"/>
      <c r="MSS43" s="46"/>
      <c r="MST43" s="46"/>
      <c r="MSU43" s="46"/>
      <c r="MSV43" s="46"/>
      <c r="MSW43" s="46"/>
      <c r="MSX43" s="46"/>
      <c r="MSY43" s="46"/>
      <c r="MSZ43" s="46"/>
      <c r="MTA43" s="46"/>
      <c r="MTB43" s="46"/>
      <c r="MTC43" s="46"/>
      <c r="MTD43" s="46"/>
      <c r="MTE43" s="46"/>
      <c r="MTF43" s="46"/>
      <c r="MTG43" s="46"/>
      <c r="MTH43" s="46"/>
      <c r="MTI43" s="46"/>
      <c r="MTJ43" s="46"/>
      <c r="MTK43" s="46"/>
      <c r="MTL43" s="46"/>
      <c r="MTM43" s="46"/>
      <c r="MTN43" s="46"/>
      <c r="MTO43" s="46"/>
      <c r="MTP43" s="46"/>
      <c r="MTQ43" s="46"/>
      <c r="MTR43" s="46"/>
      <c r="MTS43" s="46"/>
      <c r="MTT43" s="46"/>
      <c r="MTU43" s="46"/>
      <c r="MTV43" s="46"/>
      <c r="MTW43" s="46"/>
      <c r="MTX43" s="46"/>
      <c r="MTY43" s="46"/>
      <c r="MTZ43" s="46"/>
      <c r="MUA43" s="46"/>
      <c r="MUB43" s="46"/>
      <c r="MUC43" s="46"/>
      <c r="MUD43" s="46"/>
      <c r="MUE43" s="46"/>
      <c r="MUF43" s="46"/>
      <c r="MUG43" s="46"/>
      <c r="MUH43" s="46"/>
      <c r="MUI43" s="46"/>
      <c r="MUJ43" s="46"/>
      <c r="MUK43" s="46"/>
      <c r="MUL43" s="46"/>
      <c r="MUM43" s="46"/>
      <c r="MUN43" s="46"/>
      <c r="MUO43" s="46"/>
      <c r="MUP43" s="46"/>
      <c r="MUQ43" s="46"/>
      <c r="MUR43" s="46"/>
      <c r="MUS43" s="46"/>
      <c r="MUT43" s="46"/>
      <c r="MUU43" s="46"/>
      <c r="MUV43" s="46"/>
      <c r="MUW43" s="46"/>
      <c r="MUX43" s="46"/>
      <c r="MUY43" s="46"/>
      <c r="MUZ43" s="46"/>
      <c r="MVA43" s="46"/>
      <c r="MVB43" s="46"/>
      <c r="MVC43" s="46"/>
      <c r="MVD43" s="46"/>
      <c r="MVE43" s="46"/>
      <c r="MVF43" s="46"/>
      <c r="MVG43" s="46"/>
      <c r="MVH43" s="46"/>
      <c r="MVI43" s="46"/>
      <c r="MVJ43" s="46"/>
      <c r="MVK43" s="46"/>
      <c r="MVL43" s="46"/>
      <c r="MVM43" s="46"/>
      <c r="MVN43" s="46"/>
      <c r="MVO43" s="46"/>
      <c r="MVP43" s="46"/>
      <c r="MVQ43" s="46"/>
      <c r="MVR43" s="46"/>
      <c r="MVS43" s="46"/>
      <c r="MVT43" s="46"/>
      <c r="MVU43" s="46"/>
      <c r="MVV43" s="46"/>
      <c r="MVW43" s="46"/>
      <c r="MVX43" s="46"/>
      <c r="MVY43" s="46"/>
      <c r="MVZ43" s="46"/>
      <c r="MWA43" s="46"/>
      <c r="MWB43" s="46"/>
      <c r="MWC43" s="46"/>
      <c r="MWD43" s="46"/>
      <c r="MWE43" s="46"/>
      <c r="MWF43" s="46"/>
      <c r="MWG43" s="46"/>
      <c r="MWH43" s="46"/>
      <c r="MWI43" s="46"/>
      <c r="MWJ43" s="46"/>
      <c r="MWK43" s="46"/>
      <c r="MWL43" s="46"/>
      <c r="MWM43" s="46"/>
      <c r="MWN43" s="46"/>
      <c r="MWO43" s="46"/>
      <c r="MWP43" s="46"/>
      <c r="MWQ43" s="46"/>
      <c r="MWR43" s="46"/>
      <c r="MWS43" s="46"/>
      <c r="MWT43" s="46"/>
      <c r="MWU43" s="46"/>
      <c r="MWV43" s="46"/>
      <c r="MWW43" s="46"/>
      <c r="MWX43" s="46"/>
      <c r="MWY43" s="46"/>
      <c r="MWZ43" s="46"/>
      <c r="MXA43" s="46"/>
      <c r="MXB43" s="46"/>
      <c r="MXC43" s="46"/>
      <c r="MXD43" s="46"/>
      <c r="MXE43" s="46"/>
      <c r="MXF43" s="46"/>
      <c r="MXG43" s="46"/>
      <c r="MXH43" s="46"/>
      <c r="MXI43" s="46"/>
      <c r="MXJ43" s="46"/>
      <c r="MXK43" s="46"/>
      <c r="MXL43" s="46"/>
      <c r="MXM43" s="46"/>
      <c r="MXN43" s="46"/>
      <c r="MXO43" s="46"/>
      <c r="MXP43" s="46"/>
      <c r="MXQ43" s="46"/>
      <c r="MXR43" s="46"/>
      <c r="MXS43" s="46"/>
      <c r="MXT43" s="46"/>
      <c r="MXU43" s="46"/>
      <c r="MXV43" s="46"/>
      <c r="MXW43" s="46"/>
      <c r="MXX43" s="46"/>
      <c r="MXY43" s="46"/>
      <c r="MXZ43" s="46"/>
      <c r="MYA43" s="46"/>
      <c r="MYB43" s="46"/>
      <c r="MYC43" s="46"/>
      <c r="MYD43" s="46"/>
      <c r="MYE43" s="46"/>
      <c r="MYF43" s="46"/>
      <c r="MYG43" s="46"/>
      <c r="MYH43" s="46"/>
      <c r="MYI43" s="46"/>
      <c r="MYJ43" s="46"/>
      <c r="MYK43" s="46"/>
      <c r="MYL43" s="46"/>
      <c r="MYM43" s="46"/>
      <c r="MYN43" s="46"/>
      <c r="MYO43" s="46"/>
      <c r="MYP43" s="46"/>
      <c r="MYQ43" s="46"/>
      <c r="MYR43" s="46"/>
      <c r="MYS43" s="46"/>
      <c r="MYT43" s="46"/>
      <c r="MYU43" s="46"/>
      <c r="MYV43" s="46"/>
      <c r="MYW43" s="46"/>
      <c r="MYX43" s="46"/>
      <c r="MYY43" s="46"/>
      <c r="MYZ43" s="46"/>
      <c r="MZA43" s="46"/>
      <c r="MZB43" s="46"/>
      <c r="MZC43" s="46"/>
      <c r="MZD43" s="46"/>
      <c r="MZE43" s="46"/>
      <c r="MZF43" s="46"/>
      <c r="MZG43" s="46"/>
      <c r="MZH43" s="46"/>
      <c r="MZI43" s="46"/>
      <c r="MZJ43" s="46"/>
      <c r="MZK43" s="46"/>
      <c r="MZL43" s="46"/>
      <c r="MZM43" s="46"/>
      <c r="MZN43" s="46"/>
      <c r="MZO43" s="46"/>
      <c r="MZP43" s="46"/>
      <c r="MZQ43" s="46"/>
      <c r="MZR43" s="46"/>
      <c r="MZS43" s="46"/>
      <c r="MZT43" s="46"/>
      <c r="MZU43" s="46"/>
      <c r="MZV43" s="46"/>
      <c r="MZW43" s="46"/>
      <c r="MZX43" s="46"/>
      <c r="MZY43" s="46"/>
      <c r="MZZ43" s="46"/>
      <c r="NAA43" s="46"/>
      <c r="NAB43" s="46"/>
      <c r="NAC43" s="46"/>
      <c r="NAD43" s="46"/>
      <c r="NAE43" s="46"/>
      <c r="NAF43" s="46"/>
      <c r="NAG43" s="46"/>
      <c r="NAH43" s="46"/>
      <c r="NAI43" s="46"/>
      <c r="NAJ43" s="46"/>
      <c r="NAK43" s="46"/>
      <c r="NAL43" s="46"/>
      <c r="NAM43" s="46"/>
      <c r="NAN43" s="46"/>
      <c r="NAO43" s="46"/>
      <c r="NAP43" s="46"/>
      <c r="NAQ43" s="46"/>
      <c r="NAR43" s="46"/>
      <c r="NAS43" s="46"/>
      <c r="NAT43" s="46"/>
      <c r="NAU43" s="46"/>
      <c r="NAV43" s="46"/>
      <c r="NAW43" s="46"/>
      <c r="NAX43" s="46"/>
      <c r="NAY43" s="46"/>
      <c r="NAZ43" s="46"/>
      <c r="NBA43" s="46"/>
      <c r="NBB43" s="46"/>
      <c r="NBC43" s="46"/>
      <c r="NBD43" s="46"/>
      <c r="NBE43" s="46"/>
      <c r="NBF43" s="46"/>
      <c r="NBG43" s="46"/>
      <c r="NBH43" s="46"/>
      <c r="NBI43" s="46"/>
      <c r="NBJ43" s="46"/>
      <c r="NBK43" s="46"/>
      <c r="NBL43" s="46"/>
      <c r="NBM43" s="46"/>
      <c r="NBN43" s="46"/>
      <c r="NBO43" s="46"/>
      <c r="NBP43" s="46"/>
      <c r="NBQ43" s="46"/>
      <c r="NBR43" s="46"/>
      <c r="NBS43" s="46"/>
      <c r="NBT43" s="46"/>
      <c r="NBU43" s="46"/>
      <c r="NBV43" s="46"/>
      <c r="NBW43" s="46"/>
      <c r="NBX43" s="46"/>
      <c r="NBY43" s="46"/>
      <c r="NBZ43" s="46"/>
      <c r="NCA43" s="46"/>
      <c r="NCB43" s="46"/>
      <c r="NCC43" s="46"/>
      <c r="NCD43" s="46"/>
      <c r="NCE43" s="46"/>
      <c r="NCF43" s="46"/>
      <c r="NCG43" s="46"/>
      <c r="NCH43" s="46"/>
      <c r="NCI43" s="46"/>
      <c r="NCJ43" s="46"/>
      <c r="NCK43" s="46"/>
      <c r="NCL43" s="46"/>
      <c r="NCM43" s="46"/>
      <c r="NCN43" s="46"/>
      <c r="NCO43" s="46"/>
      <c r="NCP43" s="46"/>
      <c r="NCQ43" s="46"/>
      <c r="NCR43" s="46"/>
      <c r="NCS43" s="46"/>
      <c r="NCT43" s="46"/>
      <c r="NCU43" s="46"/>
      <c r="NCV43" s="46"/>
      <c r="NCW43" s="46"/>
      <c r="NCX43" s="46"/>
      <c r="NCY43" s="46"/>
      <c r="NCZ43" s="46"/>
      <c r="NDA43" s="46"/>
      <c r="NDB43" s="46"/>
      <c r="NDC43" s="46"/>
      <c r="NDD43" s="46"/>
      <c r="NDE43" s="46"/>
      <c r="NDF43" s="46"/>
      <c r="NDG43" s="46"/>
      <c r="NDH43" s="46"/>
      <c r="NDI43" s="46"/>
      <c r="NDJ43" s="46"/>
      <c r="NDK43" s="46"/>
      <c r="NDL43" s="46"/>
      <c r="NDM43" s="46"/>
      <c r="NDN43" s="46"/>
      <c r="NDO43" s="46"/>
      <c r="NDP43" s="46"/>
      <c r="NDQ43" s="46"/>
      <c r="NDR43" s="46"/>
      <c r="NDS43" s="46"/>
      <c r="NDT43" s="46"/>
      <c r="NDU43" s="46"/>
      <c r="NDV43" s="46"/>
      <c r="NDW43" s="46"/>
      <c r="NDX43" s="46"/>
      <c r="NDY43" s="46"/>
      <c r="NDZ43" s="46"/>
      <c r="NEA43" s="46"/>
      <c r="NEB43" s="46"/>
      <c r="NEC43" s="46"/>
      <c r="NED43" s="46"/>
      <c r="NEE43" s="46"/>
      <c r="NEF43" s="46"/>
      <c r="NEG43" s="46"/>
      <c r="NEH43" s="46"/>
      <c r="NEI43" s="46"/>
      <c r="NEJ43" s="46"/>
      <c r="NEK43" s="46"/>
      <c r="NEL43" s="46"/>
      <c r="NEM43" s="46"/>
      <c r="NEN43" s="46"/>
      <c r="NEO43" s="46"/>
      <c r="NEP43" s="46"/>
      <c r="NEQ43" s="46"/>
      <c r="NER43" s="46"/>
      <c r="NES43" s="46"/>
      <c r="NET43" s="46"/>
      <c r="NEU43" s="46"/>
      <c r="NEV43" s="46"/>
      <c r="NEW43" s="46"/>
      <c r="NEX43" s="46"/>
      <c r="NEY43" s="46"/>
      <c r="NEZ43" s="46"/>
      <c r="NFA43" s="46"/>
      <c r="NFB43" s="46"/>
      <c r="NFC43" s="46"/>
      <c r="NFD43" s="46"/>
      <c r="NFE43" s="46"/>
      <c r="NFF43" s="46"/>
      <c r="NFG43" s="46"/>
      <c r="NFH43" s="46"/>
      <c r="NFI43" s="46"/>
      <c r="NFJ43" s="46"/>
      <c r="NFK43" s="46"/>
      <c r="NFL43" s="46"/>
      <c r="NFM43" s="46"/>
      <c r="NFN43" s="46"/>
      <c r="NFO43" s="46"/>
      <c r="NFP43" s="46"/>
      <c r="NFQ43" s="46"/>
      <c r="NFR43" s="46"/>
      <c r="NFS43" s="46"/>
      <c r="NFT43" s="46"/>
      <c r="NFU43" s="46"/>
      <c r="NFV43" s="46"/>
      <c r="NFW43" s="46"/>
      <c r="NFX43" s="46"/>
      <c r="NFY43" s="46"/>
      <c r="NFZ43" s="46"/>
      <c r="NGA43" s="46"/>
      <c r="NGB43" s="46"/>
      <c r="NGC43" s="46"/>
      <c r="NGD43" s="46"/>
      <c r="NGE43" s="46"/>
      <c r="NGF43" s="46"/>
      <c r="NGG43" s="46"/>
      <c r="NGH43" s="46"/>
      <c r="NGI43" s="46"/>
      <c r="NGJ43" s="46"/>
      <c r="NGK43" s="46"/>
      <c r="NGL43" s="46"/>
      <c r="NGM43" s="46"/>
      <c r="NGN43" s="46"/>
      <c r="NGO43" s="46"/>
      <c r="NGP43" s="46"/>
      <c r="NGQ43" s="46"/>
      <c r="NGR43" s="46"/>
      <c r="NGS43" s="46"/>
      <c r="NGT43" s="46"/>
      <c r="NGU43" s="46"/>
      <c r="NGV43" s="46"/>
      <c r="NGW43" s="46"/>
      <c r="NGX43" s="46"/>
      <c r="NGY43" s="46"/>
      <c r="NGZ43" s="46"/>
      <c r="NHA43" s="46"/>
      <c r="NHB43" s="46"/>
      <c r="NHC43" s="46"/>
      <c r="NHD43" s="46"/>
      <c r="NHE43" s="46"/>
      <c r="NHF43" s="46"/>
      <c r="NHG43" s="46"/>
      <c r="NHH43" s="46"/>
      <c r="NHI43" s="46"/>
      <c r="NHJ43" s="46"/>
      <c r="NHK43" s="46"/>
      <c r="NHL43" s="46"/>
      <c r="NHM43" s="46"/>
      <c r="NHN43" s="46"/>
      <c r="NHO43" s="46"/>
      <c r="NHP43" s="46"/>
      <c r="NHQ43" s="46"/>
      <c r="NHR43" s="46"/>
      <c r="NHS43" s="46"/>
      <c r="NHT43" s="46"/>
      <c r="NHU43" s="46"/>
      <c r="NHV43" s="46"/>
      <c r="NHW43" s="46"/>
      <c r="NHX43" s="46"/>
      <c r="NHY43" s="46"/>
      <c r="NHZ43" s="46"/>
      <c r="NIA43" s="46"/>
      <c r="NIB43" s="46"/>
      <c r="NIC43" s="46"/>
      <c r="NID43" s="46"/>
      <c r="NIE43" s="46"/>
      <c r="NIF43" s="46"/>
      <c r="NIG43" s="46"/>
      <c r="NIH43" s="46"/>
      <c r="NII43" s="46"/>
      <c r="NIJ43" s="46"/>
      <c r="NIK43" s="46"/>
      <c r="NIL43" s="46"/>
      <c r="NIM43" s="46"/>
      <c r="NIN43" s="46"/>
      <c r="NIO43" s="46"/>
      <c r="NIP43" s="46"/>
      <c r="NIQ43" s="46"/>
      <c r="NIR43" s="46"/>
      <c r="NIS43" s="46"/>
      <c r="NIT43" s="46"/>
      <c r="NIU43" s="46"/>
      <c r="NIV43" s="46"/>
      <c r="NIW43" s="46"/>
      <c r="NIX43" s="46"/>
      <c r="NIY43" s="46"/>
      <c r="NIZ43" s="46"/>
      <c r="NJA43" s="46"/>
      <c r="NJB43" s="46"/>
      <c r="NJC43" s="46"/>
      <c r="NJD43" s="46"/>
      <c r="NJE43" s="46"/>
      <c r="NJF43" s="46"/>
      <c r="NJG43" s="46"/>
      <c r="NJH43" s="46"/>
      <c r="NJI43" s="46"/>
      <c r="NJJ43" s="46"/>
      <c r="NJK43" s="46"/>
      <c r="NJL43" s="46"/>
      <c r="NJM43" s="46"/>
      <c r="NJN43" s="46"/>
      <c r="NJO43" s="46"/>
      <c r="NJP43" s="46"/>
      <c r="NJQ43" s="46"/>
      <c r="NJR43" s="46"/>
      <c r="NJS43" s="46"/>
      <c r="NJT43" s="46"/>
      <c r="NJU43" s="46"/>
      <c r="NJV43" s="46"/>
      <c r="NJW43" s="46"/>
      <c r="NJX43" s="46"/>
      <c r="NJY43" s="46"/>
      <c r="NJZ43" s="46"/>
      <c r="NKA43" s="46"/>
      <c r="NKB43" s="46"/>
      <c r="NKC43" s="46"/>
      <c r="NKD43" s="46"/>
      <c r="NKE43" s="46"/>
      <c r="NKF43" s="46"/>
      <c r="NKG43" s="46"/>
      <c r="NKH43" s="46"/>
      <c r="NKI43" s="46"/>
      <c r="NKJ43" s="46"/>
      <c r="NKK43" s="46"/>
      <c r="NKL43" s="46"/>
      <c r="NKM43" s="46"/>
      <c r="NKN43" s="46"/>
      <c r="NKO43" s="46"/>
      <c r="NKP43" s="46"/>
      <c r="NKQ43" s="46"/>
      <c r="NKR43" s="46"/>
      <c r="NKS43" s="46"/>
      <c r="NKT43" s="46"/>
      <c r="NKU43" s="46"/>
      <c r="NKV43" s="46"/>
      <c r="NKW43" s="46"/>
      <c r="NKX43" s="46"/>
      <c r="NKY43" s="46"/>
      <c r="NKZ43" s="46"/>
      <c r="NLA43" s="46"/>
      <c r="NLB43" s="46"/>
      <c r="NLC43" s="46"/>
      <c r="NLD43" s="46"/>
      <c r="NLE43" s="46"/>
      <c r="NLF43" s="46"/>
      <c r="NLG43" s="46"/>
      <c r="NLH43" s="46"/>
      <c r="NLI43" s="46"/>
      <c r="NLJ43" s="46"/>
      <c r="NLK43" s="46"/>
      <c r="NLL43" s="46"/>
      <c r="NLM43" s="46"/>
      <c r="NLN43" s="46"/>
      <c r="NLO43" s="46"/>
      <c r="NLP43" s="46"/>
      <c r="NLQ43" s="46"/>
      <c r="NLR43" s="46"/>
      <c r="NLS43" s="46"/>
      <c r="NLT43" s="46"/>
      <c r="NLU43" s="46"/>
      <c r="NLV43" s="46"/>
      <c r="NLW43" s="46"/>
      <c r="NLX43" s="46"/>
      <c r="NLY43" s="46"/>
      <c r="NLZ43" s="46"/>
      <c r="NMA43" s="46"/>
      <c r="NMB43" s="46"/>
      <c r="NMC43" s="46"/>
      <c r="NMD43" s="46"/>
      <c r="NME43" s="46"/>
      <c r="NMF43" s="46"/>
      <c r="NMG43" s="46"/>
      <c r="NMH43" s="46"/>
      <c r="NMI43" s="46"/>
      <c r="NMJ43" s="46"/>
      <c r="NMK43" s="46"/>
      <c r="NML43" s="46"/>
      <c r="NMM43" s="46"/>
      <c r="NMN43" s="46"/>
      <c r="NMO43" s="46"/>
      <c r="NMP43" s="46"/>
      <c r="NMQ43" s="46"/>
      <c r="NMR43" s="46"/>
      <c r="NMS43" s="46"/>
      <c r="NMT43" s="46"/>
      <c r="NMU43" s="46"/>
      <c r="NMV43" s="46"/>
      <c r="NMW43" s="46"/>
      <c r="NMX43" s="46"/>
      <c r="NMY43" s="46"/>
      <c r="NMZ43" s="46"/>
      <c r="NNA43" s="46"/>
      <c r="NNB43" s="46"/>
      <c r="NNC43" s="46"/>
      <c r="NND43" s="46"/>
      <c r="NNE43" s="46"/>
      <c r="NNF43" s="46"/>
      <c r="NNG43" s="46"/>
      <c r="NNH43" s="46"/>
      <c r="NNI43" s="46"/>
      <c r="NNJ43" s="46"/>
      <c r="NNK43" s="46"/>
      <c r="NNL43" s="46"/>
      <c r="NNM43" s="46"/>
      <c r="NNN43" s="46"/>
      <c r="NNO43" s="46"/>
      <c r="NNP43" s="46"/>
      <c r="NNQ43" s="46"/>
      <c r="NNR43" s="46"/>
      <c r="NNS43" s="46"/>
      <c r="NNT43" s="46"/>
      <c r="NNU43" s="46"/>
      <c r="NNV43" s="46"/>
      <c r="NNW43" s="46"/>
      <c r="NNX43" s="46"/>
      <c r="NNY43" s="46"/>
      <c r="NNZ43" s="46"/>
      <c r="NOA43" s="46"/>
      <c r="NOB43" s="46"/>
      <c r="NOC43" s="46"/>
      <c r="NOD43" s="46"/>
      <c r="NOE43" s="46"/>
      <c r="NOF43" s="46"/>
      <c r="NOG43" s="46"/>
      <c r="NOH43" s="46"/>
      <c r="NOI43" s="46"/>
      <c r="NOJ43" s="46"/>
      <c r="NOK43" s="46"/>
      <c r="NOL43" s="46"/>
      <c r="NOM43" s="46"/>
      <c r="NON43" s="46"/>
      <c r="NOO43" s="46"/>
      <c r="NOP43" s="46"/>
      <c r="NOQ43" s="46"/>
      <c r="NOR43" s="46"/>
      <c r="NOS43" s="46"/>
      <c r="NOT43" s="46"/>
      <c r="NOU43" s="46"/>
      <c r="NOV43" s="46"/>
      <c r="NOW43" s="46"/>
      <c r="NOX43" s="46"/>
      <c r="NOY43" s="46"/>
      <c r="NOZ43" s="46"/>
      <c r="NPA43" s="46"/>
      <c r="NPB43" s="46"/>
      <c r="NPC43" s="46"/>
      <c r="NPD43" s="46"/>
      <c r="NPE43" s="46"/>
      <c r="NPF43" s="46"/>
      <c r="NPG43" s="46"/>
      <c r="NPH43" s="46"/>
      <c r="NPI43" s="46"/>
      <c r="NPJ43" s="46"/>
      <c r="NPK43" s="46"/>
      <c r="NPL43" s="46"/>
      <c r="NPM43" s="46"/>
      <c r="NPN43" s="46"/>
      <c r="NPO43" s="46"/>
      <c r="NPP43" s="46"/>
      <c r="NPQ43" s="46"/>
      <c r="NPR43" s="46"/>
      <c r="NPS43" s="46"/>
      <c r="NPT43" s="46"/>
      <c r="NPU43" s="46"/>
      <c r="NPV43" s="46"/>
      <c r="NPW43" s="46"/>
      <c r="NPX43" s="46"/>
      <c r="NPY43" s="46"/>
      <c r="NPZ43" s="46"/>
      <c r="NQA43" s="46"/>
      <c r="NQB43" s="46"/>
      <c r="NQC43" s="46"/>
      <c r="NQD43" s="46"/>
      <c r="NQE43" s="46"/>
      <c r="NQF43" s="46"/>
      <c r="NQG43" s="46"/>
      <c r="NQH43" s="46"/>
      <c r="NQI43" s="46"/>
      <c r="NQJ43" s="46"/>
      <c r="NQK43" s="46"/>
      <c r="NQL43" s="46"/>
      <c r="NQM43" s="46"/>
      <c r="NQN43" s="46"/>
      <c r="NQO43" s="46"/>
      <c r="NQP43" s="46"/>
      <c r="NQQ43" s="46"/>
      <c r="NQR43" s="46"/>
      <c r="NQS43" s="46"/>
      <c r="NQT43" s="46"/>
      <c r="NQU43" s="46"/>
      <c r="NQV43" s="46"/>
      <c r="NQW43" s="46"/>
      <c r="NQX43" s="46"/>
      <c r="NQY43" s="46"/>
      <c r="NQZ43" s="46"/>
      <c r="NRA43" s="46"/>
      <c r="NRB43" s="46"/>
      <c r="NRC43" s="46"/>
      <c r="NRD43" s="46"/>
      <c r="NRE43" s="46"/>
      <c r="NRF43" s="46"/>
      <c r="NRG43" s="46"/>
      <c r="NRH43" s="46"/>
      <c r="NRI43" s="46"/>
      <c r="NRJ43" s="46"/>
      <c r="NRK43" s="46"/>
      <c r="NRL43" s="46"/>
      <c r="NRM43" s="46"/>
      <c r="NRN43" s="46"/>
      <c r="NRO43" s="46"/>
      <c r="NRP43" s="46"/>
      <c r="NRQ43" s="46"/>
      <c r="NRR43" s="46"/>
      <c r="NRS43" s="46"/>
      <c r="NRT43" s="46"/>
      <c r="NRU43" s="46"/>
      <c r="NRV43" s="46"/>
      <c r="NRW43" s="46"/>
      <c r="NRX43" s="46"/>
      <c r="NRY43" s="46"/>
      <c r="NRZ43" s="46"/>
      <c r="NSA43" s="46"/>
      <c r="NSB43" s="46"/>
      <c r="NSC43" s="46"/>
      <c r="NSD43" s="46"/>
      <c r="NSE43" s="46"/>
      <c r="NSF43" s="46"/>
      <c r="NSG43" s="46"/>
      <c r="NSH43" s="46"/>
      <c r="NSI43" s="46"/>
      <c r="NSJ43" s="46"/>
      <c r="NSK43" s="46"/>
      <c r="NSL43" s="46"/>
      <c r="NSM43" s="46"/>
      <c r="NSN43" s="46"/>
      <c r="NSO43" s="46"/>
      <c r="NSP43" s="46"/>
      <c r="NSQ43" s="46"/>
      <c r="NSR43" s="46"/>
      <c r="NSS43" s="46"/>
      <c r="NST43" s="46"/>
      <c r="NSU43" s="46"/>
      <c r="NSV43" s="46"/>
      <c r="NSW43" s="46"/>
      <c r="NSX43" s="46"/>
      <c r="NSY43" s="46"/>
      <c r="NSZ43" s="46"/>
      <c r="NTA43" s="46"/>
      <c r="NTB43" s="46"/>
      <c r="NTC43" s="46"/>
      <c r="NTD43" s="46"/>
      <c r="NTE43" s="46"/>
      <c r="NTF43" s="46"/>
      <c r="NTG43" s="46"/>
      <c r="NTH43" s="46"/>
      <c r="NTI43" s="46"/>
      <c r="NTJ43" s="46"/>
      <c r="NTK43" s="46"/>
      <c r="NTL43" s="46"/>
      <c r="NTM43" s="46"/>
      <c r="NTN43" s="46"/>
      <c r="NTO43" s="46"/>
      <c r="NTP43" s="46"/>
      <c r="NTQ43" s="46"/>
      <c r="NTR43" s="46"/>
      <c r="NTS43" s="46"/>
      <c r="NTT43" s="46"/>
      <c r="NTU43" s="46"/>
      <c r="NTV43" s="46"/>
      <c r="NTW43" s="46"/>
      <c r="NTX43" s="46"/>
      <c r="NTY43" s="46"/>
      <c r="NTZ43" s="46"/>
      <c r="NUA43" s="46"/>
      <c r="NUB43" s="46"/>
      <c r="NUC43" s="46"/>
      <c r="NUD43" s="46"/>
      <c r="NUE43" s="46"/>
      <c r="NUF43" s="46"/>
      <c r="NUG43" s="46"/>
      <c r="NUH43" s="46"/>
      <c r="NUI43" s="46"/>
      <c r="NUJ43" s="46"/>
      <c r="NUK43" s="46"/>
      <c r="NUL43" s="46"/>
      <c r="NUM43" s="46"/>
      <c r="NUN43" s="46"/>
      <c r="NUO43" s="46"/>
      <c r="NUP43" s="46"/>
      <c r="NUQ43" s="46"/>
      <c r="NUR43" s="46"/>
      <c r="NUS43" s="46"/>
      <c r="NUT43" s="46"/>
      <c r="NUU43" s="46"/>
      <c r="NUV43" s="46"/>
      <c r="NUW43" s="46"/>
      <c r="NUX43" s="46"/>
      <c r="NUY43" s="46"/>
      <c r="NUZ43" s="46"/>
      <c r="NVA43" s="46"/>
      <c r="NVB43" s="46"/>
      <c r="NVC43" s="46"/>
      <c r="NVD43" s="46"/>
      <c r="NVE43" s="46"/>
      <c r="NVF43" s="46"/>
      <c r="NVG43" s="46"/>
      <c r="NVH43" s="46"/>
      <c r="NVI43" s="46"/>
      <c r="NVJ43" s="46"/>
      <c r="NVK43" s="46"/>
      <c r="NVL43" s="46"/>
      <c r="NVM43" s="46"/>
      <c r="NVN43" s="46"/>
      <c r="NVO43" s="46"/>
      <c r="NVP43" s="46"/>
      <c r="NVQ43" s="46"/>
      <c r="NVR43" s="46"/>
      <c r="NVS43" s="46"/>
      <c r="NVT43" s="46"/>
      <c r="NVU43" s="46"/>
      <c r="NVV43" s="46"/>
      <c r="NVW43" s="46"/>
      <c r="NVX43" s="46"/>
      <c r="NVY43" s="46"/>
      <c r="NVZ43" s="46"/>
      <c r="NWA43" s="46"/>
      <c r="NWB43" s="46"/>
      <c r="NWC43" s="46"/>
      <c r="NWD43" s="46"/>
      <c r="NWE43" s="46"/>
      <c r="NWF43" s="46"/>
      <c r="NWG43" s="46"/>
      <c r="NWH43" s="46"/>
      <c r="NWI43" s="46"/>
      <c r="NWJ43" s="46"/>
      <c r="NWK43" s="46"/>
      <c r="NWL43" s="46"/>
      <c r="NWM43" s="46"/>
      <c r="NWN43" s="46"/>
      <c r="NWO43" s="46"/>
      <c r="NWP43" s="46"/>
      <c r="NWQ43" s="46"/>
      <c r="NWR43" s="46"/>
      <c r="NWS43" s="46"/>
      <c r="NWT43" s="46"/>
      <c r="NWU43" s="46"/>
      <c r="NWV43" s="46"/>
      <c r="NWW43" s="46"/>
      <c r="NWX43" s="46"/>
      <c r="NWY43" s="46"/>
      <c r="NWZ43" s="46"/>
      <c r="NXA43" s="46"/>
      <c r="NXB43" s="46"/>
      <c r="NXC43" s="46"/>
      <c r="NXD43" s="46"/>
      <c r="NXE43" s="46"/>
      <c r="NXF43" s="46"/>
      <c r="NXG43" s="46"/>
      <c r="NXH43" s="46"/>
      <c r="NXI43" s="46"/>
      <c r="NXJ43" s="46"/>
      <c r="NXK43" s="46"/>
      <c r="NXL43" s="46"/>
      <c r="NXM43" s="46"/>
      <c r="NXN43" s="46"/>
      <c r="NXO43" s="46"/>
      <c r="NXP43" s="46"/>
      <c r="NXQ43" s="46"/>
      <c r="NXR43" s="46"/>
      <c r="NXS43" s="46"/>
      <c r="NXT43" s="46"/>
      <c r="NXU43" s="46"/>
      <c r="NXV43" s="46"/>
      <c r="NXW43" s="46"/>
      <c r="NXX43" s="46"/>
      <c r="NXY43" s="46"/>
      <c r="NXZ43" s="46"/>
      <c r="NYA43" s="46"/>
      <c r="NYB43" s="46"/>
      <c r="NYC43" s="46"/>
      <c r="NYD43" s="46"/>
      <c r="NYE43" s="46"/>
      <c r="NYF43" s="46"/>
      <c r="NYG43" s="46"/>
      <c r="NYH43" s="46"/>
      <c r="NYI43" s="46"/>
      <c r="NYJ43" s="46"/>
      <c r="NYK43" s="46"/>
      <c r="NYL43" s="46"/>
      <c r="NYM43" s="46"/>
      <c r="NYN43" s="46"/>
      <c r="NYO43" s="46"/>
      <c r="NYP43" s="46"/>
      <c r="NYQ43" s="46"/>
      <c r="NYR43" s="46"/>
      <c r="NYS43" s="46"/>
      <c r="NYT43" s="46"/>
      <c r="NYU43" s="46"/>
      <c r="NYV43" s="46"/>
      <c r="NYW43" s="46"/>
      <c r="NYX43" s="46"/>
      <c r="NYY43" s="46"/>
      <c r="NYZ43" s="46"/>
      <c r="NZA43" s="46"/>
      <c r="NZB43" s="46"/>
      <c r="NZC43" s="46"/>
      <c r="NZD43" s="46"/>
      <c r="NZE43" s="46"/>
      <c r="NZF43" s="46"/>
      <c r="NZG43" s="46"/>
      <c r="NZH43" s="46"/>
      <c r="NZI43" s="46"/>
      <c r="NZJ43" s="46"/>
      <c r="NZK43" s="46"/>
      <c r="NZL43" s="46"/>
      <c r="NZM43" s="46"/>
      <c r="NZN43" s="46"/>
      <c r="NZO43" s="46"/>
      <c r="NZP43" s="46"/>
      <c r="NZQ43" s="46"/>
      <c r="NZR43" s="46"/>
      <c r="NZS43" s="46"/>
      <c r="NZT43" s="46"/>
      <c r="NZU43" s="46"/>
      <c r="NZV43" s="46"/>
      <c r="NZW43" s="46"/>
      <c r="NZX43" s="46"/>
      <c r="NZY43" s="46"/>
      <c r="NZZ43" s="46"/>
      <c r="OAA43" s="46"/>
      <c r="OAB43" s="46"/>
      <c r="OAC43" s="46"/>
      <c r="OAD43" s="46"/>
      <c r="OAE43" s="46"/>
      <c r="OAF43" s="46"/>
      <c r="OAG43" s="46"/>
      <c r="OAH43" s="46"/>
      <c r="OAI43" s="46"/>
      <c r="OAJ43" s="46"/>
      <c r="OAK43" s="46"/>
      <c r="OAL43" s="46"/>
      <c r="OAM43" s="46"/>
      <c r="OAN43" s="46"/>
      <c r="OAO43" s="46"/>
      <c r="OAP43" s="46"/>
      <c r="OAQ43" s="46"/>
      <c r="OAR43" s="46"/>
      <c r="OAS43" s="46"/>
      <c r="OAT43" s="46"/>
      <c r="OAU43" s="46"/>
      <c r="OAV43" s="46"/>
      <c r="OAW43" s="46"/>
      <c r="OAX43" s="46"/>
      <c r="OAY43" s="46"/>
      <c r="OAZ43" s="46"/>
      <c r="OBA43" s="46"/>
      <c r="OBB43" s="46"/>
      <c r="OBC43" s="46"/>
      <c r="OBD43" s="46"/>
      <c r="OBE43" s="46"/>
      <c r="OBF43" s="46"/>
      <c r="OBG43" s="46"/>
      <c r="OBH43" s="46"/>
      <c r="OBI43" s="46"/>
      <c r="OBJ43" s="46"/>
      <c r="OBK43" s="46"/>
      <c r="OBL43" s="46"/>
      <c r="OBM43" s="46"/>
      <c r="OBN43" s="46"/>
      <c r="OBO43" s="46"/>
      <c r="OBP43" s="46"/>
      <c r="OBQ43" s="46"/>
      <c r="OBR43" s="46"/>
      <c r="OBS43" s="46"/>
      <c r="OBT43" s="46"/>
      <c r="OBU43" s="46"/>
      <c r="OBV43" s="46"/>
      <c r="OBW43" s="46"/>
      <c r="OBX43" s="46"/>
      <c r="OBY43" s="46"/>
      <c r="OBZ43" s="46"/>
      <c r="OCA43" s="46"/>
      <c r="OCB43" s="46"/>
      <c r="OCC43" s="46"/>
      <c r="OCD43" s="46"/>
      <c r="OCE43" s="46"/>
      <c r="OCF43" s="46"/>
      <c r="OCG43" s="46"/>
      <c r="OCH43" s="46"/>
      <c r="OCI43" s="46"/>
      <c r="OCJ43" s="46"/>
      <c r="OCK43" s="46"/>
      <c r="OCL43" s="46"/>
      <c r="OCM43" s="46"/>
      <c r="OCN43" s="46"/>
      <c r="OCO43" s="46"/>
      <c r="OCP43" s="46"/>
      <c r="OCQ43" s="46"/>
      <c r="OCR43" s="46"/>
      <c r="OCS43" s="46"/>
      <c r="OCT43" s="46"/>
      <c r="OCU43" s="46"/>
      <c r="OCV43" s="46"/>
      <c r="OCW43" s="46"/>
      <c r="OCX43" s="46"/>
      <c r="OCY43" s="46"/>
      <c r="OCZ43" s="46"/>
      <c r="ODA43" s="46"/>
      <c r="ODB43" s="46"/>
      <c r="ODC43" s="46"/>
      <c r="ODD43" s="46"/>
      <c r="ODE43" s="46"/>
      <c r="ODF43" s="46"/>
      <c r="ODG43" s="46"/>
      <c r="ODH43" s="46"/>
      <c r="ODI43" s="46"/>
      <c r="ODJ43" s="46"/>
      <c r="ODK43" s="46"/>
      <c r="ODL43" s="46"/>
      <c r="ODM43" s="46"/>
      <c r="ODN43" s="46"/>
      <c r="ODO43" s="46"/>
      <c r="ODP43" s="46"/>
      <c r="ODQ43" s="46"/>
      <c r="ODR43" s="46"/>
      <c r="ODS43" s="46"/>
      <c r="ODT43" s="46"/>
      <c r="ODU43" s="46"/>
      <c r="ODV43" s="46"/>
      <c r="ODW43" s="46"/>
      <c r="ODX43" s="46"/>
      <c r="ODY43" s="46"/>
      <c r="ODZ43" s="46"/>
      <c r="OEA43" s="46"/>
      <c r="OEB43" s="46"/>
      <c r="OEC43" s="46"/>
      <c r="OED43" s="46"/>
      <c r="OEE43" s="46"/>
      <c r="OEF43" s="46"/>
      <c r="OEG43" s="46"/>
      <c r="OEH43" s="46"/>
      <c r="OEI43" s="46"/>
      <c r="OEJ43" s="46"/>
      <c r="OEK43" s="46"/>
      <c r="OEL43" s="46"/>
      <c r="OEM43" s="46"/>
      <c r="OEN43" s="46"/>
      <c r="OEO43" s="46"/>
      <c r="OEP43" s="46"/>
      <c r="OEQ43" s="46"/>
      <c r="OER43" s="46"/>
      <c r="OES43" s="46"/>
      <c r="OET43" s="46"/>
      <c r="OEU43" s="46"/>
      <c r="OEV43" s="46"/>
      <c r="OEW43" s="46"/>
      <c r="OEX43" s="46"/>
      <c r="OEY43" s="46"/>
      <c r="OEZ43" s="46"/>
      <c r="OFA43" s="46"/>
      <c r="OFB43" s="46"/>
      <c r="OFC43" s="46"/>
      <c r="OFD43" s="46"/>
      <c r="OFE43" s="46"/>
      <c r="OFF43" s="46"/>
      <c r="OFG43" s="46"/>
      <c r="OFH43" s="46"/>
      <c r="OFI43" s="46"/>
      <c r="OFJ43" s="46"/>
      <c r="OFK43" s="46"/>
      <c r="OFL43" s="46"/>
      <c r="OFM43" s="46"/>
      <c r="OFN43" s="46"/>
      <c r="OFO43" s="46"/>
      <c r="OFP43" s="46"/>
      <c r="OFQ43" s="46"/>
      <c r="OFR43" s="46"/>
      <c r="OFS43" s="46"/>
      <c r="OFT43" s="46"/>
      <c r="OFU43" s="46"/>
      <c r="OFV43" s="46"/>
      <c r="OFW43" s="46"/>
      <c r="OFX43" s="46"/>
      <c r="OFY43" s="46"/>
      <c r="OFZ43" s="46"/>
      <c r="OGA43" s="46"/>
      <c r="OGB43" s="46"/>
      <c r="OGC43" s="46"/>
      <c r="OGD43" s="46"/>
      <c r="OGE43" s="46"/>
      <c r="OGF43" s="46"/>
      <c r="OGG43" s="46"/>
      <c r="OGH43" s="46"/>
      <c r="OGI43" s="46"/>
      <c r="OGJ43" s="46"/>
      <c r="OGK43" s="46"/>
      <c r="OGL43" s="46"/>
      <c r="OGM43" s="46"/>
      <c r="OGN43" s="46"/>
      <c r="OGO43" s="46"/>
      <c r="OGP43" s="46"/>
      <c r="OGQ43" s="46"/>
      <c r="OGR43" s="46"/>
      <c r="OGS43" s="46"/>
      <c r="OGT43" s="46"/>
      <c r="OGU43" s="46"/>
      <c r="OGV43" s="46"/>
      <c r="OGW43" s="46"/>
      <c r="OGX43" s="46"/>
      <c r="OGY43" s="46"/>
      <c r="OGZ43" s="46"/>
      <c r="OHA43" s="46"/>
      <c r="OHB43" s="46"/>
      <c r="OHC43" s="46"/>
      <c r="OHD43" s="46"/>
      <c r="OHE43" s="46"/>
      <c r="OHF43" s="46"/>
      <c r="OHG43" s="46"/>
      <c r="OHH43" s="46"/>
      <c r="OHI43" s="46"/>
      <c r="OHJ43" s="46"/>
      <c r="OHK43" s="46"/>
      <c r="OHL43" s="46"/>
      <c r="OHM43" s="46"/>
      <c r="OHN43" s="46"/>
      <c r="OHO43" s="46"/>
      <c r="OHP43" s="46"/>
      <c r="OHQ43" s="46"/>
      <c r="OHR43" s="46"/>
      <c r="OHS43" s="46"/>
      <c r="OHT43" s="46"/>
      <c r="OHU43" s="46"/>
      <c r="OHV43" s="46"/>
      <c r="OHW43" s="46"/>
      <c r="OHX43" s="46"/>
      <c r="OHY43" s="46"/>
      <c r="OHZ43" s="46"/>
      <c r="OIA43" s="46"/>
      <c r="OIB43" s="46"/>
      <c r="OIC43" s="46"/>
      <c r="OID43" s="46"/>
      <c r="OIE43" s="46"/>
      <c r="OIF43" s="46"/>
      <c r="OIG43" s="46"/>
      <c r="OIH43" s="46"/>
      <c r="OII43" s="46"/>
      <c r="OIJ43" s="46"/>
      <c r="OIK43" s="46"/>
      <c r="OIL43" s="46"/>
      <c r="OIM43" s="46"/>
      <c r="OIN43" s="46"/>
      <c r="OIO43" s="46"/>
      <c r="OIP43" s="46"/>
      <c r="OIQ43" s="46"/>
      <c r="OIR43" s="46"/>
      <c r="OIS43" s="46"/>
      <c r="OIT43" s="46"/>
      <c r="OIU43" s="46"/>
      <c r="OIV43" s="46"/>
      <c r="OIW43" s="46"/>
      <c r="OIX43" s="46"/>
      <c r="OIY43" s="46"/>
      <c r="OIZ43" s="46"/>
      <c r="OJA43" s="46"/>
      <c r="OJB43" s="46"/>
      <c r="OJC43" s="46"/>
      <c r="OJD43" s="46"/>
      <c r="OJE43" s="46"/>
      <c r="OJF43" s="46"/>
      <c r="OJG43" s="46"/>
      <c r="OJH43" s="46"/>
      <c r="OJI43" s="46"/>
      <c r="OJJ43" s="46"/>
      <c r="OJK43" s="46"/>
      <c r="OJL43" s="46"/>
      <c r="OJM43" s="46"/>
      <c r="OJN43" s="46"/>
      <c r="OJO43" s="46"/>
      <c r="OJP43" s="46"/>
      <c r="OJQ43" s="46"/>
      <c r="OJR43" s="46"/>
      <c r="OJS43" s="46"/>
      <c r="OJT43" s="46"/>
      <c r="OJU43" s="46"/>
      <c r="OJV43" s="46"/>
      <c r="OJW43" s="46"/>
      <c r="OJX43" s="46"/>
      <c r="OJY43" s="46"/>
      <c r="OJZ43" s="46"/>
      <c r="OKA43" s="46"/>
      <c r="OKB43" s="46"/>
      <c r="OKC43" s="46"/>
      <c r="OKD43" s="46"/>
      <c r="OKE43" s="46"/>
      <c r="OKF43" s="46"/>
      <c r="OKG43" s="46"/>
      <c r="OKH43" s="46"/>
      <c r="OKI43" s="46"/>
      <c r="OKJ43" s="46"/>
      <c r="OKK43" s="46"/>
      <c r="OKL43" s="46"/>
      <c r="OKM43" s="46"/>
      <c r="OKN43" s="46"/>
      <c r="OKO43" s="46"/>
      <c r="OKP43" s="46"/>
      <c r="OKQ43" s="46"/>
      <c r="OKR43" s="46"/>
      <c r="OKS43" s="46"/>
      <c r="OKT43" s="46"/>
      <c r="OKU43" s="46"/>
      <c r="OKV43" s="46"/>
      <c r="OKW43" s="46"/>
      <c r="OKX43" s="46"/>
      <c r="OKY43" s="46"/>
      <c r="OKZ43" s="46"/>
      <c r="OLA43" s="46"/>
      <c r="OLB43" s="46"/>
      <c r="OLC43" s="46"/>
      <c r="OLD43" s="46"/>
      <c r="OLE43" s="46"/>
      <c r="OLF43" s="46"/>
      <c r="OLG43" s="46"/>
      <c r="OLH43" s="46"/>
      <c r="OLI43" s="46"/>
      <c r="OLJ43" s="46"/>
      <c r="OLK43" s="46"/>
      <c r="OLL43" s="46"/>
      <c r="OLM43" s="46"/>
      <c r="OLN43" s="46"/>
      <c r="OLO43" s="46"/>
      <c r="OLP43" s="46"/>
      <c r="OLQ43" s="46"/>
      <c r="OLR43" s="46"/>
      <c r="OLS43" s="46"/>
      <c r="OLT43" s="46"/>
      <c r="OLU43" s="46"/>
      <c r="OLV43" s="46"/>
      <c r="OLW43" s="46"/>
      <c r="OLX43" s="46"/>
      <c r="OLY43" s="46"/>
      <c r="OLZ43" s="46"/>
      <c r="OMA43" s="46"/>
      <c r="OMB43" s="46"/>
      <c r="OMC43" s="46"/>
      <c r="OMD43" s="46"/>
      <c r="OME43" s="46"/>
      <c r="OMF43" s="46"/>
      <c r="OMG43" s="46"/>
      <c r="OMH43" s="46"/>
      <c r="OMI43" s="46"/>
      <c r="OMJ43" s="46"/>
      <c r="OMK43" s="46"/>
      <c r="OML43" s="46"/>
      <c r="OMM43" s="46"/>
      <c r="OMN43" s="46"/>
      <c r="OMO43" s="46"/>
      <c r="OMP43" s="46"/>
      <c r="OMQ43" s="46"/>
      <c r="OMR43" s="46"/>
      <c r="OMS43" s="46"/>
      <c r="OMT43" s="46"/>
      <c r="OMU43" s="46"/>
      <c r="OMV43" s="46"/>
      <c r="OMW43" s="46"/>
      <c r="OMX43" s="46"/>
      <c r="OMY43" s="46"/>
      <c r="OMZ43" s="46"/>
      <c r="ONA43" s="46"/>
      <c r="ONB43" s="46"/>
      <c r="ONC43" s="46"/>
      <c r="OND43" s="46"/>
      <c r="ONE43" s="46"/>
      <c r="ONF43" s="46"/>
      <c r="ONG43" s="46"/>
      <c r="ONH43" s="46"/>
      <c r="ONI43" s="46"/>
      <c r="ONJ43" s="46"/>
      <c r="ONK43" s="46"/>
      <c r="ONL43" s="46"/>
      <c r="ONM43" s="46"/>
      <c r="ONN43" s="46"/>
      <c r="ONO43" s="46"/>
      <c r="ONP43" s="46"/>
      <c r="ONQ43" s="46"/>
      <c r="ONR43" s="46"/>
      <c r="ONS43" s="46"/>
      <c r="ONT43" s="46"/>
      <c r="ONU43" s="46"/>
      <c r="ONV43" s="46"/>
      <c r="ONW43" s="46"/>
      <c r="ONX43" s="46"/>
      <c r="ONY43" s="46"/>
      <c r="ONZ43" s="46"/>
      <c r="OOA43" s="46"/>
      <c r="OOB43" s="46"/>
      <c r="OOC43" s="46"/>
      <c r="OOD43" s="46"/>
      <c r="OOE43" s="46"/>
      <c r="OOF43" s="46"/>
      <c r="OOG43" s="46"/>
      <c r="OOH43" s="46"/>
      <c r="OOI43" s="46"/>
      <c r="OOJ43" s="46"/>
      <c r="OOK43" s="46"/>
      <c r="OOL43" s="46"/>
      <c r="OOM43" s="46"/>
      <c r="OON43" s="46"/>
      <c r="OOO43" s="46"/>
      <c r="OOP43" s="46"/>
      <c r="OOQ43" s="46"/>
      <c r="OOR43" s="46"/>
      <c r="OOS43" s="46"/>
      <c r="OOT43" s="46"/>
      <c r="OOU43" s="46"/>
      <c r="OOV43" s="46"/>
      <c r="OOW43" s="46"/>
      <c r="OOX43" s="46"/>
      <c r="OOY43" s="46"/>
      <c r="OOZ43" s="46"/>
      <c r="OPA43" s="46"/>
      <c r="OPB43" s="46"/>
      <c r="OPC43" s="46"/>
      <c r="OPD43" s="46"/>
      <c r="OPE43" s="46"/>
      <c r="OPF43" s="46"/>
      <c r="OPG43" s="46"/>
      <c r="OPH43" s="46"/>
      <c r="OPI43" s="46"/>
      <c r="OPJ43" s="46"/>
      <c r="OPK43" s="46"/>
      <c r="OPL43" s="46"/>
      <c r="OPM43" s="46"/>
      <c r="OPN43" s="46"/>
      <c r="OPO43" s="46"/>
      <c r="OPP43" s="46"/>
      <c r="OPQ43" s="46"/>
      <c r="OPR43" s="46"/>
      <c r="OPS43" s="46"/>
      <c r="OPT43" s="46"/>
      <c r="OPU43" s="46"/>
      <c r="OPV43" s="46"/>
      <c r="OPW43" s="46"/>
      <c r="OPX43" s="46"/>
      <c r="OPY43" s="46"/>
      <c r="OPZ43" s="46"/>
      <c r="OQA43" s="46"/>
      <c r="OQB43" s="46"/>
      <c r="OQC43" s="46"/>
      <c r="OQD43" s="46"/>
      <c r="OQE43" s="46"/>
      <c r="OQF43" s="46"/>
      <c r="OQG43" s="46"/>
      <c r="OQH43" s="46"/>
      <c r="OQI43" s="46"/>
      <c r="OQJ43" s="46"/>
      <c r="OQK43" s="46"/>
      <c r="OQL43" s="46"/>
      <c r="OQM43" s="46"/>
      <c r="OQN43" s="46"/>
      <c r="OQO43" s="46"/>
      <c r="OQP43" s="46"/>
      <c r="OQQ43" s="46"/>
      <c r="OQR43" s="46"/>
      <c r="OQS43" s="46"/>
      <c r="OQT43" s="46"/>
      <c r="OQU43" s="46"/>
      <c r="OQV43" s="46"/>
      <c r="OQW43" s="46"/>
      <c r="OQX43" s="46"/>
      <c r="OQY43" s="46"/>
      <c r="OQZ43" s="46"/>
      <c r="ORA43" s="46"/>
      <c r="ORB43" s="46"/>
      <c r="ORC43" s="46"/>
      <c r="ORD43" s="46"/>
      <c r="ORE43" s="46"/>
      <c r="ORF43" s="46"/>
      <c r="ORG43" s="46"/>
      <c r="ORH43" s="46"/>
      <c r="ORI43" s="46"/>
      <c r="ORJ43" s="46"/>
      <c r="ORK43" s="46"/>
      <c r="ORL43" s="46"/>
      <c r="ORM43" s="46"/>
      <c r="ORN43" s="46"/>
      <c r="ORO43" s="46"/>
      <c r="ORP43" s="46"/>
      <c r="ORQ43" s="46"/>
      <c r="ORR43" s="46"/>
      <c r="ORS43" s="46"/>
      <c r="ORT43" s="46"/>
      <c r="ORU43" s="46"/>
      <c r="ORV43" s="46"/>
      <c r="ORW43" s="46"/>
      <c r="ORX43" s="46"/>
      <c r="ORY43" s="46"/>
      <c r="ORZ43" s="46"/>
      <c r="OSA43" s="46"/>
      <c r="OSB43" s="46"/>
      <c r="OSC43" s="46"/>
      <c r="OSD43" s="46"/>
      <c r="OSE43" s="46"/>
      <c r="OSF43" s="46"/>
      <c r="OSG43" s="46"/>
      <c r="OSH43" s="46"/>
      <c r="OSI43" s="46"/>
      <c r="OSJ43" s="46"/>
      <c r="OSK43" s="46"/>
      <c r="OSL43" s="46"/>
      <c r="OSM43" s="46"/>
      <c r="OSN43" s="46"/>
      <c r="OSO43" s="46"/>
      <c r="OSP43" s="46"/>
      <c r="OSQ43" s="46"/>
      <c r="OSR43" s="46"/>
      <c r="OSS43" s="46"/>
      <c r="OST43" s="46"/>
      <c r="OSU43" s="46"/>
      <c r="OSV43" s="46"/>
      <c r="OSW43" s="46"/>
      <c r="OSX43" s="46"/>
      <c r="OSY43" s="46"/>
      <c r="OSZ43" s="46"/>
      <c r="OTA43" s="46"/>
      <c r="OTB43" s="46"/>
      <c r="OTC43" s="46"/>
      <c r="OTD43" s="46"/>
      <c r="OTE43" s="46"/>
      <c r="OTF43" s="46"/>
      <c r="OTG43" s="46"/>
      <c r="OTH43" s="46"/>
      <c r="OTI43" s="46"/>
      <c r="OTJ43" s="46"/>
      <c r="OTK43" s="46"/>
      <c r="OTL43" s="46"/>
      <c r="OTM43" s="46"/>
      <c r="OTN43" s="46"/>
      <c r="OTO43" s="46"/>
      <c r="OTP43" s="46"/>
      <c r="OTQ43" s="46"/>
      <c r="OTR43" s="46"/>
      <c r="OTS43" s="46"/>
      <c r="OTT43" s="46"/>
      <c r="OTU43" s="46"/>
      <c r="OTV43" s="46"/>
      <c r="OTW43" s="46"/>
      <c r="OTX43" s="46"/>
      <c r="OTY43" s="46"/>
      <c r="OTZ43" s="46"/>
      <c r="OUA43" s="46"/>
      <c r="OUB43" s="46"/>
      <c r="OUC43" s="46"/>
      <c r="OUD43" s="46"/>
      <c r="OUE43" s="46"/>
      <c r="OUF43" s="46"/>
      <c r="OUG43" s="46"/>
      <c r="OUH43" s="46"/>
      <c r="OUI43" s="46"/>
      <c r="OUJ43" s="46"/>
      <c r="OUK43" s="46"/>
      <c r="OUL43" s="46"/>
      <c r="OUM43" s="46"/>
      <c r="OUN43" s="46"/>
      <c r="OUO43" s="46"/>
      <c r="OUP43" s="46"/>
      <c r="OUQ43" s="46"/>
      <c r="OUR43" s="46"/>
      <c r="OUS43" s="46"/>
      <c r="OUT43" s="46"/>
      <c r="OUU43" s="46"/>
      <c r="OUV43" s="46"/>
      <c r="OUW43" s="46"/>
      <c r="OUX43" s="46"/>
      <c r="OUY43" s="46"/>
      <c r="OUZ43" s="46"/>
      <c r="OVA43" s="46"/>
      <c r="OVB43" s="46"/>
      <c r="OVC43" s="46"/>
      <c r="OVD43" s="46"/>
      <c r="OVE43" s="46"/>
      <c r="OVF43" s="46"/>
      <c r="OVG43" s="46"/>
      <c r="OVH43" s="46"/>
      <c r="OVI43" s="46"/>
      <c r="OVJ43" s="46"/>
      <c r="OVK43" s="46"/>
      <c r="OVL43" s="46"/>
      <c r="OVM43" s="46"/>
      <c r="OVN43" s="46"/>
      <c r="OVO43" s="46"/>
      <c r="OVP43" s="46"/>
      <c r="OVQ43" s="46"/>
      <c r="OVR43" s="46"/>
      <c r="OVS43" s="46"/>
      <c r="OVT43" s="46"/>
      <c r="OVU43" s="46"/>
      <c r="OVV43" s="46"/>
      <c r="OVW43" s="46"/>
      <c r="OVX43" s="46"/>
      <c r="OVY43" s="46"/>
      <c r="OVZ43" s="46"/>
      <c r="OWA43" s="46"/>
      <c r="OWB43" s="46"/>
      <c r="OWC43" s="46"/>
      <c r="OWD43" s="46"/>
      <c r="OWE43" s="46"/>
      <c r="OWF43" s="46"/>
      <c r="OWG43" s="46"/>
      <c r="OWH43" s="46"/>
      <c r="OWI43" s="46"/>
      <c r="OWJ43" s="46"/>
      <c r="OWK43" s="46"/>
      <c r="OWL43" s="46"/>
      <c r="OWM43" s="46"/>
      <c r="OWN43" s="46"/>
      <c r="OWO43" s="46"/>
      <c r="OWP43" s="46"/>
      <c r="OWQ43" s="46"/>
      <c r="OWR43" s="46"/>
      <c r="OWS43" s="46"/>
      <c r="OWT43" s="46"/>
      <c r="OWU43" s="46"/>
      <c r="OWV43" s="46"/>
      <c r="OWW43" s="46"/>
      <c r="OWX43" s="46"/>
      <c r="OWY43" s="46"/>
      <c r="OWZ43" s="46"/>
      <c r="OXA43" s="46"/>
      <c r="OXB43" s="46"/>
      <c r="OXC43" s="46"/>
      <c r="OXD43" s="46"/>
      <c r="OXE43" s="46"/>
      <c r="OXF43" s="46"/>
      <c r="OXG43" s="46"/>
      <c r="OXH43" s="46"/>
      <c r="OXI43" s="46"/>
      <c r="OXJ43" s="46"/>
      <c r="OXK43" s="46"/>
      <c r="OXL43" s="46"/>
      <c r="OXM43" s="46"/>
      <c r="OXN43" s="46"/>
      <c r="OXO43" s="46"/>
      <c r="OXP43" s="46"/>
      <c r="OXQ43" s="46"/>
      <c r="OXR43" s="46"/>
      <c r="OXS43" s="46"/>
      <c r="OXT43" s="46"/>
      <c r="OXU43" s="46"/>
      <c r="OXV43" s="46"/>
      <c r="OXW43" s="46"/>
      <c r="OXX43" s="46"/>
      <c r="OXY43" s="46"/>
      <c r="OXZ43" s="46"/>
      <c r="OYA43" s="46"/>
      <c r="OYB43" s="46"/>
      <c r="OYC43" s="46"/>
      <c r="OYD43" s="46"/>
      <c r="OYE43" s="46"/>
      <c r="OYF43" s="46"/>
      <c r="OYG43" s="46"/>
      <c r="OYH43" s="46"/>
      <c r="OYI43" s="46"/>
      <c r="OYJ43" s="46"/>
      <c r="OYK43" s="46"/>
      <c r="OYL43" s="46"/>
      <c r="OYM43" s="46"/>
      <c r="OYN43" s="46"/>
      <c r="OYO43" s="46"/>
      <c r="OYP43" s="46"/>
      <c r="OYQ43" s="46"/>
      <c r="OYR43" s="46"/>
      <c r="OYS43" s="46"/>
      <c r="OYT43" s="46"/>
      <c r="OYU43" s="46"/>
      <c r="OYV43" s="46"/>
      <c r="OYW43" s="46"/>
      <c r="OYX43" s="46"/>
      <c r="OYY43" s="46"/>
      <c r="OYZ43" s="46"/>
      <c r="OZA43" s="46"/>
      <c r="OZB43" s="46"/>
      <c r="OZC43" s="46"/>
      <c r="OZD43" s="46"/>
      <c r="OZE43" s="46"/>
      <c r="OZF43" s="46"/>
      <c r="OZG43" s="46"/>
      <c r="OZH43" s="46"/>
      <c r="OZI43" s="46"/>
      <c r="OZJ43" s="46"/>
      <c r="OZK43" s="46"/>
      <c r="OZL43" s="46"/>
      <c r="OZM43" s="46"/>
      <c r="OZN43" s="46"/>
      <c r="OZO43" s="46"/>
      <c r="OZP43" s="46"/>
      <c r="OZQ43" s="46"/>
      <c r="OZR43" s="46"/>
      <c r="OZS43" s="46"/>
      <c r="OZT43" s="46"/>
      <c r="OZU43" s="46"/>
      <c r="OZV43" s="46"/>
      <c r="OZW43" s="46"/>
      <c r="OZX43" s="46"/>
      <c r="OZY43" s="46"/>
      <c r="OZZ43" s="46"/>
      <c r="PAA43" s="46"/>
      <c r="PAB43" s="46"/>
      <c r="PAC43" s="46"/>
      <c r="PAD43" s="46"/>
      <c r="PAE43" s="46"/>
      <c r="PAF43" s="46"/>
      <c r="PAG43" s="46"/>
      <c r="PAH43" s="46"/>
      <c r="PAI43" s="46"/>
      <c r="PAJ43" s="46"/>
      <c r="PAK43" s="46"/>
      <c r="PAL43" s="46"/>
      <c r="PAM43" s="46"/>
      <c r="PAN43" s="46"/>
      <c r="PAO43" s="46"/>
      <c r="PAP43" s="46"/>
      <c r="PAQ43" s="46"/>
      <c r="PAR43" s="46"/>
      <c r="PAS43" s="46"/>
      <c r="PAT43" s="46"/>
      <c r="PAU43" s="46"/>
      <c r="PAV43" s="46"/>
      <c r="PAW43" s="46"/>
      <c r="PAX43" s="46"/>
      <c r="PAY43" s="46"/>
      <c r="PAZ43" s="46"/>
      <c r="PBA43" s="46"/>
      <c r="PBB43" s="46"/>
      <c r="PBC43" s="46"/>
      <c r="PBD43" s="46"/>
      <c r="PBE43" s="46"/>
      <c r="PBF43" s="46"/>
      <c r="PBG43" s="46"/>
      <c r="PBH43" s="46"/>
      <c r="PBI43" s="46"/>
      <c r="PBJ43" s="46"/>
      <c r="PBK43" s="46"/>
      <c r="PBL43" s="46"/>
      <c r="PBM43" s="46"/>
      <c r="PBN43" s="46"/>
      <c r="PBO43" s="46"/>
      <c r="PBP43" s="46"/>
      <c r="PBQ43" s="46"/>
      <c r="PBR43" s="46"/>
      <c r="PBS43" s="46"/>
      <c r="PBT43" s="46"/>
      <c r="PBU43" s="46"/>
      <c r="PBV43" s="46"/>
      <c r="PBW43" s="46"/>
      <c r="PBX43" s="46"/>
      <c r="PBY43" s="46"/>
      <c r="PBZ43" s="46"/>
      <c r="PCA43" s="46"/>
      <c r="PCB43" s="46"/>
      <c r="PCC43" s="46"/>
      <c r="PCD43" s="46"/>
      <c r="PCE43" s="46"/>
      <c r="PCF43" s="46"/>
      <c r="PCG43" s="46"/>
      <c r="PCH43" s="46"/>
      <c r="PCI43" s="46"/>
      <c r="PCJ43" s="46"/>
      <c r="PCK43" s="46"/>
      <c r="PCL43" s="46"/>
      <c r="PCM43" s="46"/>
      <c r="PCN43" s="46"/>
      <c r="PCO43" s="46"/>
      <c r="PCP43" s="46"/>
      <c r="PCQ43" s="46"/>
      <c r="PCR43" s="46"/>
      <c r="PCS43" s="46"/>
      <c r="PCT43" s="46"/>
      <c r="PCU43" s="46"/>
      <c r="PCV43" s="46"/>
      <c r="PCW43" s="46"/>
      <c r="PCX43" s="46"/>
      <c r="PCY43" s="46"/>
      <c r="PCZ43" s="46"/>
      <c r="PDA43" s="46"/>
      <c r="PDB43" s="46"/>
      <c r="PDC43" s="46"/>
      <c r="PDD43" s="46"/>
      <c r="PDE43" s="46"/>
      <c r="PDF43" s="46"/>
      <c r="PDG43" s="46"/>
      <c r="PDH43" s="46"/>
      <c r="PDI43" s="46"/>
      <c r="PDJ43" s="46"/>
      <c r="PDK43" s="46"/>
      <c r="PDL43" s="46"/>
      <c r="PDM43" s="46"/>
      <c r="PDN43" s="46"/>
      <c r="PDO43" s="46"/>
      <c r="PDP43" s="46"/>
      <c r="PDQ43" s="46"/>
      <c r="PDR43" s="46"/>
      <c r="PDS43" s="46"/>
      <c r="PDT43" s="46"/>
      <c r="PDU43" s="46"/>
      <c r="PDV43" s="46"/>
      <c r="PDW43" s="46"/>
      <c r="PDX43" s="46"/>
      <c r="PDY43" s="46"/>
      <c r="PDZ43" s="46"/>
      <c r="PEA43" s="46"/>
      <c r="PEB43" s="46"/>
      <c r="PEC43" s="46"/>
      <c r="PED43" s="46"/>
      <c r="PEE43" s="46"/>
      <c r="PEF43" s="46"/>
      <c r="PEG43" s="46"/>
      <c r="PEH43" s="46"/>
      <c r="PEI43" s="46"/>
      <c r="PEJ43" s="46"/>
      <c r="PEK43" s="46"/>
      <c r="PEL43" s="46"/>
      <c r="PEM43" s="46"/>
      <c r="PEN43" s="46"/>
      <c r="PEO43" s="46"/>
      <c r="PEP43" s="46"/>
      <c r="PEQ43" s="46"/>
      <c r="PER43" s="46"/>
      <c r="PES43" s="46"/>
      <c r="PET43" s="46"/>
      <c r="PEU43" s="46"/>
      <c r="PEV43" s="46"/>
      <c r="PEW43" s="46"/>
      <c r="PEX43" s="46"/>
      <c r="PEY43" s="46"/>
      <c r="PEZ43" s="46"/>
      <c r="PFA43" s="46"/>
      <c r="PFB43" s="46"/>
      <c r="PFC43" s="46"/>
      <c r="PFD43" s="46"/>
      <c r="PFE43" s="46"/>
      <c r="PFF43" s="46"/>
      <c r="PFG43" s="46"/>
      <c r="PFH43" s="46"/>
      <c r="PFI43" s="46"/>
      <c r="PFJ43" s="46"/>
      <c r="PFK43" s="46"/>
      <c r="PFL43" s="46"/>
      <c r="PFM43" s="46"/>
      <c r="PFN43" s="46"/>
      <c r="PFO43" s="46"/>
      <c r="PFP43" s="46"/>
      <c r="PFQ43" s="46"/>
      <c r="PFR43" s="46"/>
      <c r="PFS43" s="46"/>
      <c r="PFT43" s="46"/>
      <c r="PFU43" s="46"/>
      <c r="PFV43" s="46"/>
      <c r="PFW43" s="46"/>
      <c r="PFX43" s="46"/>
      <c r="PFY43" s="46"/>
      <c r="PFZ43" s="46"/>
      <c r="PGA43" s="46"/>
      <c r="PGB43" s="46"/>
      <c r="PGC43" s="46"/>
      <c r="PGD43" s="46"/>
      <c r="PGE43" s="46"/>
      <c r="PGF43" s="46"/>
      <c r="PGG43" s="46"/>
      <c r="PGH43" s="46"/>
      <c r="PGI43" s="46"/>
      <c r="PGJ43" s="46"/>
      <c r="PGK43" s="46"/>
      <c r="PGL43" s="46"/>
      <c r="PGM43" s="46"/>
      <c r="PGN43" s="46"/>
      <c r="PGO43" s="46"/>
      <c r="PGP43" s="46"/>
      <c r="PGQ43" s="46"/>
      <c r="PGR43" s="46"/>
      <c r="PGS43" s="46"/>
      <c r="PGT43" s="46"/>
      <c r="PGU43" s="46"/>
      <c r="PGV43" s="46"/>
      <c r="PGW43" s="46"/>
      <c r="PGX43" s="46"/>
      <c r="PGY43" s="46"/>
      <c r="PGZ43" s="46"/>
      <c r="PHA43" s="46"/>
      <c r="PHB43" s="46"/>
      <c r="PHC43" s="46"/>
      <c r="PHD43" s="46"/>
      <c r="PHE43" s="46"/>
      <c r="PHF43" s="46"/>
      <c r="PHG43" s="46"/>
      <c r="PHH43" s="46"/>
      <c r="PHI43" s="46"/>
      <c r="PHJ43" s="46"/>
      <c r="PHK43" s="46"/>
      <c r="PHL43" s="46"/>
      <c r="PHM43" s="46"/>
      <c r="PHN43" s="46"/>
      <c r="PHO43" s="46"/>
      <c r="PHP43" s="46"/>
      <c r="PHQ43" s="46"/>
      <c r="PHR43" s="46"/>
      <c r="PHS43" s="46"/>
      <c r="PHT43" s="46"/>
      <c r="PHU43" s="46"/>
      <c r="PHV43" s="46"/>
      <c r="PHW43" s="46"/>
      <c r="PHX43" s="46"/>
      <c r="PHY43" s="46"/>
      <c r="PHZ43" s="46"/>
      <c r="PIA43" s="46"/>
      <c r="PIB43" s="46"/>
      <c r="PIC43" s="46"/>
      <c r="PID43" s="46"/>
      <c r="PIE43" s="46"/>
      <c r="PIF43" s="46"/>
      <c r="PIG43" s="46"/>
      <c r="PIH43" s="46"/>
      <c r="PII43" s="46"/>
      <c r="PIJ43" s="46"/>
      <c r="PIK43" s="46"/>
      <c r="PIL43" s="46"/>
      <c r="PIM43" s="46"/>
      <c r="PIN43" s="46"/>
      <c r="PIO43" s="46"/>
      <c r="PIP43" s="46"/>
      <c r="PIQ43" s="46"/>
      <c r="PIR43" s="46"/>
      <c r="PIS43" s="46"/>
      <c r="PIT43" s="46"/>
      <c r="PIU43" s="46"/>
      <c r="PIV43" s="46"/>
      <c r="PIW43" s="46"/>
      <c r="PIX43" s="46"/>
      <c r="PIY43" s="46"/>
      <c r="PIZ43" s="46"/>
      <c r="PJA43" s="46"/>
      <c r="PJB43" s="46"/>
      <c r="PJC43" s="46"/>
      <c r="PJD43" s="46"/>
      <c r="PJE43" s="46"/>
      <c r="PJF43" s="46"/>
      <c r="PJG43" s="46"/>
      <c r="PJH43" s="46"/>
      <c r="PJI43" s="46"/>
      <c r="PJJ43" s="46"/>
      <c r="PJK43" s="46"/>
      <c r="PJL43" s="46"/>
      <c r="PJM43" s="46"/>
      <c r="PJN43" s="46"/>
      <c r="PJO43" s="46"/>
      <c r="PJP43" s="46"/>
      <c r="PJQ43" s="46"/>
      <c r="PJR43" s="46"/>
      <c r="PJS43" s="46"/>
      <c r="PJT43" s="46"/>
      <c r="PJU43" s="46"/>
      <c r="PJV43" s="46"/>
      <c r="PJW43" s="46"/>
      <c r="PJX43" s="46"/>
      <c r="PJY43" s="46"/>
      <c r="PJZ43" s="46"/>
      <c r="PKA43" s="46"/>
      <c r="PKB43" s="46"/>
      <c r="PKC43" s="46"/>
      <c r="PKD43" s="46"/>
      <c r="PKE43" s="46"/>
      <c r="PKF43" s="46"/>
      <c r="PKG43" s="46"/>
      <c r="PKH43" s="46"/>
      <c r="PKI43" s="46"/>
      <c r="PKJ43" s="46"/>
      <c r="PKK43" s="46"/>
      <c r="PKL43" s="46"/>
      <c r="PKM43" s="46"/>
      <c r="PKN43" s="46"/>
      <c r="PKO43" s="46"/>
      <c r="PKP43" s="46"/>
      <c r="PKQ43" s="46"/>
      <c r="PKR43" s="46"/>
      <c r="PKS43" s="46"/>
      <c r="PKT43" s="46"/>
      <c r="PKU43" s="46"/>
      <c r="PKV43" s="46"/>
      <c r="PKW43" s="46"/>
      <c r="PKX43" s="46"/>
      <c r="PKY43" s="46"/>
      <c r="PKZ43" s="46"/>
      <c r="PLA43" s="46"/>
      <c r="PLB43" s="46"/>
      <c r="PLC43" s="46"/>
      <c r="PLD43" s="46"/>
      <c r="PLE43" s="46"/>
      <c r="PLF43" s="46"/>
      <c r="PLG43" s="46"/>
      <c r="PLH43" s="46"/>
      <c r="PLI43" s="46"/>
      <c r="PLJ43" s="46"/>
      <c r="PLK43" s="46"/>
      <c r="PLL43" s="46"/>
      <c r="PLM43" s="46"/>
      <c r="PLN43" s="46"/>
      <c r="PLO43" s="46"/>
      <c r="PLP43" s="46"/>
      <c r="PLQ43" s="46"/>
      <c r="PLR43" s="46"/>
      <c r="PLS43" s="46"/>
      <c r="PLT43" s="46"/>
      <c r="PLU43" s="46"/>
      <c r="PLV43" s="46"/>
      <c r="PLW43" s="46"/>
      <c r="PLX43" s="46"/>
      <c r="PLY43" s="46"/>
      <c r="PLZ43" s="46"/>
      <c r="PMA43" s="46"/>
      <c r="PMB43" s="46"/>
      <c r="PMC43" s="46"/>
      <c r="PMD43" s="46"/>
      <c r="PME43" s="46"/>
      <c r="PMF43" s="46"/>
      <c r="PMG43" s="46"/>
      <c r="PMH43" s="46"/>
      <c r="PMI43" s="46"/>
      <c r="PMJ43" s="46"/>
      <c r="PMK43" s="46"/>
      <c r="PML43" s="46"/>
      <c r="PMM43" s="46"/>
      <c r="PMN43" s="46"/>
      <c r="PMO43" s="46"/>
      <c r="PMP43" s="46"/>
      <c r="PMQ43" s="46"/>
      <c r="PMR43" s="46"/>
      <c r="PMS43" s="46"/>
      <c r="PMT43" s="46"/>
      <c r="PMU43" s="46"/>
      <c r="PMV43" s="46"/>
      <c r="PMW43" s="46"/>
      <c r="PMX43" s="46"/>
      <c r="PMY43" s="46"/>
      <c r="PMZ43" s="46"/>
      <c r="PNA43" s="46"/>
      <c r="PNB43" s="46"/>
      <c r="PNC43" s="46"/>
      <c r="PND43" s="46"/>
      <c r="PNE43" s="46"/>
      <c r="PNF43" s="46"/>
      <c r="PNG43" s="46"/>
      <c r="PNH43" s="46"/>
      <c r="PNI43" s="46"/>
      <c r="PNJ43" s="46"/>
      <c r="PNK43" s="46"/>
      <c r="PNL43" s="46"/>
      <c r="PNM43" s="46"/>
      <c r="PNN43" s="46"/>
      <c r="PNO43" s="46"/>
      <c r="PNP43" s="46"/>
      <c r="PNQ43" s="46"/>
      <c r="PNR43" s="46"/>
      <c r="PNS43" s="46"/>
      <c r="PNT43" s="46"/>
      <c r="PNU43" s="46"/>
      <c r="PNV43" s="46"/>
      <c r="PNW43" s="46"/>
      <c r="PNX43" s="46"/>
      <c r="PNY43" s="46"/>
      <c r="PNZ43" s="46"/>
      <c r="POA43" s="46"/>
      <c r="POB43" s="46"/>
      <c r="POC43" s="46"/>
      <c r="POD43" s="46"/>
      <c r="POE43" s="46"/>
      <c r="POF43" s="46"/>
      <c r="POG43" s="46"/>
      <c r="POH43" s="46"/>
      <c r="POI43" s="46"/>
      <c r="POJ43" s="46"/>
      <c r="POK43" s="46"/>
      <c r="POL43" s="46"/>
      <c r="POM43" s="46"/>
      <c r="PON43" s="46"/>
      <c r="POO43" s="46"/>
      <c r="POP43" s="46"/>
      <c r="POQ43" s="46"/>
      <c r="POR43" s="46"/>
      <c r="POS43" s="46"/>
      <c r="POT43" s="46"/>
      <c r="POU43" s="46"/>
      <c r="POV43" s="46"/>
      <c r="POW43" s="46"/>
      <c r="POX43" s="46"/>
      <c r="POY43" s="46"/>
      <c r="POZ43" s="46"/>
      <c r="PPA43" s="46"/>
      <c r="PPB43" s="46"/>
      <c r="PPC43" s="46"/>
      <c r="PPD43" s="46"/>
      <c r="PPE43" s="46"/>
      <c r="PPF43" s="46"/>
      <c r="PPG43" s="46"/>
      <c r="PPH43" s="46"/>
      <c r="PPI43" s="46"/>
      <c r="PPJ43" s="46"/>
      <c r="PPK43" s="46"/>
      <c r="PPL43" s="46"/>
      <c r="PPM43" s="46"/>
      <c r="PPN43" s="46"/>
      <c r="PPO43" s="46"/>
      <c r="PPP43" s="46"/>
      <c r="PPQ43" s="46"/>
      <c r="PPR43" s="46"/>
      <c r="PPS43" s="46"/>
      <c r="PPT43" s="46"/>
      <c r="PPU43" s="46"/>
      <c r="PPV43" s="46"/>
      <c r="PPW43" s="46"/>
      <c r="PPX43" s="46"/>
      <c r="PPY43" s="46"/>
      <c r="PPZ43" s="46"/>
      <c r="PQA43" s="46"/>
      <c r="PQB43" s="46"/>
      <c r="PQC43" s="46"/>
      <c r="PQD43" s="46"/>
      <c r="PQE43" s="46"/>
      <c r="PQF43" s="46"/>
      <c r="PQG43" s="46"/>
      <c r="PQH43" s="46"/>
      <c r="PQI43" s="46"/>
      <c r="PQJ43" s="46"/>
      <c r="PQK43" s="46"/>
      <c r="PQL43" s="46"/>
      <c r="PQM43" s="46"/>
      <c r="PQN43" s="46"/>
      <c r="PQO43" s="46"/>
      <c r="PQP43" s="46"/>
      <c r="PQQ43" s="46"/>
      <c r="PQR43" s="46"/>
      <c r="PQS43" s="46"/>
      <c r="PQT43" s="46"/>
      <c r="PQU43" s="46"/>
      <c r="PQV43" s="46"/>
      <c r="PQW43" s="46"/>
      <c r="PQX43" s="46"/>
      <c r="PQY43" s="46"/>
      <c r="PQZ43" s="46"/>
      <c r="PRA43" s="46"/>
      <c r="PRB43" s="46"/>
      <c r="PRC43" s="46"/>
      <c r="PRD43" s="46"/>
      <c r="PRE43" s="46"/>
      <c r="PRF43" s="46"/>
      <c r="PRG43" s="46"/>
      <c r="PRH43" s="46"/>
      <c r="PRI43" s="46"/>
      <c r="PRJ43" s="46"/>
      <c r="PRK43" s="46"/>
      <c r="PRL43" s="46"/>
      <c r="PRM43" s="46"/>
      <c r="PRN43" s="46"/>
      <c r="PRO43" s="46"/>
      <c r="PRP43" s="46"/>
      <c r="PRQ43" s="46"/>
      <c r="PRR43" s="46"/>
      <c r="PRS43" s="46"/>
      <c r="PRT43" s="46"/>
      <c r="PRU43" s="46"/>
      <c r="PRV43" s="46"/>
      <c r="PRW43" s="46"/>
      <c r="PRX43" s="46"/>
      <c r="PRY43" s="46"/>
      <c r="PRZ43" s="46"/>
      <c r="PSA43" s="46"/>
      <c r="PSB43" s="46"/>
      <c r="PSC43" s="46"/>
      <c r="PSD43" s="46"/>
      <c r="PSE43" s="46"/>
      <c r="PSF43" s="46"/>
      <c r="PSG43" s="46"/>
      <c r="PSH43" s="46"/>
      <c r="PSI43" s="46"/>
      <c r="PSJ43" s="46"/>
      <c r="PSK43" s="46"/>
      <c r="PSL43" s="46"/>
      <c r="PSM43" s="46"/>
      <c r="PSN43" s="46"/>
      <c r="PSO43" s="46"/>
      <c r="PSP43" s="46"/>
      <c r="PSQ43" s="46"/>
      <c r="PSR43" s="46"/>
      <c r="PSS43" s="46"/>
      <c r="PST43" s="46"/>
      <c r="PSU43" s="46"/>
      <c r="PSV43" s="46"/>
      <c r="PSW43" s="46"/>
      <c r="PSX43" s="46"/>
      <c r="PSY43" s="46"/>
      <c r="PSZ43" s="46"/>
      <c r="PTA43" s="46"/>
      <c r="PTB43" s="46"/>
      <c r="PTC43" s="46"/>
      <c r="PTD43" s="46"/>
      <c r="PTE43" s="46"/>
      <c r="PTF43" s="46"/>
      <c r="PTG43" s="46"/>
      <c r="PTH43" s="46"/>
      <c r="PTI43" s="46"/>
      <c r="PTJ43" s="46"/>
      <c r="PTK43" s="46"/>
      <c r="PTL43" s="46"/>
      <c r="PTM43" s="46"/>
      <c r="PTN43" s="46"/>
      <c r="PTO43" s="46"/>
      <c r="PTP43" s="46"/>
      <c r="PTQ43" s="46"/>
      <c r="PTR43" s="46"/>
      <c r="PTS43" s="46"/>
      <c r="PTT43" s="46"/>
      <c r="PTU43" s="46"/>
      <c r="PTV43" s="46"/>
      <c r="PTW43" s="46"/>
      <c r="PTX43" s="46"/>
      <c r="PTY43" s="46"/>
      <c r="PTZ43" s="46"/>
      <c r="PUA43" s="46"/>
      <c r="PUB43" s="46"/>
      <c r="PUC43" s="46"/>
      <c r="PUD43" s="46"/>
      <c r="PUE43" s="46"/>
      <c r="PUF43" s="46"/>
      <c r="PUG43" s="46"/>
      <c r="PUH43" s="46"/>
      <c r="PUI43" s="46"/>
      <c r="PUJ43" s="46"/>
      <c r="PUK43" s="46"/>
      <c r="PUL43" s="46"/>
      <c r="PUM43" s="46"/>
      <c r="PUN43" s="46"/>
      <c r="PUO43" s="46"/>
      <c r="PUP43" s="46"/>
      <c r="PUQ43" s="46"/>
      <c r="PUR43" s="46"/>
      <c r="PUS43" s="46"/>
      <c r="PUT43" s="46"/>
      <c r="PUU43" s="46"/>
      <c r="PUV43" s="46"/>
      <c r="PUW43" s="46"/>
      <c r="PUX43" s="46"/>
      <c r="PUY43" s="46"/>
      <c r="PUZ43" s="46"/>
      <c r="PVA43" s="46"/>
      <c r="PVB43" s="46"/>
      <c r="PVC43" s="46"/>
      <c r="PVD43" s="46"/>
      <c r="PVE43" s="46"/>
      <c r="PVF43" s="46"/>
      <c r="PVG43" s="46"/>
      <c r="PVH43" s="46"/>
      <c r="PVI43" s="46"/>
      <c r="PVJ43" s="46"/>
      <c r="PVK43" s="46"/>
      <c r="PVL43" s="46"/>
      <c r="PVM43" s="46"/>
      <c r="PVN43" s="46"/>
      <c r="PVO43" s="46"/>
      <c r="PVP43" s="46"/>
      <c r="PVQ43" s="46"/>
      <c r="PVR43" s="46"/>
      <c r="PVS43" s="46"/>
      <c r="PVT43" s="46"/>
      <c r="PVU43" s="46"/>
      <c r="PVV43" s="46"/>
      <c r="PVW43" s="46"/>
      <c r="PVX43" s="46"/>
      <c r="PVY43" s="46"/>
      <c r="PVZ43" s="46"/>
      <c r="PWA43" s="46"/>
      <c r="PWB43" s="46"/>
      <c r="PWC43" s="46"/>
      <c r="PWD43" s="46"/>
      <c r="PWE43" s="46"/>
      <c r="PWF43" s="46"/>
      <c r="PWG43" s="46"/>
      <c r="PWH43" s="46"/>
      <c r="PWI43" s="46"/>
      <c r="PWJ43" s="46"/>
      <c r="PWK43" s="46"/>
      <c r="PWL43" s="46"/>
      <c r="PWM43" s="46"/>
      <c r="PWN43" s="46"/>
      <c r="PWO43" s="46"/>
      <c r="PWP43" s="46"/>
      <c r="PWQ43" s="46"/>
      <c r="PWR43" s="46"/>
      <c r="PWS43" s="46"/>
      <c r="PWT43" s="46"/>
      <c r="PWU43" s="46"/>
      <c r="PWV43" s="46"/>
      <c r="PWW43" s="46"/>
      <c r="PWX43" s="46"/>
      <c r="PWY43" s="46"/>
      <c r="PWZ43" s="46"/>
      <c r="PXA43" s="46"/>
      <c r="PXB43" s="46"/>
      <c r="PXC43" s="46"/>
      <c r="PXD43" s="46"/>
      <c r="PXE43" s="46"/>
      <c r="PXF43" s="46"/>
      <c r="PXG43" s="46"/>
      <c r="PXH43" s="46"/>
      <c r="PXI43" s="46"/>
      <c r="PXJ43" s="46"/>
      <c r="PXK43" s="46"/>
      <c r="PXL43" s="46"/>
      <c r="PXM43" s="46"/>
      <c r="PXN43" s="46"/>
      <c r="PXO43" s="46"/>
      <c r="PXP43" s="46"/>
      <c r="PXQ43" s="46"/>
      <c r="PXR43" s="46"/>
      <c r="PXS43" s="46"/>
      <c r="PXT43" s="46"/>
      <c r="PXU43" s="46"/>
      <c r="PXV43" s="46"/>
      <c r="PXW43" s="46"/>
      <c r="PXX43" s="46"/>
      <c r="PXY43" s="46"/>
      <c r="PXZ43" s="46"/>
      <c r="PYA43" s="46"/>
      <c r="PYB43" s="46"/>
      <c r="PYC43" s="46"/>
      <c r="PYD43" s="46"/>
      <c r="PYE43" s="46"/>
      <c r="PYF43" s="46"/>
      <c r="PYG43" s="46"/>
      <c r="PYH43" s="46"/>
      <c r="PYI43" s="46"/>
      <c r="PYJ43" s="46"/>
      <c r="PYK43" s="46"/>
      <c r="PYL43" s="46"/>
      <c r="PYM43" s="46"/>
      <c r="PYN43" s="46"/>
      <c r="PYO43" s="46"/>
      <c r="PYP43" s="46"/>
      <c r="PYQ43" s="46"/>
      <c r="PYR43" s="46"/>
      <c r="PYS43" s="46"/>
      <c r="PYT43" s="46"/>
      <c r="PYU43" s="46"/>
      <c r="PYV43" s="46"/>
      <c r="PYW43" s="46"/>
      <c r="PYX43" s="46"/>
      <c r="PYY43" s="46"/>
      <c r="PYZ43" s="46"/>
      <c r="PZA43" s="46"/>
      <c r="PZB43" s="46"/>
      <c r="PZC43" s="46"/>
      <c r="PZD43" s="46"/>
      <c r="PZE43" s="46"/>
      <c r="PZF43" s="46"/>
      <c r="PZG43" s="46"/>
      <c r="PZH43" s="46"/>
      <c r="PZI43" s="46"/>
      <c r="PZJ43" s="46"/>
      <c r="PZK43" s="46"/>
      <c r="PZL43" s="46"/>
      <c r="PZM43" s="46"/>
      <c r="PZN43" s="46"/>
      <c r="PZO43" s="46"/>
      <c r="PZP43" s="46"/>
      <c r="PZQ43" s="46"/>
      <c r="PZR43" s="46"/>
      <c r="PZS43" s="46"/>
      <c r="PZT43" s="46"/>
      <c r="PZU43" s="46"/>
      <c r="PZV43" s="46"/>
      <c r="PZW43" s="46"/>
      <c r="PZX43" s="46"/>
      <c r="PZY43" s="46"/>
      <c r="PZZ43" s="46"/>
      <c r="QAA43" s="46"/>
      <c r="QAB43" s="46"/>
      <c r="QAC43" s="46"/>
      <c r="QAD43" s="46"/>
      <c r="QAE43" s="46"/>
      <c r="QAF43" s="46"/>
      <c r="QAG43" s="46"/>
      <c r="QAH43" s="46"/>
      <c r="QAI43" s="46"/>
      <c r="QAJ43" s="46"/>
      <c r="QAK43" s="46"/>
      <c r="QAL43" s="46"/>
      <c r="QAM43" s="46"/>
      <c r="QAN43" s="46"/>
      <c r="QAO43" s="46"/>
      <c r="QAP43" s="46"/>
      <c r="QAQ43" s="46"/>
      <c r="QAR43" s="46"/>
      <c r="QAS43" s="46"/>
      <c r="QAT43" s="46"/>
      <c r="QAU43" s="46"/>
      <c r="QAV43" s="46"/>
      <c r="QAW43" s="46"/>
      <c r="QAX43" s="46"/>
      <c r="QAY43" s="46"/>
      <c r="QAZ43" s="46"/>
      <c r="QBA43" s="46"/>
      <c r="QBB43" s="46"/>
      <c r="QBC43" s="46"/>
      <c r="QBD43" s="46"/>
      <c r="QBE43" s="46"/>
      <c r="QBF43" s="46"/>
      <c r="QBG43" s="46"/>
      <c r="QBH43" s="46"/>
      <c r="QBI43" s="46"/>
      <c r="QBJ43" s="46"/>
      <c r="QBK43" s="46"/>
      <c r="QBL43" s="46"/>
      <c r="QBM43" s="46"/>
      <c r="QBN43" s="46"/>
      <c r="QBO43" s="46"/>
      <c r="QBP43" s="46"/>
      <c r="QBQ43" s="46"/>
      <c r="QBR43" s="46"/>
      <c r="QBS43" s="46"/>
      <c r="QBT43" s="46"/>
      <c r="QBU43" s="46"/>
      <c r="QBV43" s="46"/>
      <c r="QBW43" s="46"/>
      <c r="QBX43" s="46"/>
      <c r="QBY43" s="46"/>
      <c r="QBZ43" s="46"/>
      <c r="QCA43" s="46"/>
      <c r="QCB43" s="46"/>
      <c r="QCC43" s="46"/>
      <c r="QCD43" s="46"/>
      <c r="QCE43" s="46"/>
      <c r="QCF43" s="46"/>
      <c r="QCG43" s="46"/>
      <c r="QCH43" s="46"/>
      <c r="QCI43" s="46"/>
      <c r="QCJ43" s="46"/>
      <c r="QCK43" s="46"/>
      <c r="QCL43" s="46"/>
      <c r="QCM43" s="46"/>
      <c r="QCN43" s="46"/>
      <c r="QCO43" s="46"/>
      <c r="QCP43" s="46"/>
      <c r="QCQ43" s="46"/>
      <c r="QCR43" s="46"/>
      <c r="QCS43" s="46"/>
      <c r="QCT43" s="46"/>
      <c r="QCU43" s="46"/>
      <c r="QCV43" s="46"/>
      <c r="QCW43" s="46"/>
      <c r="QCX43" s="46"/>
      <c r="QCY43" s="46"/>
      <c r="QCZ43" s="46"/>
      <c r="QDA43" s="46"/>
      <c r="QDB43" s="46"/>
      <c r="QDC43" s="46"/>
      <c r="QDD43" s="46"/>
      <c r="QDE43" s="46"/>
      <c r="QDF43" s="46"/>
      <c r="QDG43" s="46"/>
      <c r="QDH43" s="46"/>
      <c r="QDI43" s="46"/>
      <c r="QDJ43" s="46"/>
      <c r="QDK43" s="46"/>
      <c r="QDL43" s="46"/>
      <c r="QDM43" s="46"/>
      <c r="QDN43" s="46"/>
      <c r="QDO43" s="46"/>
      <c r="QDP43" s="46"/>
      <c r="QDQ43" s="46"/>
      <c r="QDR43" s="46"/>
      <c r="QDS43" s="46"/>
      <c r="QDT43" s="46"/>
      <c r="QDU43" s="46"/>
      <c r="QDV43" s="46"/>
      <c r="QDW43" s="46"/>
      <c r="QDX43" s="46"/>
      <c r="QDY43" s="46"/>
      <c r="QDZ43" s="46"/>
      <c r="QEA43" s="46"/>
      <c r="QEB43" s="46"/>
      <c r="QEC43" s="46"/>
      <c r="QED43" s="46"/>
      <c r="QEE43" s="46"/>
      <c r="QEF43" s="46"/>
      <c r="QEG43" s="46"/>
      <c r="QEH43" s="46"/>
      <c r="QEI43" s="46"/>
      <c r="QEJ43" s="46"/>
      <c r="QEK43" s="46"/>
      <c r="QEL43" s="46"/>
      <c r="QEM43" s="46"/>
      <c r="QEN43" s="46"/>
      <c r="QEO43" s="46"/>
      <c r="QEP43" s="46"/>
      <c r="QEQ43" s="46"/>
      <c r="QER43" s="46"/>
      <c r="QES43" s="46"/>
      <c r="QET43" s="46"/>
      <c r="QEU43" s="46"/>
      <c r="QEV43" s="46"/>
      <c r="QEW43" s="46"/>
      <c r="QEX43" s="46"/>
      <c r="QEY43" s="46"/>
      <c r="QEZ43" s="46"/>
      <c r="QFA43" s="46"/>
      <c r="QFB43" s="46"/>
      <c r="QFC43" s="46"/>
      <c r="QFD43" s="46"/>
      <c r="QFE43" s="46"/>
      <c r="QFF43" s="46"/>
      <c r="QFG43" s="46"/>
      <c r="QFH43" s="46"/>
      <c r="QFI43" s="46"/>
      <c r="QFJ43" s="46"/>
      <c r="QFK43" s="46"/>
      <c r="QFL43" s="46"/>
      <c r="QFM43" s="46"/>
      <c r="QFN43" s="46"/>
      <c r="QFO43" s="46"/>
      <c r="QFP43" s="46"/>
      <c r="QFQ43" s="46"/>
      <c r="QFR43" s="46"/>
      <c r="QFS43" s="46"/>
      <c r="QFT43" s="46"/>
      <c r="QFU43" s="46"/>
      <c r="QFV43" s="46"/>
      <c r="QFW43" s="46"/>
      <c r="QFX43" s="46"/>
      <c r="QFY43" s="46"/>
      <c r="QFZ43" s="46"/>
      <c r="QGA43" s="46"/>
      <c r="QGB43" s="46"/>
      <c r="QGC43" s="46"/>
      <c r="QGD43" s="46"/>
      <c r="QGE43" s="46"/>
      <c r="QGF43" s="46"/>
      <c r="QGG43" s="46"/>
      <c r="QGH43" s="46"/>
      <c r="QGI43" s="46"/>
      <c r="QGJ43" s="46"/>
      <c r="QGK43" s="46"/>
      <c r="QGL43" s="46"/>
      <c r="QGM43" s="46"/>
      <c r="QGN43" s="46"/>
      <c r="QGO43" s="46"/>
      <c r="QGP43" s="46"/>
      <c r="QGQ43" s="46"/>
      <c r="QGR43" s="46"/>
      <c r="QGS43" s="46"/>
      <c r="QGT43" s="46"/>
      <c r="QGU43" s="46"/>
      <c r="QGV43" s="46"/>
      <c r="QGW43" s="46"/>
      <c r="QGX43" s="46"/>
      <c r="QGY43" s="46"/>
      <c r="QGZ43" s="46"/>
      <c r="QHA43" s="46"/>
      <c r="QHB43" s="46"/>
      <c r="QHC43" s="46"/>
      <c r="QHD43" s="46"/>
      <c r="QHE43" s="46"/>
      <c r="QHF43" s="46"/>
      <c r="QHG43" s="46"/>
      <c r="QHH43" s="46"/>
      <c r="QHI43" s="46"/>
      <c r="QHJ43" s="46"/>
      <c r="QHK43" s="46"/>
      <c r="QHL43" s="46"/>
      <c r="QHM43" s="46"/>
      <c r="QHN43" s="46"/>
      <c r="QHO43" s="46"/>
      <c r="QHP43" s="46"/>
      <c r="QHQ43" s="46"/>
      <c r="QHR43" s="46"/>
      <c r="QHS43" s="46"/>
      <c r="QHT43" s="46"/>
      <c r="QHU43" s="46"/>
      <c r="QHV43" s="46"/>
      <c r="QHW43" s="46"/>
      <c r="QHX43" s="46"/>
      <c r="QHY43" s="46"/>
      <c r="QHZ43" s="46"/>
      <c r="QIA43" s="46"/>
      <c r="QIB43" s="46"/>
      <c r="QIC43" s="46"/>
      <c r="QID43" s="46"/>
      <c r="QIE43" s="46"/>
      <c r="QIF43" s="46"/>
      <c r="QIG43" s="46"/>
      <c r="QIH43" s="46"/>
      <c r="QII43" s="46"/>
      <c r="QIJ43" s="46"/>
      <c r="QIK43" s="46"/>
      <c r="QIL43" s="46"/>
      <c r="QIM43" s="46"/>
      <c r="QIN43" s="46"/>
      <c r="QIO43" s="46"/>
      <c r="QIP43" s="46"/>
      <c r="QIQ43" s="46"/>
      <c r="QIR43" s="46"/>
      <c r="QIS43" s="46"/>
      <c r="QIT43" s="46"/>
      <c r="QIU43" s="46"/>
      <c r="QIV43" s="46"/>
      <c r="QIW43" s="46"/>
      <c r="QIX43" s="46"/>
      <c r="QIY43" s="46"/>
      <c r="QIZ43" s="46"/>
      <c r="QJA43" s="46"/>
      <c r="QJB43" s="46"/>
      <c r="QJC43" s="46"/>
      <c r="QJD43" s="46"/>
      <c r="QJE43" s="46"/>
      <c r="QJF43" s="46"/>
      <c r="QJG43" s="46"/>
      <c r="QJH43" s="46"/>
      <c r="QJI43" s="46"/>
      <c r="QJJ43" s="46"/>
      <c r="QJK43" s="46"/>
      <c r="QJL43" s="46"/>
      <c r="QJM43" s="46"/>
      <c r="QJN43" s="46"/>
      <c r="QJO43" s="46"/>
      <c r="QJP43" s="46"/>
      <c r="QJQ43" s="46"/>
      <c r="QJR43" s="46"/>
      <c r="QJS43" s="46"/>
      <c r="QJT43" s="46"/>
      <c r="QJU43" s="46"/>
      <c r="QJV43" s="46"/>
      <c r="QJW43" s="46"/>
      <c r="QJX43" s="46"/>
      <c r="QJY43" s="46"/>
      <c r="QJZ43" s="46"/>
      <c r="QKA43" s="46"/>
      <c r="QKB43" s="46"/>
      <c r="QKC43" s="46"/>
      <c r="QKD43" s="46"/>
      <c r="QKE43" s="46"/>
      <c r="QKF43" s="46"/>
      <c r="QKG43" s="46"/>
      <c r="QKH43" s="46"/>
      <c r="QKI43" s="46"/>
      <c r="QKJ43" s="46"/>
      <c r="QKK43" s="46"/>
      <c r="QKL43" s="46"/>
      <c r="QKM43" s="46"/>
      <c r="QKN43" s="46"/>
      <c r="QKO43" s="46"/>
      <c r="QKP43" s="46"/>
      <c r="QKQ43" s="46"/>
      <c r="QKR43" s="46"/>
      <c r="QKS43" s="46"/>
      <c r="QKT43" s="46"/>
      <c r="QKU43" s="46"/>
      <c r="QKV43" s="46"/>
      <c r="QKW43" s="46"/>
      <c r="QKX43" s="46"/>
      <c r="QKY43" s="46"/>
      <c r="QKZ43" s="46"/>
      <c r="QLA43" s="46"/>
      <c r="QLB43" s="46"/>
      <c r="QLC43" s="46"/>
      <c r="QLD43" s="46"/>
      <c r="QLE43" s="46"/>
      <c r="QLF43" s="46"/>
      <c r="QLG43" s="46"/>
      <c r="QLH43" s="46"/>
      <c r="QLI43" s="46"/>
      <c r="QLJ43" s="46"/>
      <c r="QLK43" s="46"/>
      <c r="QLL43" s="46"/>
      <c r="QLM43" s="46"/>
      <c r="QLN43" s="46"/>
      <c r="QLO43" s="46"/>
      <c r="QLP43" s="46"/>
      <c r="QLQ43" s="46"/>
      <c r="QLR43" s="46"/>
      <c r="QLS43" s="46"/>
      <c r="QLT43" s="46"/>
      <c r="QLU43" s="46"/>
      <c r="QLV43" s="46"/>
      <c r="QLW43" s="46"/>
      <c r="QLX43" s="46"/>
      <c r="QLY43" s="46"/>
      <c r="QLZ43" s="46"/>
      <c r="QMA43" s="46"/>
      <c r="QMB43" s="46"/>
      <c r="QMC43" s="46"/>
      <c r="QMD43" s="46"/>
      <c r="QME43" s="46"/>
      <c r="QMF43" s="46"/>
      <c r="QMG43" s="46"/>
      <c r="QMH43" s="46"/>
      <c r="QMI43" s="46"/>
      <c r="QMJ43" s="46"/>
      <c r="QMK43" s="46"/>
      <c r="QML43" s="46"/>
      <c r="QMM43" s="46"/>
      <c r="QMN43" s="46"/>
      <c r="QMO43" s="46"/>
      <c r="QMP43" s="46"/>
      <c r="QMQ43" s="46"/>
      <c r="QMR43" s="46"/>
      <c r="QMS43" s="46"/>
      <c r="QMT43" s="46"/>
      <c r="QMU43" s="46"/>
      <c r="QMV43" s="46"/>
      <c r="QMW43" s="46"/>
      <c r="QMX43" s="46"/>
      <c r="QMY43" s="46"/>
      <c r="QMZ43" s="46"/>
      <c r="QNA43" s="46"/>
      <c r="QNB43" s="46"/>
      <c r="QNC43" s="46"/>
      <c r="QND43" s="46"/>
      <c r="QNE43" s="46"/>
      <c r="QNF43" s="46"/>
      <c r="QNG43" s="46"/>
      <c r="QNH43" s="46"/>
      <c r="QNI43" s="46"/>
      <c r="QNJ43" s="46"/>
      <c r="QNK43" s="46"/>
      <c r="QNL43" s="46"/>
      <c r="QNM43" s="46"/>
      <c r="QNN43" s="46"/>
      <c r="QNO43" s="46"/>
      <c r="QNP43" s="46"/>
      <c r="QNQ43" s="46"/>
      <c r="QNR43" s="46"/>
      <c r="QNS43" s="46"/>
      <c r="QNT43" s="46"/>
      <c r="QNU43" s="46"/>
      <c r="QNV43" s="46"/>
      <c r="QNW43" s="46"/>
      <c r="QNX43" s="46"/>
      <c r="QNY43" s="46"/>
      <c r="QNZ43" s="46"/>
      <c r="QOA43" s="46"/>
      <c r="QOB43" s="46"/>
      <c r="QOC43" s="46"/>
      <c r="QOD43" s="46"/>
      <c r="QOE43" s="46"/>
      <c r="QOF43" s="46"/>
      <c r="QOG43" s="46"/>
      <c r="QOH43" s="46"/>
      <c r="QOI43" s="46"/>
      <c r="QOJ43" s="46"/>
      <c r="QOK43" s="46"/>
      <c r="QOL43" s="46"/>
      <c r="QOM43" s="46"/>
      <c r="QON43" s="46"/>
      <c r="QOO43" s="46"/>
      <c r="QOP43" s="46"/>
      <c r="QOQ43" s="46"/>
      <c r="QOR43" s="46"/>
      <c r="QOS43" s="46"/>
      <c r="QOT43" s="46"/>
      <c r="QOU43" s="46"/>
      <c r="QOV43" s="46"/>
      <c r="QOW43" s="46"/>
      <c r="QOX43" s="46"/>
      <c r="QOY43" s="46"/>
      <c r="QOZ43" s="46"/>
      <c r="QPA43" s="46"/>
      <c r="QPB43" s="46"/>
      <c r="QPC43" s="46"/>
      <c r="QPD43" s="46"/>
      <c r="QPE43" s="46"/>
      <c r="QPF43" s="46"/>
      <c r="QPG43" s="46"/>
      <c r="QPH43" s="46"/>
      <c r="QPI43" s="46"/>
      <c r="QPJ43" s="46"/>
      <c r="QPK43" s="46"/>
      <c r="QPL43" s="46"/>
      <c r="QPM43" s="46"/>
      <c r="QPN43" s="46"/>
      <c r="QPO43" s="46"/>
      <c r="QPP43" s="46"/>
      <c r="QPQ43" s="46"/>
      <c r="QPR43" s="46"/>
      <c r="QPS43" s="46"/>
      <c r="QPT43" s="46"/>
      <c r="QPU43" s="46"/>
      <c r="QPV43" s="46"/>
      <c r="QPW43" s="46"/>
      <c r="QPX43" s="46"/>
      <c r="QPY43" s="46"/>
      <c r="QPZ43" s="46"/>
      <c r="QQA43" s="46"/>
      <c r="QQB43" s="46"/>
      <c r="QQC43" s="46"/>
      <c r="QQD43" s="46"/>
      <c r="QQE43" s="46"/>
      <c r="QQF43" s="46"/>
      <c r="QQG43" s="46"/>
      <c r="QQH43" s="46"/>
      <c r="QQI43" s="46"/>
      <c r="QQJ43" s="46"/>
      <c r="QQK43" s="46"/>
      <c r="QQL43" s="46"/>
      <c r="QQM43" s="46"/>
      <c r="QQN43" s="46"/>
      <c r="QQO43" s="46"/>
      <c r="QQP43" s="46"/>
      <c r="QQQ43" s="46"/>
      <c r="QQR43" s="46"/>
      <c r="QQS43" s="46"/>
      <c r="QQT43" s="46"/>
      <c r="QQU43" s="46"/>
      <c r="QQV43" s="46"/>
      <c r="QQW43" s="46"/>
      <c r="QQX43" s="46"/>
      <c r="QQY43" s="46"/>
      <c r="QQZ43" s="46"/>
      <c r="QRA43" s="46"/>
      <c r="QRB43" s="46"/>
      <c r="QRC43" s="46"/>
      <c r="QRD43" s="46"/>
      <c r="QRE43" s="46"/>
      <c r="QRF43" s="46"/>
      <c r="QRG43" s="46"/>
      <c r="QRH43" s="46"/>
      <c r="QRI43" s="46"/>
      <c r="QRJ43" s="46"/>
      <c r="QRK43" s="46"/>
      <c r="QRL43" s="46"/>
      <c r="QRM43" s="46"/>
      <c r="QRN43" s="46"/>
      <c r="QRO43" s="46"/>
      <c r="QRP43" s="46"/>
      <c r="QRQ43" s="46"/>
      <c r="QRR43" s="46"/>
      <c r="QRS43" s="46"/>
      <c r="QRT43" s="46"/>
      <c r="QRU43" s="46"/>
      <c r="QRV43" s="46"/>
      <c r="QRW43" s="46"/>
      <c r="QRX43" s="46"/>
      <c r="QRY43" s="46"/>
      <c r="QRZ43" s="46"/>
      <c r="QSA43" s="46"/>
      <c r="QSB43" s="46"/>
      <c r="QSC43" s="46"/>
      <c r="QSD43" s="46"/>
      <c r="QSE43" s="46"/>
      <c r="QSF43" s="46"/>
      <c r="QSG43" s="46"/>
      <c r="QSH43" s="46"/>
      <c r="QSI43" s="46"/>
      <c r="QSJ43" s="46"/>
      <c r="QSK43" s="46"/>
      <c r="QSL43" s="46"/>
      <c r="QSM43" s="46"/>
      <c r="QSN43" s="46"/>
      <c r="QSO43" s="46"/>
      <c r="QSP43" s="46"/>
      <c r="QSQ43" s="46"/>
      <c r="QSR43" s="46"/>
      <c r="QSS43" s="46"/>
      <c r="QST43" s="46"/>
      <c r="QSU43" s="46"/>
      <c r="QSV43" s="46"/>
      <c r="QSW43" s="46"/>
      <c r="QSX43" s="46"/>
      <c r="QSY43" s="46"/>
      <c r="QSZ43" s="46"/>
      <c r="QTA43" s="46"/>
      <c r="QTB43" s="46"/>
      <c r="QTC43" s="46"/>
      <c r="QTD43" s="46"/>
      <c r="QTE43" s="46"/>
      <c r="QTF43" s="46"/>
      <c r="QTG43" s="46"/>
      <c r="QTH43" s="46"/>
      <c r="QTI43" s="46"/>
      <c r="QTJ43" s="46"/>
      <c r="QTK43" s="46"/>
      <c r="QTL43" s="46"/>
      <c r="QTM43" s="46"/>
      <c r="QTN43" s="46"/>
      <c r="QTO43" s="46"/>
      <c r="QTP43" s="46"/>
      <c r="QTQ43" s="46"/>
      <c r="QTR43" s="46"/>
      <c r="QTS43" s="46"/>
      <c r="QTT43" s="46"/>
      <c r="QTU43" s="46"/>
      <c r="QTV43" s="46"/>
      <c r="QTW43" s="46"/>
      <c r="QTX43" s="46"/>
      <c r="QTY43" s="46"/>
      <c r="QTZ43" s="46"/>
      <c r="QUA43" s="46"/>
      <c r="QUB43" s="46"/>
      <c r="QUC43" s="46"/>
      <c r="QUD43" s="46"/>
      <c r="QUE43" s="46"/>
      <c r="QUF43" s="46"/>
      <c r="QUG43" s="46"/>
      <c r="QUH43" s="46"/>
      <c r="QUI43" s="46"/>
      <c r="QUJ43" s="46"/>
      <c r="QUK43" s="46"/>
      <c r="QUL43" s="46"/>
      <c r="QUM43" s="46"/>
      <c r="QUN43" s="46"/>
      <c r="QUO43" s="46"/>
      <c r="QUP43" s="46"/>
      <c r="QUQ43" s="46"/>
      <c r="QUR43" s="46"/>
      <c r="QUS43" s="46"/>
      <c r="QUT43" s="46"/>
      <c r="QUU43" s="46"/>
      <c r="QUV43" s="46"/>
      <c r="QUW43" s="46"/>
      <c r="QUX43" s="46"/>
      <c r="QUY43" s="46"/>
      <c r="QUZ43" s="46"/>
      <c r="QVA43" s="46"/>
      <c r="QVB43" s="46"/>
      <c r="QVC43" s="46"/>
      <c r="QVD43" s="46"/>
      <c r="QVE43" s="46"/>
      <c r="QVF43" s="46"/>
      <c r="QVG43" s="46"/>
      <c r="QVH43" s="46"/>
      <c r="QVI43" s="46"/>
      <c r="QVJ43" s="46"/>
      <c r="QVK43" s="46"/>
      <c r="QVL43" s="46"/>
      <c r="QVM43" s="46"/>
      <c r="QVN43" s="46"/>
      <c r="QVO43" s="46"/>
      <c r="QVP43" s="46"/>
      <c r="QVQ43" s="46"/>
      <c r="QVR43" s="46"/>
      <c r="QVS43" s="46"/>
      <c r="QVT43" s="46"/>
      <c r="QVU43" s="46"/>
      <c r="QVV43" s="46"/>
      <c r="QVW43" s="46"/>
      <c r="QVX43" s="46"/>
      <c r="QVY43" s="46"/>
      <c r="QVZ43" s="46"/>
      <c r="QWA43" s="46"/>
      <c r="QWB43" s="46"/>
      <c r="QWC43" s="46"/>
      <c r="QWD43" s="46"/>
      <c r="QWE43" s="46"/>
      <c r="QWF43" s="46"/>
      <c r="QWG43" s="46"/>
      <c r="QWH43" s="46"/>
      <c r="QWI43" s="46"/>
      <c r="QWJ43" s="46"/>
      <c r="QWK43" s="46"/>
      <c r="QWL43" s="46"/>
      <c r="QWM43" s="46"/>
      <c r="QWN43" s="46"/>
      <c r="QWO43" s="46"/>
      <c r="QWP43" s="46"/>
      <c r="QWQ43" s="46"/>
      <c r="QWR43" s="46"/>
      <c r="QWS43" s="46"/>
      <c r="QWT43" s="46"/>
      <c r="QWU43" s="46"/>
      <c r="QWV43" s="46"/>
      <c r="QWW43" s="46"/>
      <c r="QWX43" s="46"/>
      <c r="QWY43" s="46"/>
      <c r="QWZ43" s="46"/>
      <c r="QXA43" s="46"/>
      <c r="QXB43" s="46"/>
      <c r="QXC43" s="46"/>
      <c r="QXD43" s="46"/>
      <c r="QXE43" s="46"/>
      <c r="QXF43" s="46"/>
      <c r="QXG43" s="46"/>
      <c r="QXH43" s="46"/>
      <c r="QXI43" s="46"/>
      <c r="QXJ43" s="46"/>
      <c r="QXK43" s="46"/>
      <c r="QXL43" s="46"/>
      <c r="QXM43" s="46"/>
      <c r="QXN43" s="46"/>
      <c r="QXO43" s="46"/>
      <c r="QXP43" s="46"/>
      <c r="QXQ43" s="46"/>
      <c r="QXR43" s="46"/>
      <c r="QXS43" s="46"/>
      <c r="QXT43" s="46"/>
      <c r="QXU43" s="46"/>
      <c r="QXV43" s="46"/>
      <c r="QXW43" s="46"/>
      <c r="QXX43" s="46"/>
      <c r="QXY43" s="46"/>
      <c r="QXZ43" s="46"/>
      <c r="QYA43" s="46"/>
      <c r="QYB43" s="46"/>
      <c r="QYC43" s="46"/>
      <c r="QYD43" s="46"/>
      <c r="QYE43" s="46"/>
      <c r="QYF43" s="46"/>
      <c r="QYG43" s="46"/>
      <c r="QYH43" s="46"/>
      <c r="QYI43" s="46"/>
      <c r="QYJ43" s="46"/>
      <c r="QYK43" s="46"/>
      <c r="QYL43" s="46"/>
      <c r="QYM43" s="46"/>
      <c r="QYN43" s="46"/>
      <c r="QYO43" s="46"/>
      <c r="QYP43" s="46"/>
      <c r="QYQ43" s="46"/>
      <c r="QYR43" s="46"/>
      <c r="QYS43" s="46"/>
      <c r="QYT43" s="46"/>
      <c r="QYU43" s="46"/>
      <c r="QYV43" s="46"/>
      <c r="QYW43" s="46"/>
      <c r="QYX43" s="46"/>
      <c r="QYY43" s="46"/>
      <c r="QYZ43" s="46"/>
      <c r="QZA43" s="46"/>
      <c r="QZB43" s="46"/>
      <c r="QZC43" s="46"/>
      <c r="QZD43" s="46"/>
      <c r="QZE43" s="46"/>
      <c r="QZF43" s="46"/>
      <c r="QZG43" s="46"/>
      <c r="QZH43" s="46"/>
      <c r="QZI43" s="46"/>
      <c r="QZJ43" s="46"/>
      <c r="QZK43" s="46"/>
      <c r="QZL43" s="46"/>
      <c r="QZM43" s="46"/>
      <c r="QZN43" s="46"/>
      <c r="QZO43" s="46"/>
      <c r="QZP43" s="46"/>
      <c r="QZQ43" s="46"/>
      <c r="QZR43" s="46"/>
      <c r="QZS43" s="46"/>
      <c r="QZT43" s="46"/>
      <c r="QZU43" s="46"/>
      <c r="QZV43" s="46"/>
      <c r="QZW43" s="46"/>
      <c r="QZX43" s="46"/>
      <c r="QZY43" s="46"/>
      <c r="QZZ43" s="46"/>
      <c r="RAA43" s="46"/>
      <c r="RAB43" s="46"/>
      <c r="RAC43" s="46"/>
      <c r="RAD43" s="46"/>
      <c r="RAE43" s="46"/>
      <c r="RAF43" s="46"/>
      <c r="RAG43" s="46"/>
      <c r="RAH43" s="46"/>
      <c r="RAI43" s="46"/>
      <c r="RAJ43" s="46"/>
      <c r="RAK43" s="46"/>
      <c r="RAL43" s="46"/>
      <c r="RAM43" s="46"/>
      <c r="RAN43" s="46"/>
      <c r="RAO43" s="46"/>
      <c r="RAP43" s="46"/>
      <c r="RAQ43" s="46"/>
      <c r="RAR43" s="46"/>
      <c r="RAS43" s="46"/>
      <c r="RAT43" s="46"/>
      <c r="RAU43" s="46"/>
      <c r="RAV43" s="46"/>
      <c r="RAW43" s="46"/>
      <c r="RAX43" s="46"/>
      <c r="RAY43" s="46"/>
      <c r="RAZ43" s="46"/>
      <c r="RBA43" s="46"/>
      <c r="RBB43" s="46"/>
      <c r="RBC43" s="46"/>
      <c r="RBD43" s="46"/>
      <c r="RBE43" s="46"/>
      <c r="RBF43" s="46"/>
      <c r="RBG43" s="46"/>
      <c r="RBH43" s="46"/>
      <c r="RBI43" s="46"/>
      <c r="RBJ43" s="46"/>
      <c r="RBK43" s="46"/>
      <c r="RBL43" s="46"/>
      <c r="RBM43" s="46"/>
      <c r="RBN43" s="46"/>
      <c r="RBO43" s="46"/>
      <c r="RBP43" s="46"/>
      <c r="RBQ43" s="46"/>
      <c r="RBR43" s="46"/>
      <c r="RBS43" s="46"/>
      <c r="RBT43" s="46"/>
      <c r="RBU43" s="46"/>
      <c r="RBV43" s="46"/>
      <c r="RBW43" s="46"/>
      <c r="RBX43" s="46"/>
      <c r="RBY43" s="46"/>
      <c r="RBZ43" s="46"/>
      <c r="RCA43" s="46"/>
      <c r="RCB43" s="46"/>
      <c r="RCC43" s="46"/>
      <c r="RCD43" s="46"/>
      <c r="RCE43" s="46"/>
      <c r="RCF43" s="46"/>
      <c r="RCG43" s="46"/>
      <c r="RCH43" s="46"/>
      <c r="RCI43" s="46"/>
      <c r="RCJ43" s="46"/>
      <c r="RCK43" s="46"/>
      <c r="RCL43" s="46"/>
      <c r="RCM43" s="46"/>
      <c r="RCN43" s="46"/>
      <c r="RCO43" s="46"/>
      <c r="RCP43" s="46"/>
      <c r="RCQ43" s="46"/>
      <c r="RCR43" s="46"/>
      <c r="RCS43" s="46"/>
      <c r="RCT43" s="46"/>
      <c r="RCU43" s="46"/>
      <c r="RCV43" s="46"/>
      <c r="RCW43" s="46"/>
      <c r="RCX43" s="46"/>
      <c r="RCY43" s="46"/>
      <c r="RCZ43" s="46"/>
      <c r="RDA43" s="46"/>
      <c r="RDB43" s="46"/>
      <c r="RDC43" s="46"/>
      <c r="RDD43" s="46"/>
      <c r="RDE43" s="46"/>
      <c r="RDF43" s="46"/>
      <c r="RDG43" s="46"/>
      <c r="RDH43" s="46"/>
      <c r="RDI43" s="46"/>
      <c r="RDJ43" s="46"/>
      <c r="RDK43" s="46"/>
      <c r="RDL43" s="46"/>
      <c r="RDM43" s="46"/>
      <c r="RDN43" s="46"/>
      <c r="RDO43" s="46"/>
      <c r="RDP43" s="46"/>
      <c r="RDQ43" s="46"/>
      <c r="RDR43" s="46"/>
      <c r="RDS43" s="46"/>
      <c r="RDT43" s="46"/>
      <c r="RDU43" s="46"/>
      <c r="RDV43" s="46"/>
      <c r="RDW43" s="46"/>
      <c r="RDX43" s="46"/>
      <c r="RDY43" s="46"/>
      <c r="RDZ43" s="46"/>
      <c r="REA43" s="46"/>
      <c r="REB43" s="46"/>
      <c r="REC43" s="46"/>
      <c r="RED43" s="46"/>
      <c r="REE43" s="46"/>
      <c r="REF43" s="46"/>
      <c r="REG43" s="46"/>
      <c r="REH43" s="46"/>
      <c r="REI43" s="46"/>
      <c r="REJ43" s="46"/>
      <c r="REK43" s="46"/>
      <c r="REL43" s="46"/>
      <c r="REM43" s="46"/>
      <c r="REN43" s="46"/>
      <c r="REO43" s="46"/>
      <c r="REP43" s="46"/>
      <c r="REQ43" s="46"/>
      <c r="RER43" s="46"/>
      <c r="RES43" s="46"/>
      <c r="RET43" s="46"/>
      <c r="REU43" s="46"/>
      <c r="REV43" s="46"/>
      <c r="REW43" s="46"/>
      <c r="REX43" s="46"/>
      <c r="REY43" s="46"/>
      <c r="REZ43" s="46"/>
      <c r="RFA43" s="46"/>
      <c r="RFB43" s="46"/>
      <c r="RFC43" s="46"/>
      <c r="RFD43" s="46"/>
      <c r="RFE43" s="46"/>
      <c r="RFF43" s="46"/>
      <c r="RFG43" s="46"/>
      <c r="RFH43" s="46"/>
      <c r="RFI43" s="46"/>
      <c r="RFJ43" s="46"/>
      <c r="RFK43" s="46"/>
      <c r="RFL43" s="46"/>
      <c r="RFM43" s="46"/>
      <c r="RFN43" s="46"/>
      <c r="RFO43" s="46"/>
      <c r="RFP43" s="46"/>
      <c r="RFQ43" s="46"/>
      <c r="RFR43" s="46"/>
      <c r="RFS43" s="46"/>
      <c r="RFT43" s="46"/>
      <c r="RFU43" s="46"/>
      <c r="RFV43" s="46"/>
      <c r="RFW43" s="46"/>
      <c r="RFX43" s="46"/>
      <c r="RFY43" s="46"/>
      <c r="RFZ43" s="46"/>
      <c r="RGA43" s="46"/>
      <c r="RGB43" s="46"/>
      <c r="RGC43" s="46"/>
      <c r="RGD43" s="46"/>
      <c r="RGE43" s="46"/>
      <c r="RGF43" s="46"/>
      <c r="RGG43" s="46"/>
      <c r="RGH43" s="46"/>
      <c r="RGI43" s="46"/>
      <c r="RGJ43" s="46"/>
      <c r="RGK43" s="46"/>
      <c r="RGL43" s="46"/>
      <c r="RGM43" s="46"/>
      <c r="RGN43" s="46"/>
      <c r="RGO43" s="46"/>
      <c r="RGP43" s="46"/>
      <c r="RGQ43" s="46"/>
      <c r="RGR43" s="46"/>
      <c r="RGS43" s="46"/>
      <c r="RGT43" s="46"/>
      <c r="RGU43" s="46"/>
      <c r="RGV43" s="46"/>
      <c r="RGW43" s="46"/>
      <c r="RGX43" s="46"/>
      <c r="RGY43" s="46"/>
      <c r="RGZ43" s="46"/>
      <c r="RHA43" s="46"/>
      <c r="RHB43" s="46"/>
      <c r="RHC43" s="46"/>
      <c r="RHD43" s="46"/>
      <c r="RHE43" s="46"/>
      <c r="RHF43" s="46"/>
      <c r="RHG43" s="46"/>
      <c r="RHH43" s="46"/>
      <c r="RHI43" s="46"/>
      <c r="RHJ43" s="46"/>
      <c r="RHK43" s="46"/>
      <c r="RHL43" s="46"/>
      <c r="RHM43" s="46"/>
      <c r="RHN43" s="46"/>
      <c r="RHO43" s="46"/>
      <c r="RHP43" s="46"/>
      <c r="RHQ43" s="46"/>
      <c r="RHR43" s="46"/>
      <c r="RHS43" s="46"/>
      <c r="RHT43" s="46"/>
      <c r="RHU43" s="46"/>
      <c r="RHV43" s="46"/>
      <c r="RHW43" s="46"/>
      <c r="RHX43" s="46"/>
      <c r="RHY43" s="46"/>
      <c r="RHZ43" s="46"/>
      <c r="RIA43" s="46"/>
      <c r="RIB43" s="46"/>
      <c r="RIC43" s="46"/>
      <c r="RID43" s="46"/>
      <c r="RIE43" s="46"/>
      <c r="RIF43" s="46"/>
      <c r="RIG43" s="46"/>
      <c r="RIH43" s="46"/>
      <c r="RII43" s="46"/>
      <c r="RIJ43" s="46"/>
      <c r="RIK43" s="46"/>
      <c r="RIL43" s="46"/>
      <c r="RIM43" s="46"/>
      <c r="RIN43" s="46"/>
      <c r="RIO43" s="46"/>
      <c r="RIP43" s="46"/>
      <c r="RIQ43" s="46"/>
      <c r="RIR43" s="46"/>
      <c r="RIS43" s="46"/>
      <c r="RIT43" s="46"/>
      <c r="RIU43" s="46"/>
      <c r="RIV43" s="46"/>
      <c r="RIW43" s="46"/>
      <c r="RIX43" s="46"/>
      <c r="RIY43" s="46"/>
      <c r="RIZ43" s="46"/>
      <c r="RJA43" s="46"/>
      <c r="RJB43" s="46"/>
      <c r="RJC43" s="46"/>
      <c r="RJD43" s="46"/>
      <c r="RJE43" s="46"/>
      <c r="RJF43" s="46"/>
      <c r="RJG43" s="46"/>
      <c r="RJH43" s="46"/>
      <c r="RJI43" s="46"/>
      <c r="RJJ43" s="46"/>
      <c r="RJK43" s="46"/>
      <c r="RJL43" s="46"/>
      <c r="RJM43" s="46"/>
      <c r="RJN43" s="46"/>
      <c r="RJO43" s="46"/>
      <c r="RJP43" s="46"/>
      <c r="RJQ43" s="46"/>
      <c r="RJR43" s="46"/>
      <c r="RJS43" s="46"/>
      <c r="RJT43" s="46"/>
      <c r="RJU43" s="46"/>
      <c r="RJV43" s="46"/>
      <c r="RJW43" s="46"/>
      <c r="RJX43" s="46"/>
      <c r="RJY43" s="46"/>
      <c r="RJZ43" s="46"/>
      <c r="RKA43" s="46"/>
      <c r="RKB43" s="46"/>
      <c r="RKC43" s="46"/>
      <c r="RKD43" s="46"/>
      <c r="RKE43" s="46"/>
      <c r="RKF43" s="46"/>
      <c r="RKG43" s="46"/>
      <c r="RKH43" s="46"/>
      <c r="RKI43" s="46"/>
      <c r="RKJ43" s="46"/>
      <c r="RKK43" s="46"/>
      <c r="RKL43" s="46"/>
      <c r="RKM43" s="46"/>
      <c r="RKN43" s="46"/>
      <c r="RKO43" s="46"/>
      <c r="RKP43" s="46"/>
      <c r="RKQ43" s="46"/>
      <c r="RKR43" s="46"/>
      <c r="RKS43" s="46"/>
      <c r="RKT43" s="46"/>
      <c r="RKU43" s="46"/>
      <c r="RKV43" s="46"/>
      <c r="RKW43" s="46"/>
      <c r="RKX43" s="46"/>
      <c r="RKY43" s="46"/>
      <c r="RKZ43" s="46"/>
      <c r="RLA43" s="46"/>
      <c r="RLB43" s="46"/>
      <c r="RLC43" s="46"/>
      <c r="RLD43" s="46"/>
      <c r="RLE43" s="46"/>
      <c r="RLF43" s="46"/>
      <c r="RLG43" s="46"/>
      <c r="RLH43" s="46"/>
      <c r="RLI43" s="46"/>
      <c r="RLJ43" s="46"/>
      <c r="RLK43" s="46"/>
      <c r="RLL43" s="46"/>
      <c r="RLM43" s="46"/>
      <c r="RLN43" s="46"/>
      <c r="RLO43" s="46"/>
      <c r="RLP43" s="46"/>
      <c r="RLQ43" s="46"/>
      <c r="RLR43" s="46"/>
      <c r="RLS43" s="46"/>
      <c r="RLT43" s="46"/>
      <c r="RLU43" s="46"/>
      <c r="RLV43" s="46"/>
      <c r="RLW43" s="46"/>
      <c r="RLX43" s="46"/>
      <c r="RLY43" s="46"/>
      <c r="RLZ43" s="46"/>
      <c r="RMA43" s="46"/>
      <c r="RMB43" s="46"/>
      <c r="RMC43" s="46"/>
      <c r="RMD43" s="46"/>
      <c r="RME43" s="46"/>
      <c r="RMF43" s="46"/>
      <c r="RMG43" s="46"/>
      <c r="RMH43" s="46"/>
      <c r="RMI43" s="46"/>
      <c r="RMJ43" s="46"/>
      <c r="RMK43" s="46"/>
      <c r="RML43" s="46"/>
      <c r="RMM43" s="46"/>
      <c r="RMN43" s="46"/>
      <c r="RMO43" s="46"/>
      <c r="RMP43" s="46"/>
      <c r="RMQ43" s="46"/>
      <c r="RMR43" s="46"/>
      <c r="RMS43" s="46"/>
      <c r="RMT43" s="46"/>
      <c r="RMU43" s="46"/>
      <c r="RMV43" s="46"/>
      <c r="RMW43" s="46"/>
      <c r="RMX43" s="46"/>
      <c r="RMY43" s="46"/>
      <c r="RMZ43" s="46"/>
      <c r="RNA43" s="46"/>
      <c r="RNB43" s="46"/>
      <c r="RNC43" s="46"/>
      <c r="RND43" s="46"/>
      <c r="RNE43" s="46"/>
      <c r="RNF43" s="46"/>
      <c r="RNG43" s="46"/>
      <c r="RNH43" s="46"/>
      <c r="RNI43" s="46"/>
      <c r="RNJ43" s="46"/>
      <c r="RNK43" s="46"/>
      <c r="RNL43" s="46"/>
      <c r="RNM43" s="46"/>
      <c r="RNN43" s="46"/>
      <c r="RNO43" s="46"/>
      <c r="RNP43" s="46"/>
      <c r="RNQ43" s="46"/>
      <c r="RNR43" s="46"/>
      <c r="RNS43" s="46"/>
      <c r="RNT43" s="46"/>
      <c r="RNU43" s="46"/>
      <c r="RNV43" s="46"/>
      <c r="RNW43" s="46"/>
      <c r="RNX43" s="46"/>
      <c r="RNY43" s="46"/>
      <c r="RNZ43" s="46"/>
      <c r="ROA43" s="46"/>
      <c r="ROB43" s="46"/>
      <c r="ROC43" s="46"/>
      <c r="ROD43" s="46"/>
      <c r="ROE43" s="46"/>
      <c r="ROF43" s="46"/>
      <c r="ROG43" s="46"/>
      <c r="ROH43" s="46"/>
      <c r="ROI43" s="46"/>
      <c r="ROJ43" s="46"/>
      <c r="ROK43" s="46"/>
      <c r="ROL43" s="46"/>
      <c r="ROM43" s="46"/>
      <c r="RON43" s="46"/>
      <c r="ROO43" s="46"/>
      <c r="ROP43" s="46"/>
      <c r="ROQ43" s="46"/>
      <c r="ROR43" s="46"/>
      <c r="ROS43" s="46"/>
      <c r="ROT43" s="46"/>
      <c r="ROU43" s="46"/>
      <c r="ROV43" s="46"/>
      <c r="ROW43" s="46"/>
      <c r="ROX43" s="46"/>
      <c r="ROY43" s="46"/>
      <c r="ROZ43" s="46"/>
      <c r="RPA43" s="46"/>
      <c r="RPB43" s="46"/>
      <c r="RPC43" s="46"/>
      <c r="RPD43" s="46"/>
      <c r="RPE43" s="46"/>
      <c r="RPF43" s="46"/>
      <c r="RPG43" s="46"/>
      <c r="RPH43" s="46"/>
      <c r="RPI43" s="46"/>
      <c r="RPJ43" s="46"/>
      <c r="RPK43" s="46"/>
      <c r="RPL43" s="46"/>
      <c r="RPM43" s="46"/>
      <c r="RPN43" s="46"/>
      <c r="RPO43" s="46"/>
      <c r="RPP43" s="46"/>
      <c r="RPQ43" s="46"/>
      <c r="RPR43" s="46"/>
      <c r="RPS43" s="46"/>
      <c r="RPT43" s="46"/>
      <c r="RPU43" s="46"/>
      <c r="RPV43" s="46"/>
      <c r="RPW43" s="46"/>
      <c r="RPX43" s="46"/>
      <c r="RPY43" s="46"/>
      <c r="RPZ43" s="46"/>
      <c r="RQA43" s="46"/>
      <c r="RQB43" s="46"/>
      <c r="RQC43" s="46"/>
      <c r="RQD43" s="46"/>
      <c r="RQE43" s="46"/>
      <c r="RQF43" s="46"/>
      <c r="RQG43" s="46"/>
      <c r="RQH43" s="46"/>
      <c r="RQI43" s="46"/>
      <c r="RQJ43" s="46"/>
      <c r="RQK43" s="46"/>
      <c r="RQL43" s="46"/>
      <c r="RQM43" s="46"/>
      <c r="RQN43" s="46"/>
      <c r="RQO43" s="46"/>
      <c r="RQP43" s="46"/>
      <c r="RQQ43" s="46"/>
      <c r="RQR43" s="46"/>
      <c r="RQS43" s="46"/>
      <c r="RQT43" s="46"/>
      <c r="RQU43" s="46"/>
      <c r="RQV43" s="46"/>
      <c r="RQW43" s="46"/>
      <c r="RQX43" s="46"/>
      <c r="RQY43" s="46"/>
      <c r="RQZ43" s="46"/>
      <c r="RRA43" s="46"/>
      <c r="RRB43" s="46"/>
      <c r="RRC43" s="46"/>
      <c r="RRD43" s="46"/>
      <c r="RRE43" s="46"/>
      <c r="RRF43" s="46"/>
      <c r="RRG43" s="46"/>
      <c r="RRH43" s="46"/>
      <c r="RRI43" s="46"/>
      <c r="RRJ43" s="46"/>
      <c r="RRK43" s="46"/>
      <c r="RRL43" s="46"/>
      <c r="RRM43" s="46"/>
      <c r="RRN43" s="46"/>
      <c r="RRO43" s="46"/>
      <c r="RRP43" s="46"/>
      <c r="RRQ43" s="46"/>
      <c r="RRR43" s="46"/>
      <c r="RRS43" s="46"/>
      <c r="RRT43" s="46"/>
      <c r="RRU43" s="46"/>
      <c r="RRV43" s="46"/>
      <c r="RRW43" s="46"/>
      <c r="RRX43" s="46"/>
      <c r="RRY43" s="46"/>
      <c r="RRZ43" s="46"/>
      <c r="RSA43" s="46"/>
      <c r="RSB43" s="46"/>
      <c r="RSC43" s="46"/>
      <c r="RSD43" s="46"/>
      <c r="RSE43" s="46"/>
      <c r="RSF43" s="46"/>
      <c r="RSG43" s="46"/>
      <c r="RSH43" s="46"/>
      <c r="RSI43" s="46"/>
      <c r="RSJ43" s="46"/>
      <c r="RSK43" s="46"/>
      <c r="RSL43" s="46"/>
      <c r="RSM43" s="46"/>
      <c r="RSN43" s="46"/>
      <c r="RSO43" s="46"/>
      <c r="RSP43" s="46"/>
      <c r="RSQ43" s="46"/>
      <c r="RSR43" s="46"/>
      <c r="RSS43" s="46"/>
      <c r="RST43" s="46"/>
      <c r="RSU43" s="46"/>
      <c r="RSV43" s="46"/>
      <c r="RSW43" s="46"/>
      <c r="RSX43" s="46"/>
      <c r="RSY43" s="46"/>
      <c r="RSZ43" s="46"/>
      <c r="RTA43" s="46"/>
      <c r="RTB43" s="46"/>
      <c r="RTC43" s="46"/>
      <c r="RTD43" s="46"/>
      <c r="RTE43" s="46"/>
      <c r="RTF43" s="46"/>
      <c r="RTG43" s="46"/>
      <c r="RTH43" s="46"/>
      <c r="RTI43" s="46"/>
      <c r="RTJ43" s="46"/>
      <c r="RTK43" s="46"/>
      <c r="RTL43" s="46"/>
      <c r="RTM43" s="46"/>
      <c r="RTN43" s="46"/>
      <c r="RTO43" s="46"/>
      <c r="RTP43" s="46"/>
      <c r="RTQ43" s="46"/>
      <c r="RTR43" s="46"/>
      <c r="RTS43" s="46"/>
      <c r="RTT43" s="46"/>
      <c r="RTU43" s="46"/>
      <c r="RTV43" s="46"/>
      <c r="RTW43" s="46"/>
      <c r="RTX43" s="46"/>
      <c r="RTY43" s="46"/>
      <c r="RTZ43" s="46"/>
      <c r="RUA43" s="46"/>
      <c r="RUB43" s="46"/>
      <c r="RUC43" s="46"/>
      <c r="RUD43" s="46"/>
      <c r="RUE43" s="46"/>
      <c r="RUF43" s="46"/>
      <c r="RUG43" s="46"/>
      <c r="RUH43" s="46"/>
      <c r="RUI43" s="46"/>
      <c r="RUJ43" s="46"/>
      <c r="RUK43" s="46"/>
      <c r="RUL43" s="46"/>
      <c r="RUM43" s="46"/>
      <c r="RUN43" s="46"/>
      <c r="RUO43" s="46"/>
      <c r="RUP43" s="46"/>
      <c r="RUQ43" s="46"/>
      <c r="RUR43" s="46"/>
      <c r="RUS43" s="46"/>
      <c r="RUT43" s="46"/>
      <c r="RUU43" s="46"/>
      <c r="RUV43" s="46"/>
      <c r="RUW43" s="46"/>
      <c r="RUX43" s="46"/>
      <c r="RUY43" s="46"/>
      <c r="RUZ43" s="46"/>
      <c r="RVA43" s="46"/>
      <c r="RVB43" s="46"/>
      <c r="RVC43" s="46"/>
      <c r="RVD43" s="46"/>
      <c r="RVE43" s="46"/>
      <c r="RVF43" s="46"/>
      <c r="RVG43" s="46"/>
      <c r="RVH43" s="46"/>
      <c r="RVI43" s="46"/>
      <c r="RVJ43" s="46"/>
      <c r="RVK43" s="46"/>
      <c r="RVL43" s="46"/>
      <c r="RVM43" s="46"/>
      <c r="RVN43" s="46"/>
      <c r="RVO43" s="46"/>
      <c r="RVP43" s="46"/>
      <c r="RVQ43" s="46"/>
      <c r="RVR43" s="46"/>
      <c r="RVS43" s="46"/>
      <c r="RVT43" s="46"/>
      <c r="RVU43" s="46"/>
      <c r="RVV43" s="46"/>
      <c r="RVW43" s="46"/>
      <c r="RVX43" s="46"/>
      <c r="RVY43" s="46"/>
      <c r="RVZ43" s="46"/>
      <c r="RWA43" s="46"/>
      <c r="RWB43" s="46"/>
      <c r="RWC43" s="46"/>
      <c r="RWD43" s="46"/>
      <c r="RWE43" s="46"/>
      <c r="RWF43" s="46"/>
      <c r="RWG43" s="46"/>
      <c r="RWH43" s="46"/>
      <c r="RWI43" s="46"/>
      <c r="RWJ43" s="46"/>
      <c r="RWK43" s="46"/>
      <c r="RWL43" s="46"/>
      <c r="RWM43" s="46"/>
      <c r="RWN43" s="46"/>
      <c r="RWO43" s="46"/>
      <c r="RWP43" s="46"/>
      <c r="RWQ43" s="46"/>
      <c r="RWR43" s="46"/>
      <c r="RWS43" s="46"/>
      <c r="RWT43" s="46"/>
      <c r="RWU43" s="46"/>
      <c r="RWV43" s="46"/>
      <c r="RWW43" s="46"/>
      <c r="RWX43" s="46"/>
      <c r="RWY43" s="46"/>
      <c r="RWZ43" s="46"/>
      <c r="RXA43" s="46"/>
      <c r="RXB43" s="46"/>
      <c r="RXC43" s="46"/>
      <c r="RXD43" s="46"/>
      <c r="RXE43" s="46"/>
      <c r="RXF43" s="46"/>
      <c r="RXG43" s="46"/>
      <c r="RXH43" s="46"/>
      <c r="RXI43" s="46"/>
      <c r="RXJ43" s="46"/>
      <c r="RXK43" s="46"/>
      <c r="RXL43" s="46"/>
      <c r="RXM43" s="46"/>
      <c r="RXN43" s="46"/>
      <c r="RXO43" s="46"/>
      <c r="RXP43" s="46"/>
      <c r="RXQ43" s="46"/>
      <c r="RXR43" s="46"/>
      <c r="RXS43" s="46"/>
      <c r="RXT43" s="46"/>
      <c r="RXU43" s="46"/>
      <c r="RXV43" s="46"/>
      <c r="RXW43" s="46"/>
      <c r="RXX43" s="46"/>
      <c r="RXY43" s="46"/>
      <c r="RXZ43" s="46"/>
      <c r="RYA43" s="46"/>
      <c r="RYB43" s="46"/>
      <c r="RYC43" s="46"/>
      <c r="RYD43" s="46"/>
      <c r="RYE43" s="46"/>
      <c r="RYF43" s="46"/>
      <c r="RYG43" s="46"/>
      <c r="RYH43" s="46"/>
      <c r="RYI43" s="46"/>
      <c r="RYJ43" s="46"/>
      <c r="RYK43" s="46"/>
      <c r="RYL43" s="46"/>
      <c r="RYM43" s="46"/>
      <c r="RYN43" s="46"/>
      <c r="RYO43" s="46"/>
      <c r="RYP43" s="46"/>
      <c r="RYQ43" s="46"/>
      <c r="RYR43" s="46"/>
      <c r="RYS43" s="46"/>
      <c r="RYT43" s="46"/>
      <c r="RYU43" s="46"/>
      <c r="RYV43" s="46"/>
      <c r="RYW43" s="46"/>
      <c r="RYX43" s="46"/>
      <c r="RYY43" s="46"/>
      <c r="RYZ43" s="46"/>
      <c r="RZA43" s="46"/>
      <c r="RZB43" s="46"/>
      <c r="RZC43" s="46"/>
      <c r="RZD43" s="46"/>
      <c r="RZE43" s="46"/>
      <c r="RZF43" s="46"/>
      <c r="RZG43" s="46"/>
      <c r="RZH43" s="46"/>
      <c r="RZI43" s="46"/>
      <c r="RZJ43" s="46"/>
      <c r="RZK43" s="46"/>
      <c r="RZL43" s="46"/>
      <c r="RZM43" s="46"/>
      <c r="RZN43" s="46"/>
      <c r="RZO43" s="46"/>
      <c r="RZP43" s="46"/>
      <c r="RZQ43" s="46"/>
      <c r="RZR43" s="46"/>
      <c r="RZS43" s="46"/>
      <c r="RZT43" s="46"/>
      <c r="RZU43" s="46"/>
      <c r="RZV43" s="46"/>
      <c r="RZW43" s="46"/>
      <c r="RZX43" s="46"/>
      <c r="RZY43" s="46"/>
      <c r="RZZ43" s="46"/>
      <c r="SAA43" s="46"/>
      <c r="SAB43" s="46"/>
      <c r="SAC43" s="46"/>
      <c r="SAD43" s="46"/>
      <c r="SAE43" s="46"/>
      <c r="SAF43" s="46"/>
      <c r="SAG43" s="46"/>
      <c r="SAH43" s="46"/>
      <c r="SAI43" s="46"/>
      <c r="SAJ43" s="46"/>
      <c r="SAK43" s="46"/>
      <c r="SAL43" s="46"/>
      <c r="SAM43" s="46"/>
      <c r="SAN43" s="46"/>
      <c r="SAO43" s="46"/>
      <c r="SAP43" s="46"/>
      <c r="SAQ43" s="46"/>
      <c r="SAR43" s="46"/>
      <c r="SAS43" s="46"/>
      <c r="SAT43" s="46"/>
      <c r="SAU43" s="46"/>
      <c r="SAV43" s="46"/>
      <c r="SAW43" s="46"/>
      <c r="SAX43" s="46"/>
      <c r="SAY43" s="46"/>
      <c r="SAZ43" s="46"/>
      <c r="SBA43" s="46"/>
      <c r="SBB43" s="46"/>
      <c r="SBC43" s="46"/>
      <c r="SBD43" s="46"/>
      <c r="SBE43" s="46"/>
      <c r="SBF43" s="46"/>
      <c r="SBG43" s="46"/>
      <c r="SBH43" s="46"/>
      <c r="SBI43" s="46"/>
      <c r="SBJ43" s="46"/>
      <c r="SBK43" s="46"/>
      <c r="SBL43" s="46"/>
      <c r="SBM43" s="46"/>
      <c r="SBN43" s="46"/>
      <c r="SBO43" s="46"/>
      <c r="SBP43" s="46"/>
      <c r="SBQ43" s="46"/>
      <c r="SBR43" s="46"/>
      <c r="SBS43" s="46"/>
      <c r="SBT43" s="46"/>
      <c r="SBU43" s="46"/>
      <c r="SBV43" s="46"/>
      <c r="SBW43" s="46"/>
      <c r="SBX43" s="46"/>
      <c r="SBY43" s="46"/>
      <c r="SBZ43" s="46"/>
      <c r="SCA43" s="46"/>
      <c r="SCB43" s="46"/>
      <c r="SCC43" s="46"/>
      <c r="SCD43" s="46"/>
      <c r="SCE43" s="46"/>
      <c r="SCF43" s="46"/>
      <c r="SCG43" s="46"/>
      <c r="SCH43" s="46"/>
      <c r="SCI43" s="46"/>
      <c r="SCJ43" s="46"/>
      <c r="SCK43" s="46"/>
      <c r="SCL43" s="46"/>
      <c r="SCM43" s="46"/>
      <c r="SCN43" s="46"/>
      <c r="SCO43" s="46"/>
      <c r="SCP43" s="46"/>
      <c r="SCQ43" s="46"/>
      <c r="SCR43" s="46"/>
      <c r="SCS43" s="46"/>
      <c r="SCT43" s="46"/>
      <c r="SCU43" s="46"/>
      <c r="SCV43" s="46"/>
      <c r="SCW43" s="46"/>
      <c r="SCX43" s="46"/>
      <c r="SCY43" s="46"/>
      <c r="SCZ43" s="46"/>
      <c r="SDA43" s="46"/>
      <c r="SDB43" s="46"/>
      <c r="SDC43" s="46"/>
      <c r="SDD43" s="46"/>
      <c r="SDE43" s="46"/>
      <c r="SDF43" s="46"/>
      <c r="SDG43" s="46"/>
      <c r="SDH43" s="46"/>
      <c r="SDI43" s="46"/>
      <c r="SDJ43" s="46"/>
      <c r="SDK43" s="46"/>
      <c r="SDL43" s="46"/>
      <c r="SDM43" s="46"/>
      <c r="SDN43" s="46"/>
      <c r="SDO43" s="46"/>
      <c r="SDP43" s="46"/>
      <c r="SDQ43" s="46"/>
      <c r="SDR43" s="46"/>
      <c r="SDS43" s="46"/>
      <c r="SDT43" s="46"/>
      <c r="SDU43" s="46"/>
      <c r="SDV43" s="46"/>
      <c r="SDW43" s="46"/>
      <c r="SDX43" s="46"/>
      <c r="SDY43" s="46"/>
      <c r="SDZ43" s="46"/>
      <c r="SEA43" s="46"/>
      <c r="SEB43" s="46"/>
      <c r="SEC43" s="46"/>
      <c r="SED43" s="46"/>
      <c r="SEE43" s="46"/>
      <c r="SEF43" s="46"/>
      <c r="SEG43" s="46"/>
      <c r="SEH43" s="46"/>
      <c r="SEI43" s="46"/>
      <c r="SEJ43" s="46"/>
      <c r="SEK43" s="46"/>
      <c r="SEL43" s="46"/>
      <c r="SEM43" s="46"/>
      <c r="SEN43" s="46"/>
      <c r="SEO43" s="46"/>
      <c r="SEP43" s="46"/>
      <c r="SEQ43" s="46"/>
      <c r="SER43" s="46"/>
      <c r="SES43" s="46"/>
      <c r="SET43" s="46"/>
      <c r="SEU43" s="46"/>
      <c r="SEV43" s="46"/>
      <c r="SEW43" s="46"/>
      <c r="SEX43" s="46"/>
      <c r="SEY43" s="46"/>
      <c r="SEZ43" s="46"/>
      <c r="SFA43" s="46"/>
      <c r="SFB43" s="46"/>
      <c r="SFC43" s="46"/>
      <c r="SFD43" s="46"/>
      <c r="SFE43" s="46"/>
      <c r="SFF43" s="46"/>
      <c r="SFG43" s="46"/>
      <c r="SFH43" s="46"/>
      <c r="SFI43" s="46"/>
      <c r="SFJ43" s="46"/>
      <c r="SFK43" s="46"/>
      <c r="SFL43" s="46"/>
      <c r="SFM43" s="46"/>
      <c r="SFN43" s="46"/>
      <c r="SFO43" s="46"/>
      <c r="SFP43" s="46"/>
      <c r="SFQ43" s="46"/>
      <c r="SFR43" s="46"/>
      <c r="SFS43" s="46"/>
      <c r="SFT43" s="46"/>
      <c r="SFU43" s="46"/>
      <c r="SFV43" s="46"/>
      <c r="SFW43" s="46"/>
      <c r="SFX43" s="46"/>
      <c r="SFY43" s="46"/>
      <c r="SFZ43" s="46"/>
      <c r="SGA43" s="46"/>
      <c r="SGB43" s="46"/>
      <c r="SGC43" s="46"/>
      <c r="SGD43" s="46"/>
      <c r="SGE43" s="46"/>
      <c r="SGF43" s="46"/>
      <c r="SGG43" s="46"/>
      <c r="SGH43" s="46"/>
      <c r="SGI43" s="46"/>
      <c r="SGJ43" s="46"/>
      <c r="SGK43" s="46"/>
      <c r="SGL43" s="46"/>
      <c r="SGM43" s="46"/>
      <c r="SGN43" s="46"/>
      <c r="SGO43" s="46"/>
      <c r="SGP43" s="46"/>
      <c r="SGQ43" s="46"/>
      <c r="SGR43" s="46"/>
      <c r="SGS43" s="46"/>
      <c r="SGT43" s="46"/>
      <c r="SGU43" s="46"/>
      <c r="SGV43" s="46"/>
      <c r="SGW43" s="46"/>
      <c r="SGX43" s="46"/>
      <c r="SGY43" s="46"/>
      <c r="SGZ43" s="46"/>
      <c r="SHA43" s="46"/>
      <c r="SHB43" s="46"/>
      <c r="SHC43" s="46"/>
      <c r="SHD43" s="46"/>
      <c r="SHE43" s="46"/>
      <c r="SHF43" s="46"/>
      <c r="SHG43" s="46"/>
      <c r="SHH43" s="46"/>
      <c r="SHI43" s="46"/>
      <c r="SHJ43" s="46"/>
      <c r="SHK43" s="46"/>
      <c r="SHL43" s="46"/>
      <c r="SHM43" s="46"/>
      <c r="SHN43" s="46"/>
      <c r="SHO43" s="46"/>
      <c r="SHP43" s="46"/>
      <c r="SHQ43" s="46"/>
      <c r="SHR43" s="46"/>
      <c r="SHS43" s="46"/>
      <c r="SHT43" s="46"/>
      <c r="SHU43" s="46"/>
      <c r="SHV43" s="46"/>
      <c r="SHW43" s="46"/>
      <c r="SHX43" s="46"/>
      <c r="SHY43" s="46"/>
      <c r="SHZ43" s="46"/>
      <c r="SIA43" s="46"/>
      <c r="SIB43" s="46"/>
      <c r="SIC43" s="46"/>
      <c r="SID43" s="46"/>
      <c r="SIE43" s="46"/>
      <c r="SIF43" s="46"/>
      <c r="SIG43" s="46"/>
      <c r="SIH43" s="46"/>
      <c r="SII43" s="46"/>
      <c r="SIJ43" s="46"/>
      <c r="SIK43" s="46"/>
      <c r="SIL43" s="46"/>
      <c r="SIM43" s="46"/>
      <c r="SIN43" s="46"/>
      <c r="SIO43" s="46"/>
      <c r="SIP43" s="46"/>
      <c r="SIQ43" s="46"/>
      <c r="SIR43" s="46"/>
      <c r="SIS43" s="46"/>
      <c r="SIT43" s="46"/>
      <c r="SIU43" s="46"/>
      <c r="SIV43" s="46"/>
      <c r="SIW43" s="46"/>
      <c r="SIX43" s="46"/>
      <c r="SIY43" s="46"/>
      <c r="SIZ43" s="46"/>
      <c r="SJA43" s="46"/>
      <c r="SJB43" s="46"/>
      <c r="SJC43" s="46"/>
      <c r="SJD43" s="46"/>
      <c r="SJE43" s="46"/>
      <c r="SJF43" s="46"/>
      <c r="SJG43" s="46"/>
      <c r="SJH43" s="46"/>
      <c r="SJI43" s="46"/>
      <c r="SJJ43" s="46"/>
      <c r="SJK43" s="46"/>
      <c r="SJL43" s="46"/>
      <c r="SJM43" s="46"/>
      <c r="SJN43" s="46"/>
      <c r="SJO43" s="46"/>
      <c r="SJP43" s="46"/>
      <c r="SJQ43" s="46"/>
      <c r="SJR43" s="46"/>
      <c r="SJS43" s="46"/>
      <c r="SJT43" s="46"/>
      <c r="SJU43" s="46"/>
      <c r="SJV43" s="46"/>
      <c r="SJW43" s="46"/>
      <c r="SJX43" s="46"/>
      <c r="SJY43" s="46"/>
      <c r="SJZ43" s="46"/>
      <c r="SKA43" s="46"/>
      <c r="SKB43" s="46"/>
      <c r="SKC43" s="46"/>
      <c r="SKD43" s="46"/>
      <c r="SKE43" s="46"/>
      <c r="SKF43" s="46"/>
      <c r="SKG43" s="46"/>
      <c r="SKH43" s="46"/>
      <c r="SKI43" s="46"/>
      <c r="SKJ43" s="46"/>
      <c r="SKK43" s="46"/>
      <c r="SKL43" s="46"/>
      <c r="SKM43" s="46"/>
      <c r="SKN43" s="46"/>
      <c r="SKO43" s="46"/>
      <c r="SKP43" s="46"/>
      <c r="SKQ43" s="46"/>
      <c r="SKR43" s="46"/>
      <c r="SKS43" s="46"/>
      <c r="SKT43" s="46"/>
      <c r="SKU43" s="46"/>
      <c r="SKV43" s="46"/>
      <c r="SKW43" s="46"/>
      <c r="SKX43" s="46"/>
      <c r="SKY43" s="46"/>
      <c r="SKZ43" s="46"/>
      <c r="SLA43" s="46"/>
      <c r="SLB43" s="46"/>
      <c r="SLC43" s="46"/>
      <c r="SLD43" s="46"/>
      <c r="SLE43" s="46"/>
      <c r="SLF43" s="46"/>
      <c r="SLG43" s="46"/>
      <c r="SLH43" s="46"/>
      <c r="SLI43" s="46"/>
      <c r="SLJ43" s="46"/>
      <c r="SLK43" s="46"/>
      <c r="SLL43" s="46"/>
      <c r="SLM43" s="46"/>
      <c r="SLN43" s="46"/>
      <c r="SLO43" s="46"/>
      <c r="SLP43" s="46"/>
      <c r="SLQ43" s="46"/>
      <c r="SLR43" s="46"/>
      <c r="SLS43" s="46"/>
      <c r="SLT43" s="46"/>
      <c r="SLU43" s="46"/>
      <c r="SLV43" s="46"/>
      <c r="SLW43" s="46"/>
      <c r="SLX43" s="46"/>
      <c r="SLY43" s="46"/>
      <c r="SLZ43" s="46"/>
      <c r="SMA43" s="46"/>
      <c r="SMB43" s="46"/>
      <c r="SMC43" s="46"/>
      <c r="SMD43" s="46"/>
      <c r="SME43" s="46"/>
      <c r="SMF43" s="46"/>
      <c r="SMG43" s="46"/>
      <c r="SMH43" s="46"/>
      <c r="SMI43" s="46"/>
      <c r="SMJ43" s="46"/>
      <c r="SMK43" s="46"/>
      <c r="SML43" s="46"/>
      <c r="SMM43" s="46"/>
      <c r="SMN43" s="46"/>
      <c r="SMO43" s="46"/>
      <c r="SMP43" s="46"/>
      <c r="SMQ43" s="46"/>
      <c r="SMR43" s="46"/>
      <c r="SMS43" s="46"/>
      <c r="SMT43" s="46"/>
      <c r="SMU43" s="46"/>
      <c r="SMV43" s="46"/>
      <c r="SMW43" s="46"/>
      <c r="SMX43" s="46"/>
      <c r="SMY43" s="46"/>
      <c r="SMZ43" s="46"/>
      <c r="SNA43" s="46"/>
      <c r="SNB43" s="46"/>
      <c r="SNC43" s="46"/>
      <c r="SND43" s="46"/>
      <c r="SNE43" s="46"/>
      <c r="SNF43" s="46"/>
      <c r="SNG43" s="46"/>
      <c r="SNH43" s="46"/>
      <c r="SNI43" s="46"/>
      <c r="SNJ43" s="46"/>
      <c r="SNK43" s="46"/>
      <c r="SNL43" s="46"/>
      <c r="SNM43" s="46"/>
      <c r="SNN43" s="46"/>
      <c r="SNO43" s="46"/>
      <c r="SNP43" s="46"/>
      <c r="SNQ43" s="46"/>
      <c r="SNR43" s="46"/>
      <c r="SNS43" s="46"/>
      <c r="SNT43" s="46"/>
      <c r="SNU43" s="46"/>
      <c r="SNV43" s="46"/>
      <c r="SNW43" s="46"/>
      <c r="SNX43" s="46"/>
      <c r="SNY43" s="46"/>
      <c r="SNZ43" s="46"/>
      <c r="SOA43" s="46"/>
      <c r="SOB43" s="46"/>
      <c r="SOC43" s="46"/>
      <c r="SOD43" s="46"/>
      <c r="SOE43" s="46"/>
      <c r="SOF43" s="46"/>
      <c r="SOG43" s="46"/>
      <c r="SOH43" s="46"/>
      <c r="SOI43" s="46"/>
      <c r="SOJ43" s="46"/>
      <c r="SOK43" s="46"/>
      <c r="SOL43" s="46"/>
      <c r="SOM43" s="46"/>
      <c r="SON43" s="46"/>
      <c r="SOO43" s="46"/>
      <c r="SOP43" s="46"/>
      <c r="SOQ43" s="46"/>
      <c r="SOR43" s="46"/>
      <c r="SOS43" s="46"/>
      <c r="SOT43" s="46"/>
      <c r="SOU43" s="46"/>
      <c r="SOV43" s="46"/>
      <c r="SOW43" s="46"/>
      <c r="SOX43" s="46"/>
      <c r="SOY43" s="46"/>
      <c r="SOZ43" s="46"/>
      <c r="SPA43" s="46"/>
      <c r="SPB43" s="46"/>
      <c r="SPC43" s="46"/>
      <c r="SPD43" s="46"/>
      <c r="SPE43" s="46"/>
      <c r="SPF43" s="46"/>
      <c r="SPG43" s="46"/>
      <c r="SPH43" s="46"/>
      <c r="SPI43" s="46"/>
      <c r="SPJ43" s="46"/>
      <c r="SPK43" s="46"/>
      <c r="SPL43" s="46"/>
      <c r="SPM43" s="46"/>
      <c r="SPN43" s="46"/>
      <c r="SPO43" s="46"/>
      <c r="SPP43" s="46"/>
      <c r="SPQ43" s="46"/>
      <c r="SPR43" s="46"/>
      <c r="SPS43" s="46"/>
      <c r="SPT43" s="46"/>
      <c r="SPU43" s="46"/>
      <c r="SPV43" s="46"/>
      <c r="SPW43" s="46"/>
      <c r="SPX43" s="46"/>
      <c r="SPY43" s="46"/>
      <c r="SPZ43" s="46"/>
      <c r="SQA43" s="46"/>
      <c r="SQB43" s="46"/>
      <c r="SQC43" s="46"/>
      <c r="SQD43" s="46"/>
      <c r="SQE43" s="46"/>
      <c r="SQF43" s="46"/>
      <c r="SQG43" s="46"/>
      <c r="SQH43" s="46"/>
      <c r="SQI43" s="46"/>
      <c r="SQJ43" s="46"/>
      <c r="SQK43" s="46"/>
      <c r="SQL43" s="46"/>
      <c r="SQM43" s="46"/>
      <c r="SQN43" s="46"/>
      <c r="SQO43" s="46"/>
      <c r="SQP43" s="46"/>
      <c r="SQQ43" s="46"/>
      <c r="SQR43" s="46"/>
      <c r="SQS43" s="46"/>
      <c r="SQT43" s="46"/>
      <c r="SQU43" s="46"/>
      <c r="SQV43" s="46"/>
      <c r="SQW43" s="46"/>
      <c r="SQX43" s="46"/>
      <c r="SQY43" s="46"/>
      <c r="SQZ43" s="46"/>
      <c r="SRA43" s="46"/>
      <c r="SRB43" s="46"/>
      <c r="SRC43" s="46"/>
      <c r="SRD43" s="46"/>
      <c r="SRE43" s="46"/>
      <c r="SRF43" s="46"/>
      <c r="SRG43" s="46"/>
      <c r="SRH43" s="46"/>
      <c r="SRI43" s="46"/>
      <c r="SRJ43" s="46"/>
      <c r="SRK43" s="46"/>
      <c r="SRL43" s="46"/>
      <c r="SRM43" s="46"/>
      <c r="SRN43" s="46"/>
      <c r="SRO43" s="46"/>
      <c r="SRP43" s="46"/>
      <c r="SRQ43" s="46"/>
      <c r="SRR43" s="46"/>
      <c r="SRS43" s="46"/>
      <c r="SRT43" s="46"/>
      <c r="SRU43" s="46"/>
      <c r="SRV43" s="46"/>
      <c r="SRW43" s="46"/>
      <c r="SRX43" s="46"/>
      <c r="SRY43" s="46"/>
      <c r="SRZ43" s="46"/>
      <c r="SSA43" s="46"/>
      <c r="SSB43" s="46"/>
      <c r="SSC43" s="46"/>
      <c r="SSD43" s="46"/>
      <c r="SSE43" s="46"/>
      <c r="SSF43" s="46"/>
      <c r="SSG43" s="46"/>
      <c r="SSH43" s="46"/>
      <c r="SSI43" s="46"/>
      <c r="SSJ43" s="46"/>
      <c r="SSK43" s="46"/>
      <c r="SSL43" s="46"/>
      <c r="SSM43" s="46"/>
      <c r="SSN43" s="46"/>
      <c r="SSO43" s="46"/>
      <c r="SSP43" s="46"/>
      <c r="SSQ43" s="46"/>
      <c r="SSR43" s="46"/>
      <c r="SSS43" s="46"/>
      <c r="SST43" s="46"/>
      <c r="SSU43" s="46"/>
      <c r="SSV43" s="46"/>
      <c r="SSW43" s="46"/>
      <c r="SSX43" s="46"/>
      <c r="SSY43" s="46"/>
      <c r="SSZ43" s="46"/>
      <c r="STA43" s="46"/>
      <c r="STB43" s="46"/>
      <c r="STC43" s="46"/>
      <c r="STD43" s="46"/>
      <c r="STE43" s="46"/>
      <c r="STF43" s="46"/>
      <c r="STG43" s="46"/>
      <c r="STH43" s="46"/>
      <c r="STI43" s="46"/>
      <c r="STJ43" s="46"/>
      <c r="STK43" s="46"/>
      <c r="STL43" s="46"/>
      <c r="STM43" s="46"/>
      <c r="STN43" s="46"/>
      <c r="STO43" s="46"/>
      <c r="STP43" s="46"/>
      <c r="STQ43" s="46"/>
      <c r="STR43" s="46"/>
      <c r="STS43" s="46"/>
      <c r="STT43" s="46"/>
      <c r="STU43" s="46"/>
      <c r="STV43" s="46"/>
      <c r="STW43" s="46"/>
      <c r="STX43" s="46"/>
      <c r="STY43" s="46"/>
      <c r="STZ43" s="46"/>
      <c r="SUA43" s="46"/>
      <c r="SUB43" s="46"/>
      <c r="SUC43" s="46"/>
      <c r="SUD43" s="46"/>
      <c r="SUE43" s="46"/>
      <c r="SUF43" s="46"/>
      <c r="SUG43" s="46"/>
      <c r="SUH43" s="46"/>
      <c r="SUI43" s="46"/>
      <c r="SUJ43" s="46"/>
      <c r="SUK43" s="46"/>
      <c r="SUL43" s="46"/>
      <c r="SUM43" s="46"/>
      <c r="SUN43" s="46"/>
      <c r="SUO43" s="46"/>
      <c r="SUP43" s="46"/>
      <c r="SUQ43" s="46"/>
      <c r="SUR43" s="46"/>
      <c r="SUS43" s="46"/>
      <c r="SUT43" s="46"/>
      <c r="SUU43" s="46"/>
      <c r="SUV43" s="46"/>
      <c r="SUW43" s="46"/>
      <c r="SUX43" s="46"/>
      <c r="SUY43" s="46"/>
      <c r="SUZ43" s="46"/>
      <c r="SVA43" s="46"/>
      <c r="SVB43" s="46"/>
      <c r="SVC43" s="46"/>
      <c r="SVD43" s="46"/>
      <c r="SVE43" s="46"/>
      <c r="SVF43" s="46"/>
      <c r="SVG43" s="46"/>
      <c r="SVH43" s="46"/>
      <c r="SVI43" s="46"/>
      <c r="SVJ43" s="46"/>
      <c r="SVK43" s="46"/>
      <c r="SVL43" s="46"/>
      <c r="SVM43" s="46"/>
      <c r="SVN43" s="46"/>
      <c r="SVO43" s="46"/>
      <c r="SVP43" s="46"/>
      <c r="SVQ43" s="46"/>
      <c r="SVR43" s="46"/>
      <c r="SVS43" s="46"/>
      <c r="SVT43" s="46"/>
      <c r="SVU43" s="46"/>
      <c r="SVV43" s="46"/>
      <c r="SVW43" s="46"/>
      <c r="SVX43" s="46"/>
      <c r="SVY43" s="46"/>
      <c r="SVZ43" s="46"/>
      <c r="SWA43" s="46"/>
      <c r="SWB43" s="46"/>
      <c r="SWC43" s="46"/>
      <c r="SWD43" s="46"/>
      <c r="SWE43" s="46"/>
      <c r="SWF43" s="46"/>
      <c r="SWG43" s="46"/>
      <c r="SWH43" s="46"/>
      <c r="SWI43" s="46"/>
      <c r="SWJ43" s="46"/>
      <c r="SWK43" s="46"/>
      <c r="SWL43" s="46"/>
      <c r="SWM43" s="46"/>
      <c r="SWN43" s="46"/>
      <c r="SWO43" s="46"/>
      <c r="SWP43" s="46"/>
      <c r="SWQ43" s="46"/>
      <c r="SWR43" s="46"/>
      <c r="SWS43" s="46"/>
      <c r="SWT43" s="46"/>
      <c r="SWU43" s="46"/>
      <c r="SWV43" s="46"/>
      <c r="SWW43" s="46"/>
      <c r="SWX43" s="46"/>
      <c r="SWY43" s="46"/>
      <c r="SWZ43" s="46"/>
      <c r="SXA43" s="46"/>
      <c r="SXB43" s="46"/>
      <c r="SXC43" s="46"/>
      <c r="SXD43" s="46"/>
      <c r="SXE43" s="46"/>
      <c r="SXF43" s="46"/>
      <c r="SXG43" s="46"/>
      <c r="SXH43" s="46"/>
      <c r="SXI43" s="46"/>
      <c r="SXJ43" s="46"/>
      <c r="SXK43" s="46"/>
      <c r="SXL43" s="46"/>
      <c r="SXM43" s="46"/>
      <c r="SXN43" s="46"/>
      <c r="SXO43" s="46"/>
      <c r="SXP43" s="46"/>
      <c r="SXQ43" s="46"/>
      <c r="SXR43" s="46"/>
      <c r="SXS43" s="46"/>
      <c r="SXT43" s="46"/>
      <c r="SXU43" s="46"/>
      <c r="SXV43" s="46"/>
      <c r="SXW43" s="46"/>
      <c r="SXX43" s="46"/>
      <c r="SXY43" s="46"/>
      <c r="SXZ43" s="46"/>
      <c r="SYA43" s="46"/>
      <c r="SYB43" s="46"/>
      <c r="SYC43" s="46"/>
      <c r="SYD43" s="46"/>
      <c r="SYE43" s="46"/>
      <c r="SYF43" s="46"/>
      <c r="SYG43" s="46"/>
      <c r="SYH43" s="46"/>
      <c r="SYI43" s="46"/>
      <c r="SYJ43" s="46"/>
      <c r="SYK43" s="46"/>
      <c r="SYL43" s="46"/>
      <c r="SYM43" s="46"/>
      <c r="SYN43" s="46"/>
      <c r="SYO43" s="46"/>
      <c r="SYP43" s="46"/>
      <c r="SYQ43" s="46"/>
      <c r="SYR43" s="46"/>
      <c r="SYS43" s="46"/>
      <c r="SYT43" s="46"/>
      <c r="SYU43" s="46"/>
      <c r="SYV43" s="46"/>
      <c r="SYW43" s="46"/>
      <c r="SYX43" s="46"/>
      <c r="SYY43" s="46"/>
      <c r="SYZ43" s="46"/>
      <c r="SZA43" s="46"/>
      <c r="SZB43" s="46"/>
      <c r="SZC43" s="46"/>
      <c r="SZD43" s="46"/>
      <c r="SZE43" s="46"/>
      <c r="SZF43" s="46"/>
      <c r="SZG43" s="46"/>
      <c r="SZH43" s="46"/>
      <c r="SZI43" s="46"/>
      <c r="SZJ43" s="46"/>
      <c r="SZK43" s="46"/>
      <c r="SZL43" s="46"/>
      <c r="SZM43" s="46"/>
      <c r="SZN43" s="46"/>
      <c r="SZO43" s="46"/>
      <c r="SZP43" s="46"/>
      <c r="SZQ43" s="46"/>
      <c r="SZR43" s="46"/>
      <c r="SZS43" s="46"/>
      <c r="SZT43" s="46"/>
      <c r="SZU43" s="46"/>
      <c r="SZV43" s="46"/>
      <c r="SZW43" s="46"/>
      <c r="SZX43" s="46"/>
      <c r="SZY43" s="46"/>
      <c r="SZZ43" s="46"/>
      <c r="TAA43" s="46"/>
      <c r="TAB43" s="46"/>
      <c r="TAC43" s="46"/>
      <c r="TAD43" s="46"/>
      <c r="TAE43" s="46"/>
      <c r="TAF43" s="46"/>
      <c r="TAG43" s="46"/>
      <c r="TAH43" s="46"/>
      <c r="TAI43" s="46"/>
      <c r="TAJ43" s="46"/>
      <c r="TAK43" s="46"/>
      <c r="TAL43" s="46"/>
      <c r="TAM43" s="46"/>
      <c r="TAN43" s="46"/>
      <c r="TAO43" s="46"/>
      <c r="TAP43" s="46"/>
      <c r="TAQ43" s="46"/>
      <c r="TAR43" s="46"/>
      <c r="TAS43" s="46"/>
      <c r="TAT43" s="46"/>
      <c r="TAU43" s="46"/>
      <c r="TAV43" s="46"/>
      <c r="TAW43" s="46"/>
      <c r="TAX43" s="46"/>
      <c r="TAY43" s="46"/>
      <c r="TAZ43" s="46"/>
      <c r="TBA43" s="46"/>
      <c r="TBB43" s="46"/>
      <c r="TBC43" s="46"/>
      <c r="TBD43" s="46"/>
      <c r="TBE43" s="46"/>
      <c r="TBF43" s="46"/>
      <c r="TBG43" s="46"/>
      <c r="TBH43" s="46"/>
      <c r="TBI43" s="46"/>
      <c r="TBJ43" s="46"/>
      <c r="TBK43" s="46"/>
      <c r="TBL43" s="46"/>
      <c r="TBM43" s="46"/>
      <c r="TBN43" s="46"/>
      <c r="TBO43" s="46"/>
      <c r="TBP43" s="46"/>
      <c r="TBQ43" s="46"/>
      <c r="TBR43" s="46"/>
      <c r="TBS43" s="46"/>
      <c r="TBT43" s="46"/>
      <c r="TBU43" s="46"/>
      <c r="TBV43" s="46"/>
      <c r="TBW43" s="46"/>
      <c r="TBX43" s="46"/>
      <c r="TBY43" s="46"/>
      <c r="TBZ43" s="46"/>
      <c r="TCA43" s="46"/>
      <c r="TCB43" s="46"/>
      <c r="TCC43" s="46"/>
      <c r="TCD43" s="46"/>
      <c r="TCE43" s="46"/>
      <c r="TCF43" s="46"/>
      <c r="TCG43" s="46"/>
      <c r="TCH43" s="46"/>
      <c r="TCI43" s="46"/>
      <c r="TCJ43" s="46"/>
      <c r="TCK43" s="46"/>
      <c r="TCL43" s="46"/>
      <c r="TCM43" s="46"/>
      <c r="TCN43" s="46"/>
      <c r="TCO43" s="46"/>
      <c r="TCP43" s="46"/>
      <c r="TCQ43" s="46"/>
      <c r="TCR43" s="46"/>
      <c r="TCS43" s="46"/>
      <c r="TCT43" s="46"/>
      <c r="TCU43" s="46"/>
      <c r="TCV43" s="46"/>
      <c r="TCW43" s="46"/>
      <c r="TCX43" s="46"/>
      <c r="TCY43" s="46"/>
      <c r="TCZ43" s="46"/>
      <c r="TDA43" s="46"/>
      <c r="TDB43" s="46"/>
      <c r="TDC43" s="46"/>
      <c r="TDD43" s="46"/>
      <c r="TDE43" s="46"/>
      <c r="TDF43" s="46"/>
      <c r="TDG43" s="46"/>
      <c r="TDH43" s="46"/>
      <c r="TDI43" s="46"/>
      <c r="TDJ43" s="46"/>
      <c r="TDK43" s="46"/>
      <c r="TDL43" s="46"/>
      <c r="TDM43" s="46"/>
      <c r="TDN43" s="46"/>
      <c r="TDO43" s="46"/>
      <c r="TDP43" s="46"/>
      <c r="TDQ43" s="46"/>
      <c r="TDR43" s="46"/>
      <c r="TDS43" s="46"/>
      <c r="TDT43" s="46"/>
      <c r="TDU43" s="46"/>
      <c r="TDV43" s="46"/>
      <c r="TDW43" s="46"/>
      <c r="TDX43" s="46"/>
      <c r="TDY43" s="46"/>
      <c r="TDZ43" s="46"/>
      <c r="TEA43" s="46"/>
      <c r="TEB43" s="46"/>
      <c r="TEC43" s="46"/>
      <c r="TED43" s="46"/>
      <c r="TEE43" s="46"/>
      <c r="TEF43" s="46"/>
      <c r="TEG43" s="46"/>
      <c r="TEH43" s="46"/>
      <c r="TEI43" s="46"/>
      <c r="TEJ43" s="46"/>
      <c r="TEK43" s="46"/>
      <c r="TEL43" s="46"/>
      <c r="TEM43" s="46"/>
      <c r="TEN43" s="46"/>
      <c r="TEO43" s="46"/>
      <c r="TEP43" s="46"/>
      <c r="TEQ43" s="46"/>
      <c r="TER43" s="46"/>
      <c r="TES43" s="46"/>
      <c r="TET43" s="46"/>
      <c r="TEU43" s="46"/>
      <c r="TEV43" s="46"/>
      <c r="TEW43" s="46"/>
      <c r="TEX43" s="46"/>
      <c r="TEY43" s="46"/>
      <c r="TEZ43" s="46"/>
      <c r="TFA43" s="46"/>
      <c r="TFB43" s="46"/>
      <c r="TFC43" s="46"/>
      <c r="TFD43" s="46"/>
      <c r="TFE43" s="46"/>
      <c r="TFF43" s="46"/>
      <c r="TFG43" s="46"/>
      <c r="TFH43" s="46"/>
      <c r="TFI43" s="46"/>
      <c r="TFJ43" s="46"/>
      <c r="TFK43" s="46"/>
      <c r="TFL43" s="46"/>
      <c r="TFM43" s="46"/>
      <c r="TFN43" s="46"/>
      <c r="TFO43" s="46"/>
      <c r="TFP43" s="46"/>
      <c r="TFQ43" s="46"/>
      <c r="TFR43" s="46"/>
      <c r="TFS43" s="46"/>
      <c r="TFT43" s="46"/>
      <c r="TFU43" s="46"/>
      <c r="TFV43" s="46"/>
      <c r="TFW43" s="46"/>
      <c r="TFX43" s="46"/>
      <c r="TFY43" s="46"/>
      <c r="TFZ43" s="46"/>
      <c r="TGA43" s="46"/>
      <c r="TGB43" s="46"/>
      <c r="TGC43" s="46"/>
      <c r="TGD43" s="46"/>
      <c r="TGE43" s="46"/>
      <c r="TGF43" s="46"/>
      <c r="TGG43" s="46"/>
      <c r="TGH43" s="46"/>
      <c r="TGI43" s="46"/>
      <c r="TGJ43" s="46"/>
      <c r="TGK43" s="46"/>
      <c r="TGL43" s="46"/>
      <c r="TGM43" s="46"/>
      <c r="TGN43" s="46"/>
      <c r="TGO43" s="46"/>
      <c r="TGP43" s="46"/>
      <c r="TGQ43" s="46"/>
      <c r="TGR43" s="46"/>
      <c r="TGS43" s="46"/>
      <c r="TGT43" s="46"/>
      <c r="TGU43" s="46"/>
      <c r="TGV43" s="46"/>
      <c r="TGW43" s="46"/>
      <c r="TGX43" s="46"/>
      <c r="TGY43" s="46"/>
      <c r="TGZ43" s="46"/>
      <c r="THA43" s="46"/>
      <c r="THB43" s="46"/>
      <c r="THC43" s="46"/>
      <c r="THD43" s="46"/>
      <c r="THE43" s="46"/>
      <c r="THF43" s="46"/>
      <c r="THG43" s="46"/>
      <c r="THH43" s="46"/>
      <c r="THI43" s="46"/>
      <c r="THJ43" s="46"/>
      <c r="THK43" s="46"/>
      <c r="THL43" s="46"/>
      <c r="THM43" s="46"/>
      <c r="THN43" s="46"/>
      <c r="THO43" s="46"/>
      <c r="THP43" s="46"/>
      <c r="THQ43" s="46"/>
      <c r="THR43" s="46"/>
      <c r="THS43" s="46"/>
      <c r="THT43" s="46"/>
      <c r="THU43" s="46"/>
      <c r="THV43" s="46"/>
      <c r="THW43" s="46"/>
      <c r="THX43" s="46"/>
      <c r="THY43" s="46"/>
      <c r="THZ43" s="46"/>
      <c r="TIA43" s="46"/>
      <c r="TIB43" s="46"/>
      <c r="TIC43" s="46"/>
      <c r="TID43" s="46"/>
      <c r="TIE43" s="46"/>
      <c r="TIF43" s="46"/>
      <c r="TIG43" s="46"/>
      <c r="TIH43" s="46"/>
      <c r="TII43" s="46"/>
      <c r="TIJ43" s="46"/>
      <c r="TIK43" s="46"/>
      <c r="TIL43" s="46"/>
      <c r="TIM43" s="46"/>
      <c r="TIN43" s="46"/>
      <c r="TIO43" s="46"/>
      <c r="TIP43" s="46"/>
      <c r="TIQ43" s="46"/>
      <c r="TIR43" s="46"/>
      <c r="TIS43" s="46"/>
      <c r="TIT43" s="46"/>
      <c r="TIU43" s="46"/>
      <c r="TIV43" s="46"/>
      <c r="TIW43" s="46"/>
      <c r="TIX43" s="46"/>
      <c r="TIY43" s="46"/>
      <c r="TIZ43" s="46"/>
      <c r="TJA43" s="46"/>
      <c r="TJB43" s="46"/>
      <c r="TJC43" s="46"/>
      <c r="TJD43" s="46"/>
      <c r="TJE43" s="46"/>
      <c r="TJF43" s="46"/>
      <c r="TJG43" s="46"/>
      <c r="TJH43" s="46"/>
      <c r="TJI43" s="46"/>
      <c r="TJJ43" s="46"/>
      <c r="TJK43" s="46"/>
      <c r="TJL43" s="46"/>
      <c r="TJM43" s="46"/>
      <c r="TJN43" s="46"/>
      <c r="TJO43" s="46"/>
      <c r="TJP43" s="46"/>
      <c r="TJQ43" s="46"/>
      <c r="TJR43" s="46"/>
      <c r="TJS43" s="46"/>
      <c r="TJT43" s="46"/>
      <c r="TJU43" s="46"/>
      <c r="TJV43" s="46"/>
      <c r="TJW43" s="46"/>
      <c r="TJX43" s="46"/>
      <c r="TJY43" s="46"/>
      <c r="TJZ43" s="46"/>
      <c r="TKA43" s="46"/>
      <c r="TKB43" s="46"/>
      <c r="TKC43" s="46"/>
      <c r="TKD43" s="46"/>
      <c r="TKE43" s="46"/>
      <c r="TKF43" s="46"/>
      <c r="TKG43" s="46"/>
      <c r="TKH43" s="46"/>
      <c r="TKI43" s="46"/>
      <c r="TKJ43" s="46"/>
      <c r="TKK43" s="46"/>
      <c r="TKL43" s="46"/>
      <c r="TKM43" s="46"/>
      <c r="TKN43" s="46"/>
      <c r="TKO43" s="46"/>
      <c r="TKP43" s="46"/>
      <c r="TKQ43" s="46"/>
      <c r="TKR43" s="46"/>
      <c r="TKS43" s="46"/>
      <c r="TKT43" s="46"/>
      <c r="TKU43" s="46"/>
      <c r="TKV43" s="46"/>
      <c r="TKW43" s="46"/>
      <c r="TKX43" s="46"/>
      <c r="TKY43" s="46"/>
      <c r="TKZ43" s="46"/>
      <c r="TLA43" s="46"/>
      <c r="TLB43" s="46"/>
      <c r="TLC43" s="46"/>
      <c r="TLD43" s="46"/>
      <c r="TLE43" s="46"/>
      <c r="TLF43" s="46"/>
      <c r="TLG43" s="46"/>
      <c r="TLH43" s="46"/>
      <c r="TLI43" s="46"/>
      <c r="TLJ43" s="46"/>
      <c r="TLK43" s="46"/>
      <c r="TLL43" s="46"/>
      <c r="TLM43" s="46"/>
      <c r="TLN43" s="46"/>
      <c r="TLO43" s="46"/>
      <c r="TLP43" s="46"/>
      <c r="TLQ43" s="46"/>
      <c r="TLR43" s="46"/>
      <c r="TLS43" s="46"/>
      <c r="TLT43" s="46"/>
      <c r="TLU43" s="46"/>
      <c r="TLV43" s="46"/>
      <c r="TLW43" s="46"/>
      <c r="TLX43" s="46"/>
      <c r="TLY43" s="46"/>
      <c r="TLZ43" s="46"/>
      <c r="TMA43" s="46"/>
      <c r="TMB43" s="46"/>
      <c r="TMC43" s="46"/>
      <c r="TMD43" s="46"/>
      <c r="TME43" s="46"/>
      <c r="TMF43" s="46"/>
      <c r="TMG43" s="46"/>
      <c r="TMH43" s="46"/>
      <c r="TMI43" s="46"/>
      <c r="TMJ43" s="46"/>
      <c r="TMK43" s="46"/>
      <c r="TML43" s="46"/>
      <c r="TMM43" s="46"/>
      <c r="TMN43" s="46"/>
      <c r="TMO43" s="46"/>
      <c r="TMP43" s="46"/>
      <c r="TMQ43" s="46"/>
      <c r="TMR43" s="46"/>
      <c r="TMS43" s="46"/>
      <c r="TMT43" s="46"/>
      <c r="TMU43" s="46"/>
      <c r="TMV43" s="46"/>
      <c r="TMW43" s="46"/>
      <c r="TMX43" s="46"/>
      <c r="TMY43" s="46"/>
      <c r="TMZ43" s="46"/>
      <c r="TNA43" s="46"/>
      <c r="TNB43" s="46"/>
      <c r="TNC43" s="46"/>
      <c r="TND43" s="46"/>
      <c r="TNE43" s="46"/>
      <c r="TNF43" s="46"/>
      <c r="TNG43" s="46"/>
      <c r="TNH43" s="46"/>
      <c r="TNI43" s="46"/>
      <c r="TNJ43" s="46"/>
      <c r="TNK43" s="46"/>
      <c r="TNL43" s="46"/>
      <c r="TNM43" s="46"/>
      <c r="TNN43" s="46"/>
      <c r="TNO43" s="46"/>
      <c r="TNP43" s="46"/>
      <c r="TNQ43" s="46"/>
      <c r="TNR43" s="46"/>
      <c r="TNS43" s="46"/>
      <c r="TNT43" s="46"/>
      <c r="TNU43" s="46"/>
      <c r="TNV43" s="46"/>
      <c r="TNW43" s="46"/>
      <c r="TNX43" s="46"/>
      <c r="TNY43" s="46"/>
      <c r="TNZ43" s="46"/>
      <c r="TOA43" s="46"/>
      <c r="TOB43" s="46"/>
      <c r="TOC43" s="46"/>
      <c r="TOD43" s="46"/>
      <c r="TOE43" s="46"/>
      <c r="TOF43" s="46"/>
      <c r="TOG43" s="46"/>
      <c r="TOH43" s="46"/>
      <c r="TOI43" s="46"/>
      <c r="TOJ43" s="46"/>
      <c r="TOK43" s="46"/>
      <c r="TOL43" s="46"/>
      <c r="TOM43" s="46"/>
      <c r="TON43" s="46"/>
      <c r="TOO43" s="46"/>
      <c r="TOP43" s="46"/>
      <c r="TOQ43" s="46"/>
      <c r="TOR43" s="46"/>
      <c r="TOS43" s="46"/>
      <c r="TOT43" s="46"/>
      <c r="TOU43" s="46"/>
      <c r="TOV43" s="46"/>
      <c r="TOW43" s="46"/>
      <c r="TOX43" s="46"/>
      <c r="TOY43" s="46"/>
      <c r="TOZ43" s="46"/>
      <c r="TPA43" s="46"/>
      <c r="TPB43" s="46"/>
      <c r="TPC43" s="46"/>
      <c r="TPD43" s="46"/>
      <c r="TPE43" s="46"/>
      <c r="TPF43" s="46"/>
      <c r="TPG43" s="46"/>
      <c r="TPH43" s="46"/>
      <c r="TPI43" s="46"/>
      <c r="TPJ43" s="46"/>
      <c r="TPK43" s="46"/>
      <c r="TPL43" s="46"/>
      <c r="TPM43" s="46"/>
      <c r="TPN43" s="46"/>
      <c r="TPO43" s="46"/>
      <c r="TPP43" s="46"/>
      <c r="TPQ43" s="46"/>
      <c r="TPR43" s="46"/>
      <c r="TPS43" s="46"/>
      <c r="TPT43" s="46"/>
      <c r="TPU43" s="46"/>
      <c r="TPV43" s="46"/>
      <c r="TPW43" s="46"/>
      <c r="TPX43" s="46"/>
      <c r="TPY43" s="46"/>
      <c r="TPZ43" s="46"/>
      <c r="TQA43" s="46"/>
      <c r="TQB43" s="46"/>
      <c r="TQC43" s="46"/>
      <c r="TQD43" s="46"/>
      <c r="TQE43" s="46"/>
      <c r="TQF43" s="46"/>
      <c r="TQG43" s="46"/>
      <c r="TQH43" s="46"/>
      <c r="TQI43" s="46"/>
      <c r="TQJ43" s="46"/>
      <c r="TQK43" s="46"/>
      <c r="TQL43" s="46"/>
      <c r="TQM43" s="46"/>
      <c r="TQN43" s="46"/>
      <c r="TQO43" s="46"/>
      <c r="TQP43" s="46"/>
      <c r="TQQ43" s="46"/>
      <c r="TQR43" s="46"/>
      <c r="TQS43" s="46"/>
      <c r="TQT43" s="46"/>
      <c r="TQU43" s="46"/>
      <c r="TQV43" s="46"/>
      <c r="TQW43" s="46"/>
      <c r="TQX43" s="46"/>
      <c r="TQY43" s="46"/>
      <c r="TQZ43" s="46"/>
      <c r="TRA43" s="46"/>
      <c r="TRB43" s="46"/>
      <c r="TRC43" s="46"/>
      <c r="TRD43" s="46"/>
      <c r="TRE43" s="46"/>
      <c r="TRF43" s="46"/>
      <c r="TRG43" s="46"/>
      <c r="TRH43" s="46"/>
      <c r="TRI43" s="46"/>
      <c r="TRJ43" s="46"/>
      <c r="TRK43" s="46"/>
      <c r="TRL43" s="46"/>
      <c r="TRM43" s="46"/>
      <c r="TRN43" s="46"/>
      <c r="TRO43" s="46"/>
      <c r="TRP43" s="46"/>
      <c r="TRQ43" s="46"/>
      <c r="TRR43" s="46"/>
      <c r="TRS43" s="46"/>
      <c r="TRT43" s="46"/>
      <c r="TRU43" s="46"/>
      <c r="TRV43" s="46"/>
      <c r="TRW43" s="46"/>
      <c r="TRX43" s="46"/>
      <c r="TRY43" s="46"/>
      <c r="TRZ43" s="46"/>
      <c r="TSA43" s="46"/>
      <c r="TSB43" s="46"/>
      <c r="TSC43" s="46"/>
      <c r="TSD43" s="46"/>
      <c r="TSE43" s="46"/>
      <c r="TSF43" s="46"/>
      <c r="TSG43" s="46"/>
      <c r="TSH43" s="46"/>
      <c r="TSI43" s="46"/>
      <c r="TSJ43" s="46"/>
      <c r="TSK43" s="46"/>
      <c r="TSL43" s="46"/>
      <c r="TSM43" s="46"/>
      <c r="TSN43" s="46"/>
      <c r="TSO43" s="46"/>
      <c r="TSP43" s="46"/>
      <c r="TSQ43" s="46"/>
      <c r="TSR43" s="46"/>
      <c r="TSS43" s="46"/>
      <c r="TST43" s="46"/>
      <c r="TSU43" s="46"/>
      <c r="TSV43" s="46"/>
      <c r="TSW43" s="46"/>
      <c r="TSX43" s="46"/>
      <c r="TSY43" s="46"/>
      <c r="TSZ43" s="46"/>
      <c r="TTA43" s="46"/>
      <c r="TTB43" s="46"/>
      <c r="TTC43" s="46"/>
      <c r="TTD43" s="46"/>
      <c r="TTE43" s="46"/>
      <c r="TTF43" s="46"/>
      <c r="TTG43" s="46"/>
      <c r="TTH43" s="46"/>
      <c r="TTI43" s="46"/>
      <c r="TTJ43" s="46"/>
      <c r="TTK43" s="46"/>
      <c r="TTL43" s="46"/>
      <c r="TTM43" s="46"/>
      <c r="TTN43" s="46"/>
      <c r="TTO43" s="46"/>
      <c r="TTP43" s="46"/>
      <c r="TTQ43" s="46"/>
      <c r="TTR43" s="46"/>
      <c r="TTS43" s="46"/>
      <c r="TTT43" s="46"/>
      <c r="TTU43" s="46"/>
      <c r="TTV43" s="46"/>
      <c r="TTW43" s="46"/>
      <c r="TTX43" s="46"/>
      <c r="TTY43" s="46"/>
      <c r="TTZ43" s="46"/>
      <c r="TUA43" s="46"/>
      <c r="TUB43" s="46"/>
      <c r="TUC43" s="46"/>
      <c r="TUD43" s="46"/>
      <c r="TUE43" s="46"/>
      <c r="TUF43" s="46"/>
      <c r="TUG43" s="46"/>
      <c r="TUH43" s="46"/>
      <c r="TUI43" s="46"/>
      <c r="TUJ43" s="46"/>
      <c r="TUK43" s="46"/>
      <c r="TUL43" s="46"/>
      <c r="TUM43" s="46"/>
      <c r="TUN43" s="46"/>
      <c r="TUO43" s="46"/>
      <c r="TUP43" s="46"/>
      <c r="TUQ43" s="46"/>
      <c r="TUR43" s="46"/>
      <c r="TUS43" s="46"/>
      <c r="TUT43" s="46"/>
      <c r="TUU43" s="46"/>
      <c r="TUV43" s="46"/>
      <c r="TUW43" s="46"/>
      <c r="TUX43" s="46"/>
      <c r="TUY43" s="46"/>
      <c r="TUZ43" s="46"/>
      <c r="TVA43" s="46"/>
      <c r="TVB43" s="46"/>
      <c r="TVC43" s="46"/>
      <c r="TVD43" s="46"/>
      <c r="TVE43" s="46"/>
      <c r="TVF43" s="46"/>
      <c r="TVG43" s="46"/>
      <c r="TVH43" s="46"/>
      <c r="TVI43" s="46"/>
      <c r="TVJ43" s="46"/>
      <c r="TVK43" s="46"/>
      <c r="TVL43" s="46"/>
      <c r="TVM43" s="46"/>
      <c r="TVN43" s="46"/>
      <c r="TVO43" s="46"/>
      <c r="TVP43" s="46"/>
      <c r="TVQ43" s="46"/>
      <c r="TVR43" s="46"/>
      <c r="TVS43" s="46"/>
      <c r="TVT43" s="46"/>
      <c r="TVU43" s="46"/>
      <c r="TVV43" s="46"/>
      <c r="TVW43" s="46"/>
      <c r="TVX43" s="46"/>
      <c r="TVY43" s="46"/>
      <c r="TVZ43" s="46"/>
      <c r="TWA43" s="46"/>
      <c r="TWB43" s="46"/>
      <c r="TWC43" s="46"/>
      <c r="TWD43" s="46"/>
      <c r="TWE43" s="46"/>
      <c r="TWF43" s="46"/>
      <c r="TWG43" s="46"/>
      <c r="TWH43" s="46"/>
      <c r="TWI43" s="46"/>
      <c r="TWJ43" s="46"/>
      <c r="TWK43" s="46"/>
      <c r="TWL43" s="46"/>
      <c r="TWM43" s="46"/>
      <c r="TWN43" s="46"/>
      <c r="TWO43" s="46"/>
      <c r="TWP43" s="46"/>
      <c r="TWQ43" s="46"/>
      <c r="TWR43" s="46"/>
      <c r="TWS43" s="46"/>
      <c r="TWT43" s="46"/>
      <c r="TWU43" s="46"/>
      <c r="TWV43" s="46"/>
      <c r="TWW43" s="46"/>
      <c r="TWX43" s="46"/>
      <c r="TWY43" s="46"/>
      <c r="TWZ43" s="46"/>
      <c r="TXA43" s="46"/>
      <c r="TXB43" s="46"/>
      <c r="TXC43" s="46"/>
      <c r="TXD43" s="46"/>
      <c r="TXE43" s="46"/>
      <c r="TXF43" s="46"/>
      <c r="TXG43" s="46"/>
      <c r="TXH43" s="46"/>
      <c r="TXI43" s="46"/>
      <c r="TXJ43" s="46"/>
      <c r="TXK43" s="46"/>
      <c r="TXL43" s="46"/>
      <c r="TXM43" s="46"/>
      <c r="TXN43" s="46"/>
      <c r="TXO43" s="46"/>
      <c r="TXP43" s="46"/>
      <c r="TXQ43" s="46"/>
      <c r="TXR43" s="46"/>
      <c r="TXS43" s="46"/>
      <c r="TXT43" s="46"/>
      <c r="TXU43" s="46"/>
      <c r="TXV43" s="46"/>
      <c r="TXW43" s="46"/>
      <c r="TXX43" s="46"/>
      <c r="TXY43" s="46"/>
      <c r="TXZ43" s="46"/>
      <c r="TYA43" s="46"/>
      <c r="TYB43" s="46"/>
      <c r="TYC43" s="46"/>
      <c r="TYD43" s="46"/>
      <c r="TYE43" s="46"/>
      <c r="TYF43" s="46"/>
      <c r="TYG43" s="46"/>
      <c r="TYH43" s="46"/>
      <c r="TYI43" s="46"/>
      <c r="TYJ43" s="46"/>
      <c r="TYK43" s="46"/>
      <c r="TYL43" s="46"/>
      <c r="TYM43" s="46"/>
      <c r="TYN43" s="46"/>
      <c r="TYO43" s="46"/>
      <c r="TYP43" s="46"/>
      <c r="TYQ43" s="46"/>
      <c r="TYR43" s="46"/>
      <c r="TYS43" s="46"/>
      <c r="TYT43" s="46"/>
      <c r="TYU43" s="46"/>
      <c r="TYV43" s="46"/>
      <c r="TYW43" s="46"/>
      <c r="TYX43" s="46"/>
      <c r="TYY43" s="46"/>
      <c r="TYZ43" s="46"/>
      <c r="TZA43" s="46"/>
      <c r="TZB43" s="46"/>
      <c r="TZC43" s="46"/>
      <c r="TZD43" s="46"/>
      <c r="TZE43" s="46"/>
      <c r="TZF43" s="46"/>
      <c r="TZG43" s="46"/>
      <c r="TZH43" s="46"/>
      <c r="TZI43" s="46"/>
      <c r="TZJ43" s="46"/>
      <c r="TZK43" s="46"/>
      <c r="TZL43" s="46"/>
      <c r="TZM43" s="46"/>
      <c r="TZN43" s="46"/>
      <c r="TZO43" s="46"/>
      <c r="TZP43" s="46"/>
      <c r="TZQ43" s="46"/>
      <c r="TZR43" s="46"/>
      <c r="TZS43" s="46"/>
      <c r="TZT43" s="46"/>
      <c r="TZU43" s="46"/>
      <c r="TZV43" s="46"/>
      <c r="TZW43" s="46"/>
      <c r="TZX43" s="46"/>
      <c r="TZY43" s="46"/>
      <c r="TZZ43" s="46"/>
      <c r="UAA43" s="46"/>
      <c r="UAB43" s="46"/>
      <c r="UAC43" s="46"/>
      <c r="UAD43" s="46"/>
      <c r="UAE43" s="46"/>
      <c r="UAF43" s="46"/>
      <c r="UAG43" s="46"/>
      <c r="UAH43" s="46"/>
      <c r="UAI43" s="46"/>
      <c r="UAJ43" s="46"/>
      <c r="UAK43" s="46"/>
      <c r="UAL43" s="46"/>
      <c r="UAM43" s="46"/>
      <c r="UAN43" s="46"/>
      <c r="UAO43" s="46"/>
      <c r="UAP43" s="46"/>
      <c r="UAQ43" s="46"/>
      <c r="UAR43" s="46"/>
      <c r="UAS43" s="46"/>
      <c r="UAT43" s="46"/>
      <c r="UAU43" s="46"/>
      <c r="UAV43" s="46"/>
      <c r="UAW43" s="46"/>
      <c r="UAX43" s="46"/>
      <c r="UAY43" s="46"/>
      <c r="UAZ43" s="46"/>
      <c r="UBA43" s="46"/>
      <c r="UBB43" s="46"/>
      <c r="UBC43" s="46"/>
      <c r="UBD43" s="46"/>
      <c r="UBE43" s="46"/>
      <c r="UBF43" s="46"/>
      <c r="UBG43" s="46"/>
      <c r="UBH43" s="46"/>
      <c r="UBI43" s="46"/>
      <c r="UBJ43" s="46"/>
      <c r="UBK43" s="46"/>
      <c r="UBL43" s="46"/>
      <c r="UBM43" s="46"/>
      <c r="UBN43" s="46"/>
      <c r="UBO43" s="46"/>
      <c r="UBP43" s="46"/>
      <c r="UBQ43" s="46"/>
      <c r="UBR43" s="46"/>
      <c r="UBS43" s="46"/>
      <c r="UBT43" s="46"/>
      <c r="UBU43" s="46"/>
      <c r="UBV43" s="46"/>
      <c r="UBW43" s="46"/>
      <c r="UBX43" s="46"/>
      <c r="UBY43" s="46"/>
      <c r="UBZ43" s="46"/>
      <c r="UCA43" s="46"/>
      <c r="UCB43" s="46"/>
      <c r="UCC43" s="46"/>
      <c r="UCD43" s="46"/>
      <c r="UCE43" s="46"/>
      <c r="UCF43" s="46"/>
      <c r="UCG43" s="46"/>
      <c r="UCH43" s="46"/>
      <c r="UCI43" s="46"/>
      <c r="UCJ43" s="46"/>
      <c r="UCK43" s="46"/>
      <c r="UCL43" s="46"/>
      <c r="UCM43" s="46"/>
      <c r="UCN43" s="46"/>
      <c r="UCO43" s="46"/>
      <c r="UCP43" s="46"/>
      <c r="UCQ43" s="46"/>
      <c r="UCR43" s="46"/>
      <c r="UCS43" s="46"/>
      <c r="UCT43" s="46"/>
      <c r="UCU43" s="46"/>
      <c r="UCV43" s="46"/>
      <c r="UCW43" s="46"/>
      <c r="UCX43" s="46"/>
      <c r="UCY43" s="46"/>
      <c r="UCZ43" s="46"/>
      <c r="UDA43" s="46"/>
      <c r="UDB43" s="46"/>
      <c r="UDC43" s="46"/>
      <c r="UDD43" s="46"/>
      <c r="UDE43" s="46"/>
      <c r="UDF43" s="46"/>
      <c r="UDG43" s="46"/>
      <c r="UDH43" s="46"/>
      <c r="UDI43" s="46"/>
      <c r="UDJ43" s="46"/>
      <c r="UDK43" s="46"/>
      <c r="UDL43" s="46"/>
      <c r="UDM43" s="46"/>
      <c r="UDN43" s="46"/>
      <c r="UDO43" s="46"/>
      <c r="UDP43" s="46"/>
      <c r="UDQ43" s="46"/>
      <c r="UDR43" s="46"/>
      <c r="UDS43" s="46"/>
      <c r="UDT43" s="46"/>
      <c r="UDU43" s="46"/>
      <c r="UDV43" s="46"/>
      <c r="UDW43" s="46"/>
      <c r="UDX43" s="46"/>
      <c r="UDY43" s="46"/>
      <c r="UDZ43" s="46"/>
      <c r="UEA43" s="46"/>
      <c r="UEB43" s="46"/>
      <c r="UEC43" s="46"/>
      <c r="UED43" s="46"/>
      <c r="UEE43" s="46"/>
      <c r="UEF43" s="46"/>
      <c r="UEG43" s="46"/>
      <c r="UEH43" s="46"/>
      <c r="UEI43" s="46"/>
      <c r="UEJ43" s="46"/>
      <c r="UEK43" s="46"/>
      <c r="UEL43" s="46"/>
      <c r="UEM43" s="46"/>
      <c r="UEN43" s="46"/>
      <c r="UEO43" s="46"/>
      <c r="UEP43" s="46"/>
      <c r="UEQ43" s="46"/>
      <c r="UER43" s="46"/>
      <c r="UES43" s="46"/>
      <c r="UET43" s="46"/>
      <c r="UEU43" s="46"/>
      <c r="UEV43" s="46"/>
      <c r="UEW43" s="46"/>
      <c r="UEX43" s="46"/>
      <c r="UEY43" s="46"/>
      <c r="UEZ43" s="46"/>
      <c r="UFA43" s="46"/>
      <c r="UFB43" s="46"/>
      <c r="UFC43" s="46"/>
      <c r="UFD43" s="46"/>
      <c r="UFE43" s="46"/>
      <c r="UFF43" s="46"/>
      <c r="UFG43" s="46"/>
      <c r="UFH43" s="46"/>
      <c r="UFI43" s="46"/>
      <c r="UFJ43" s="46"/>
      <c r="UFK43" s="46"/>
      <c r="UFL43" s="46"/>
      <c r="UFM43" s="46"/>
      <c r="UFN43" s="46"/>
      <c r="UFO43" s="46"/>
      <c r="UFP43" s="46"/>
      <c r="UFQ43" s="46"/>
      <c r="UFR43" s="46"/>
      <c r="UFS43" s="46"/>
      <c r="UFT43" s="46"/>
      <c r="UFU43" s="46"/>
      <c r="UFV43" s="46"/>
      <c r="UFW43" s="46"/>
      <c r="UFX43" s="46"/>
      <c r="UFY43" s="46"/>
      <c r="UFZ43" s="46"/>
      <c r="UGA43" s="46"/>
      <c r="UGB43" s="46"/>
      <c r="UGC43" s="46"/>
      <c r="UGD43" s="46"/>
      <c r="UGE43" s="46"/>
      <c r="UGF43" s="46"/>
      <c r="UGG43" s="46"/>
      <c r="UGH43" s="46"/>
      <c r="UGI43" s="46"/>
      <c r="UGJ43" s="46"/>
      <c r="UGK43" s="46"/>
      <c r="UGL43" s="46"/>
      <c r="UGM43" s="46"/>
      <c r="UGN43" s="46"/>
      <c r="UGO43" s="46"/>
      <c r="UGP43" s="46"/>
      <c r="UGQ43" s="46"/>
      <c r="UGR43" s="46"/>
      <c r="UGS43" s="46"/>
      <c r="UGT43" s="46"/>
      <c r="UGU43" s="46"/>
      <c r="UGV43" s="46"/>
      <c r="UGW43" s="46"/>
      <c r="UGX43" s="46"/>
      <c r="UGY43" s="46"/>
      <c r="UGZ43" s="46"/>
      <c r="UHA43" s="46"/>
      <c r="UHB43" s="46"/>
      <c r="UHC43" s="46"/>
      <c r="UHD43" s="46"/>
      <c r="UHE43" s="46"/>
      <c r="UHF43" s="46"/>
      <c r="UHG43" s="46"/>
      <c r="UHH43" s="46"/>
      <c r="UHI43" s="46"/>
      <c r="UHJ43" s="46"/>
      <c r="UHK43" s="46"/>
      <c r="UHL43" s="46"/>
      <c r="UHM43" s="46"/>
      <c r="UHN43" s="46"/>
      <c r="UHO43" s="46"/>
      <c r="UHP43" s="46"/>
      <c r="UHQ43" s="46"/>
      <c r="UHR43" s="46"/>
      <c r="UHS43" s="46"/>
      <c r="UHT43" s="46"/>
      <c r="UHU43" s="46"/>
      <c r="UHV43" s="46"/>
      <c r="UHW43" s="46"/>
      <c r="UHX43" s="46"/>
      <c r="UHY43" s="46"/>
      <c r="UHZ43" s="46"/>
      <c r="UIA43" s="46"/>
      <c r="UIB43" s="46"/>
      <c r="UIC43" s="46"/>
      <c r="UID43" s="46"/>
      <c r="UIE43" s="46"/>
      <c r="UIF43" s="46"/>
      <c r="UIG43" s="46"/>
      <c r="UIH43" s="46"/>
      <c r="UII43" s="46"/>
      <c r="UIJ43" s="46"/>
      <c r="UIK43" s="46"/>
      <c r="UIL43" s="46"/>
      <c r="UIM43" s="46"/>
      <c r="UIN43" s="46"/>
      <c r="UIO43" s="46"/>
      <c r="UIP43" s="46"/>
      <c r="UIQ43" s="46"/>
      <c r="UIR43" s="46"/>
      <c r="UIS43" s="46"/>
      <c r="UIT43" s="46"/>
      <c r="UIU43" s="46"/>
      <c r="UIV43" s="46"/>
      <c r="UIW43" s="46"/>
      <c r="UIX43" s="46"/>
      <c r="UIY43" s="46"/>
      <c r="UIZ43" s="46"/>
      <c r="UJA43" s="46"/>
      <c r="UJB43" s="46"/>
      <c r="UJC43" s="46"/>
      <c r="UJD43" s="46"/>
      <c r="UJE43" s="46"/>
      <c r="UJF43" s="46"/>
      <c r="UJG43" s="46"/>
      <c r="UJH43" s="46"/>
      <c r="UJI43" s="46"/>
      <c r="UJJ43" s="46"/>
      <c r="UJK43" s="46"/>
      <c r="UJL43" s="46"/>
      <c r="UJM43" s="46"/>
      <c r="UJN43" s="46"/>
      <c r="UJO43" s="46"/>
      <c r="UJP43" s="46"/>
      <c r="UJQ43" s="46"/>
      <c r="UJR43" s="46"/>
      <c r="UJS43" s="46"/>
      <c r="UJT43" s="46"/>
      <c r="UJU43" s="46"/>
      <c r="UJV43" s="46"/>
      <c r="UJW43" s="46"/>
      <c r="UJX43" s="46"/>
      <c r="UJY43" s="46"/>
      <c r="UJZ43" s="46"/>
      <c r="UKA43" s="46"/>
      <c r="UKB43" s="46"/>
      <c r="UKC43" s="46"/>
      <c r="UKD43" s="46"/>
      <c r="UKE43" s="46"/>
      <c r="UKF43" s="46"/>
      <c r="UKG43" s="46"/>
      <c r="UKH43" s="46"/>
      <c r="UKI43" s="46"/>
      <c r="UKJ43" s="46"/>
      <c r="UKK43" s="46"/>
      <c r="UKL43" s="46"/>
      <c r="UKM43" s="46"/>
      <c r="UKN43" s="46"/>
      <c r="UKO43" s="46"/>
      <c r="UKP43" s="46"/>
      <c r="UKQ43" s="46"/>
      <c r="UKR43" s="46"/>
      <c r="UKS43" s="46"/>
      <c r="UKT43" s="46"/>
      <c r="UKU43" s="46"/>
      <c r="UKV43" s="46"/>
      <c r="UKW43" s="46"/>
      <c r="UKX43" s="46"/>
      <c r="UKY43" s="46"/>
      <c r="UKZ43" s="46"/>
      <c r="ULA43" s="46"/>
      <c r="ULB43" s="46"/>
      <c r="ULC43" s="46"/>
      <c r="ULD43" s="46"/>
      <c r="ULE43" s="46"/>
      <c r="ULF43" s="46"/>
      <c r="ULG43" s="46"/>
      <c r="ULH43" s="46"/>
      <c r="ULI43" s="46"/>
      <c r="ULJ43" s="46"/>
      <c r="ULK43" s="46"/>
      <c r="ULL43" s="46"/>
      <c r="ULM43" s="46"/>
      <c r="ULN43" s="46"/>
      <c r="ULO43" s="46"/>
      <c r="ULP43" s="46"/>
      <c r="ULQ43" s="46"/>
      <c r="ULR43" s="46"/>
      <c r="ULS43" s="46"/>
      <c r="ULT43" s="46"/>
      <c r="ULU43" s="46"/>
      <c r="ULV43" s="46"/>
      <c r="ULW43" s="46"/>
      <c r="ULX43" s="46"/>
      <c r="ULY43" s="46"/>
      <c r="ULZ43" s="46"/>
      <c r="UMA43" s="46"/>
      <c r="UMB43" s="46"/>
      <c r="UMC43" s="46"/>
      <c r="UMD43" s="46"/>
      <c r="UME43" s="46"/>
      <c r="UMF43" s="46"/>
      <c r="UMG43" s="46"/>
      <c r="UMH43" s="46"/>
      <c r="UMI43" s="46"/>
      <c r="UMJ43" s="46"/>
      <c r="UMK43" s="46"/>
      <c r="UML43" s="46"/>
      <c r="UMM43" s="46"/>
      <c r="UMN43" s="46"/>
      <c r="UMO43" s="46"/>
      <c r="UMP43" s="46"/>
      <c r="UMQ43" s="46"/>
      <c r="UMR43" s="46"/>
      <c r="UMS43" s="46"/>
      <c r="UMT43" s="46"/>
      <c r="UMU43" s="46"/>
      <c r="UMV43" s="46"/>
      <c r="UMW43" s="46"/>
      <c r="UMX43" s="46"/>
      <c r="UMY43" s="46"/>
      <c r="UMZ43" s="46"/>
      <c r="UNA43" s="46"/>
      <c r="UNB43" s="46"/>
      <c r="UNC43" s="46"/>
      <c r="UND43" s="46"/>
      <c r="UNE43" s="46"/>
      <c r="UNF43" s="46"/>
      <c r="UNG43" s="46"/>
      <c r="UNH43" s="46"/>
      <c r="UNI43" s="46"/>
      <c r="UNJ43" s="46"/>
      <c r="UNK43" s="46"/>
      <c r="UNL43" s="46"/>
      <c r="UNM43" s="46"/>
      <c r="UNN43" s="46"/>
      <c r="UNO43" s="46"/>
      <c r="UNP43" s="46"/>
      <c r="UNQ43" s="46"/>
      <c r="UNR43" s="46"/>
      <c r="UNS43" s="46"/>
      <c r="UNT43" s="46"/>
      <c r="UNU43" s="46"/>
      <c r="UNV43" s="46"/>
      <c r="UNW43" s="46"/>
      <c r="UNX43" s="46"/>
      <c r="UNY43" s="46"/>
      <c r="UNZ43" s="46"/>
      <c r="UOA43" s="46"/>
      <c r="UOB43" s="46"/>
      <c r="UOC43" s="46"/>
      <c r="UOD43" s="46"/>
      <c r="UOE43" s="46"/>
      <c r="UOF43" s="46"/>
      <c r="UOG43" s="46"/>
      <c r="UOH43" s="46"/>
      <c r="UOI43" s="46"/>
      <c r="UOJ43" s="46"/>
      <c r="UOK43" s="46"/>
      <c r="UOL43" s="46"/>
      <c r="UOM43" s="46"/>
      <c r="UON43" s="46"/>
      <c r="UOO43" s="46"/>
      <c r="UOP43" s="46"/>
      <c r="UOQ43" s="46"/>
      <c r="UOR43" s="46"/>
      <c r="UOS43" s="46"/>
      <c r="UOT43" s="46"/>
      <c r="UOU43" s="46"/>
      <c r="UOV43" s="46"/>
      <c r="UOW43" s="46"/>
      <c r="UOX43" s="46"/>
      <c r="UOY43" s="46"/>
      <c r="UOZ43" s="46"/>
      <c r="UPA43" s="46"/>
      <c r="UPB43" s="46"/>
      <c r="UPC43" s="46"/>
      <c r="UPD43" s="46"/>
      <c r="UPE43" s="46"/>
      <c r="UPF43" s="46"/>
      <c r="UPG43" s="46"/>
      <c r="UPH43" s="46"/>
      <c r="UPI43" s="46"/>
      <c r="UPJ43" s="46"/>
      <c r="UPK43" s="46"/>
      <c r="UPL43" s="46"/>
      <c r="UPM43" s="46"/>
      <c r="UPN43" s="46"/>
      <c r="UPO43" s="46"/>
      <c r="UPP43" s="46"/>
      <c r="UPQ43" s="46"/>
      <c r="UPR43" s="46"/>
      <c r="UPS43" s="46"/>
      <c r="UPT43" s="46"/>
      <c r="UPU43" s="46"/>
      <c r="UPV43" s="46"/>
      <c r="UPW43" s="46"/>
      <c r="UPX43" s="46"/>
      <c r="UPY43" s="46"/>
      <c r="UPZ43" s="46"/>
      <c r="UQA43" s="46"/>
      <c r="UQB43" s="46"/>
      <c r="UQC43" s="46"/>
      <c r="UQD43" s="46"/>
      <c r="UQE43" s="46"/>
      <c r="UQF43" s="46"/>
      <c r="UQG43" s="46"/>
      <c r="UQH43" s="46"/>
      <c r="UQI43" s="46"/>
      <c r="UQJ43" s="46"/>
      <c r="UQK43" s="46"/>
      <c r="UQL43" s="46"/>
      <c r="UQM43" s="46"/>
      <c r="UQN43" s="46"/>
      <c r="UQO43" s="46"/>
      <c r="UQP43" s="46"/>
      <c r="UQQ43" s="46"/>
      <c r="UQR43" s="46"/>
      <c r="UQS43" s="46"/>
      <c r="UQT43" s="46"/>
      <c r="UQU43" s="46"/>
      <c r="UQV43" s="46"/>
      <c r="UQW43" s="46"/>
      <c r="UQX43" s="46"/>
      <c r="UQY43" s="46"/>
      <c r="UQZ43" s="46"/>
      <c r="URA43" s="46"/>
      <c r="URB43" s="46"/>
      <c r="URC43" s="46"/>
      <c r="URD43" s="46"/>
      <c r="URE43" s="46"/>
      <c r="URF43" s="46"/>
      <c r="URG43" s="46"/>
      <c r="URH43" s="46"/>
      <c r="URI43" s="46"/>
      <c r="URJ43" s="46"/>
      <c r="URK43" s="46"/>
      <c r="URL43" s="46"/>
      <c r="URM43" s="46"/>
      <c r="URN43" s="46"/>
      <c r="URO43" s="46"/>
      <c r="URP43" s="46"/>
      <c r="URQ43" s="46"/>
      <c r="URR43" s="46"/>
      <c r="URS43" s="46"/>
      <c r="URT43" s="46"/>
      <c r="URU43" s="46"/>
      <c r="URV43" s="46"/>
      <c r="URW43" s="46"/>
      <c r="URX43" s="46"/>
      <c r="URY43" s="46"/>
      <c r="URZ43" s="46"/>
      <c r="USA43" s="46"/>
      <c r="USB43" s="46"/>
      <c r="USC43" s="46"/>
      <c r="USD43" s="46"/>
      <c r="USE43" s="46"/>
      <c r="USF43" s="46"/>
      <c r="USG43" s="46"/>
      <c r="USH43" s="46"/>
      <c r="USI43" s="46"/>
      <c r="USJ43" s="46"/>
      <c r="USK43" s="46"/>
      <c r="USL43" s="46"/>
      <c r="USM43" s="46"/>
      <c r="USN43" s="46"/>
      <c r="USO43" s="46"/>
      <c r="USP43" s="46"/>
      <c r="USQ43" s="46"/>
      <c r="USR43" s="46"/>
      <c r="USS43" s="46"/>
      <c r="UST43" s="46"/>
      <c r="USU43" s="46"/>
      <c r="USV43" s="46"/>
      <c r="USW43" s="46"/>
      <c r="USX43" s="46"/>
      <c r="USY43" s="46"/>
      <c r="USZ43" s="46"/>
      <c r="UTA43" s="46"/>
      <c r="UTB43" s="46"/>
      <c r="UTC43" s="46"/>
      <c r="UTD43" s="46"/>
      <c r="UTE43" s="46"/>
      <c r="UTF43" s="46"/>
      <c r="UTG43" s="46"/>
      <c r="UTH43" s="46"/>
      <c r="UTI43" s="46"/>
      <c r="UTJ43" s="46"/>
      <c r="UTK43" s="46"/>
      <c r="UTL43" s="46"/>
      <c r="UTM43" s="46"/>
      <c r="UTN43" s="46"/>
      <c r="UTO43" s="46"/>
      <c r="UTP43" s="46"/>
      <c r="UTQ43" s="46"/>
      <c r="UTR43" s="46"/>
      <c r="UTS43" s="46"/>
      <c r="UTT43" s="46"/>
      <c r="UTU43" s="46"/>
      <c r="UTV43" s="46"/>
      <c r="UTW43" s="46"/>
      <c r="UTX43" s="46"/>
      <c r="UTY43" s="46"/>
      <c r="UTZ43" s="46"/>
      <c r="UUA43" s="46"/>
      <c r="UUB43" s="46"/>
      <c r="UUC43" s="46"/>
      <c r="UUD43" s="46"/>
      <c r="UUE43" s="46"/>
      <c r="UUF43" s="46"/>
      <c r="UUG43" s="46"/>
      <c r="UUH43" s="46"/>
      <c r="UUI43" s="46"/>
      <c r="UUJ43" s="46"/>
      <c r="UUK43" s="46"/>
      <c r="UUL43" s="46"/>
      <c r="UUM43" s="46"/>
      <c r="UUN43" s="46"/>
      <c r="UUO43" s="46"/>
      <c r="UUP43" s="46"/>
      <c r="UUQ43" s="46"/>
      <c r="UUR43" s="46"/>
      <c r="UUS43" s="46"/>
      <c r="UUT43" s="46"/>
      <c r="UUU43" s="46"/>
      <c r="UUV43" s="46"/>
      <c r="UUW43" s="46"/>
      <c r="UUX43" s="46"/>
      <c r="UUY43" s="46"/>
      <c r="UUZ43" s="46"/>
      <c r="UVA43" s="46"/>
      <c r="UVB43" s="46"/>
      <c r="UVC43" s="46"/>
      <c r="UVD43" s="46"/>
      <c r="UVE43" s="46"/>
      <c r="UVF43" s="46"/>
      <c r="UVG43" s="46"/>
      <c r="UVH43" s="46"/>
      <c r="UVI43" s="46"/>
      <c r="UVJ43" s="46"/>
      <c r="UVK43" s="46"/>
      <c r="UVL43" s="46"/>
      <c r="UVM43" s="46"/>
      <c r="UVN43" s="46"/>
      <c r="UVO43" s="46"/>
      <c r="UVP43" s="46"/>
      <c r="UVQ43" s="46"/>
      <c r="UVR43" s="46"/>
      <c r="UVS43" s="46"/>
      <c r="UVT43" s="46"/>
      <c r="UVU43" s="46"/>
      <c r="UVV43" s="46"/>
      <c r="UVW43" s="46"/>
      <c r="UVX43" s="46"/>
      <c r="UVY43" s="46"/>
      <c r="UVZ43" s="46"/>
      <c r="UWA43" s="46"/>
      <c r="UWB43" s="46"/>
      <c r="UWC43" s="46"/>
      <c r="UWD43" s="46"/>
      <c r="UWE43" s="46"/>
      <c r="UWF43" s="46"/>
      <c r="UWG43" s="46"/>
      <c r="UWH43" s="46"/>
      <c r="UWI43" s="46"/>
      <c r="UWJ43" s="46"/>
      <c r="UWK43" s="46"/>
      <c r="UWL43" s="46"/>
      <c r="UWM43" s="46"/>
      <c r="UWN43" s="46"/>
      <c r="UWO43" s="46"/>
      <c r="UWP43" s="46"/>
      <c r="UWQ43" s="46"/>
      <c r="UWR43" s="46"/>
      <c r="UWS43" s="46"/>
      <c r="UWT43" s="46"/>
      <c r="UWU43" s="46"/>
      <c r="UWV43" s="46"/>
      <c r="UWW43" s="46"/>
      <c r="UWX43" s="46"/>
      <c r="UWY43" s="46"/>
      <c r="UWZ43" s="46"/>
      <c r="UXA43" s="46"/>
      <c r="UXB43" s="46"/>
      <c r="UXC43" s="46"/>
      <c r="UXD43" s="46"/>
      <c r="UXE43" s="46"/>
      <c r="UXF43" s="46"/>
      <c r="UXG43" s="46"/>
      <c r="UXH43" s="46"/>
      <c r="UXI43" s="46"/>
      <c r="UXJ43" s="46"/>
      <c r="UXK43" s="46"/>
      <c r="UXL43" s="46"/>
      <c r="UXM43" s="46"/>
      <c r="UXN43" s="46"/>
      <c r="UXO43" s="46"/>
      <c r="UXP43" s="46"/>
      <c r="UXQ43" s="46"/>
      <c r="UXR43" s="46"/>
      <c r="UXS43" s="46"/>
      <c r="UXT43" s="46"/>
      <c r="UXU43" s="46"/>
      <c r="UXV43" s="46"/>
      <c r="UXW43" s="46"/>
      <c r="UXX43" s="46"/>
      <c r="UXY43" s="46"/>
      <c r="UXZ43" s="46"/>
      <c r="UYA43" s="46"/>
      <c r="UYB43" s="46"/>
      <c r="UYC43" s="46"/>
      <c r="UYD43" s="46"/>
      <c r="UYE43" s="46"/>
      <c r="UYF43" s="46"/>
      <c r="UYG43" s="46"/>
      <c r="UYH43" s="46"/>
      <c r="UYI43" s="46"/>
      <c r="UYJ43" s="46"/>
      <c r="UYK43" s="46"/>
      <c r="UYL43" s="46"/>
      <c r="UYM43" s="46"/>
      <c r="UYN43" s="46"/>
      <c r="UYO43" s="46"/>
      <c r="UYP43" s="46"/>
      <c r="UYQ43" s="46"/>
      <c r="UYR43" s="46"/>
      <c r="UYS43" s="46"/>
      <c r="UYT43" s="46"/>
      <c r="UYU43" s="46"/>
      <c r="UYV43" s="46"/>
      <c r="UYW43" s="46"/>
      <c r="UYX43" s="46"/>
      <c r="UYY43" s="46"/>
      <c r="UYZ43" s="46"/>
      <c r="UZA43" s="46"/>
      <c r="UZB43" s="46"/>
      <c r="UZC43" s="46"/>
      <c r="UZD43" s="46"/>
      <c r="UZE43" s="46"/>
      <c r="UZF43" s="46"/>
      <c r="UZG43" s="46"/>
      <c r="UZH43" s="46"/>
      <c r="UZI43" s="46"/>
      <c r="UZJ43" s="46"/>
      <c r="UZK43" s="46"/>
      <c r="UZL43" s="46"/>
      <c r="UZM43" s="46"/>
      <c r="UZN43" s="46"/>
      <c r="UZO43" s="46"/>
      <c r="UZP43" s="46"/>
      <c r="UZQ43" s="46"/>
      <c r="UZR43" s="46"/>
      <c r="UZS43" s="46"/>
      <c r="UZT43" s="46"/>
      <c r="UZU43" s="46"/>
      <c r="UZV43" s="46"/>
      <c r="UZW43" s="46"/>
      <c r="UZX43" s="46"/>
      <c r="UZY43" s="46"/>
      <c r="UZZ43" s="46"/>
      <c r="VAA43" s="46"/>
      <c r="VAB43" s="46"/>
      <c r="VAC43" s="46"/>
      <c r="VAD43" s="46"/>
      <c r="VAE43" s="46"/>
      <c r="VAF43" s="46"/>
      <c r="VAG43" s="46"/>
      <c r="VAH43" s="46"/>
      <c r="VAI43" s="46"/>
      <c r="VAJ43" s="46"/>
      <c r="VAK43" s="46"/>
      <c r="VAL43" s="46"/>
      <c r="VAM43" s="46"/>
      <c r="VAN43" s="46"/>
      <c r="VAO43" s="46"/>
      <c r="VAP43" s="46"/>
      <c r="VAQ43" s="46"/>
      <c r="VAR43" s="46"/>
      <c r="VAS43" s="46"/>
      <c r="VAT43" s="46"/>
      <c r="VAU43" s="46"/>
      <c r="VAV43" s="46"/>
      <c r="VAW43" s="46"/>
      <c r="VAX43" s="46"/>
      <c r="VAY43" s="46"/>
      <c r="VAZ43" s="46"/>
      <c r="VBA43" s="46"/>
      <c r="VBB43" s="46"/>
      <c r="VBC43" s="46"/>
      <c r="VBD43" s="46"/>
      <c r="VBE43" s="46"/>
      <c r="VBF43" s="46"/>
      <c r="VBG43" s="46"/>
      <c r="VBH43" s="46"/>
      <c r="VBI43" s="46"/>
      <c r="VBJ43" s="46"/>
      <c r="VBK43" s="46"/>
      <c r="VBL43" s="46"/>
      <c r="VBM43" s="46"/>
      <c r="VBN43" s="46"/>
      <c r="VBO43" s="46"/>
      <c r="VBP43" s="46"/>
      <c r="VBQ43" s="46"/>
      <c r="VBR43" s="46"/>
      <c r="VBS43" s="46"/>
      <c r="VBT43" s="46"/>
      <c r="VBU43" s="46"/>
      <c r="VBV43" s="46"/>
      <c r="VBW43" s="46"/>
      <c r="VBX43" s="46"/>
      <c r="VBY43" s="46"/>
      <c r="VBZ43" s="46"/>
      <c r="VCA43" s="46"/>
      <c r="VCB43" s="46"/>
      <c r="VCC43" s="46"/>
      <c r="VCD43" s="46"/>
      <c r="VCE43" s="46"/>
      <c r="VCF43" s="46"/>
      <c r="VCG43" s="46"/>
      <c r="VCH43" s="46"/>
      <c r="VCI43" s="46"/>
      <c r="VCJ43" s="46"/>
      <c r="VCK43" s="46"/>
      <c r="VCL43" s="46"/>
      <c r="VCM43" s="46"/>
      <c r="VCN43" s="46"/>
      <c r="VCO43" s="46"/>
      <c r="VCP43" s="46"/>
      <c r="VCQ43" s="46"/>
      <c r="VCR43" s="46"/>
      <c r="VCS43" s="46"/>
      <c r="VCT43" s="46"/>
      <c r="VCU43" s="46"/>
      <c r="VCV43" s="46"/>
      <c r="VCW43" s="46"/>
      <c r="VCX43" s="46"/>
      <c r="VCY43" s="46"/>
      <c r="VCZ43" s="46"/>
      <c r="VDA43" s="46"/>
      <c r="VDB43" s="46"/>
      <c r="VDC43" s="46"/>
      <c r="VDD43" s="46"/>
      <c r="VDE43" s="46"/>
      <c r="VDF43" s="46"/>
      <c r="VDG43" s="46"/>
      <c r="VDH43" s="46"/>
      <c r="VDI43" s="46"/>
      <c r="VDJ43" s="46"/>
      <c r="VDK43" s="46"/>
      <c r="VDL43" s="46"/>
      <c r="VDM43" s="46"/>
      <c r="VDN43" s="46"/>
      <c r="VDO43" s="46"/>
      <c r="VDP43" s="46"/>
      <c r="VDQ43" s="46"/>
      <c r="VDR43" s="46"/>
      <c r="VDS43" s="46"/>
      <c r="VDT43" s="46"/>
      <c r="VDU43" s="46"/>
      <c r="VDV43" s="46"/>
      <c r="VDW43" s="46"/>
      <c r="VDX43" s="46"/>
      <c r="VDY43" s="46"/>
      <c r="VDZ43" s="46"/>
      <c r="VEA43" s="46"/>
      <c r="VEB43" s="46"/>
      <c r="VEC43" s="46"/>
      <c r="VED43" s="46"/>
      <c r="VEE43" s="46"/>
      <c r="VEF43" s="46"/>
      <c r="VEG43" s="46"/>
      <c r="VEH43" s="46"/>
      <c r="VEI43" s="46"/>
      <c r="VEJ43" s="46"/>
      <c r="VEK43" s="46"/>
      <c r="VEL43" s="46"/>
      <c r="VEM43" s="46"/>
      <c r="VEN43" s="46"/>
      <c r="VEO43" s="46"/>
      <c r="VEP43" s="46"/>
      <c r="VEQ43" s="46"/>
      <c r="VER43" s="46"/>
      <c r="VES43" s="46"/>
      <c r="VET43" s="46"/>
      <c r="VEU43" s="46"/>
      <c r="VEV43" s="46"/>
      <c r="VEW43" s="46"/>
      <c r="VEX43" s="46"/>
      <c r="VEY43" s="46"/>
      <c r="VEZ43" s="46"/>
      <c r="VFA43" s="46"/>
      <c r="VFB43" s="46"/>
      <c r="VFC43" s="46"/>
      <c r="VFD43" s="46"/>
      <c r="VFE43" s="46"/>
      <c r="VFF43" s="46"/>
      <c r="VFG43" s="46"/>
      <c r="VFH43" s="46"/>
      <c r="VFI43" s="46"/>
      <c r="VFJ43" s="46"/>
      <c r="VFK43" s="46"/>
      <c r="VFL43" s="46"/>
      <c r="VFM43" s="46"/>
      <c r="VFN43" s="46"/>
      <c r="VFO43" s="46"/>
      <c r="VFP43" s="46"/>
      <c r="VFQ43" s="46"/>
      <c r="VFR43" s="46"/>
      <c r="VFS43" s="46"/>
      <c r="VFT43" s="46"/>
      <c r="VFU43" s="46"/>
      <c r="VFV43" s="46"/>
      <c r="VFW43" s="46"/>
      <c r="VFX43" s="46"/>
      <c r="VFY43" s="46"/>
      <c r="VFZ43" s="46"/>
      <c r="VGA43" s="46"/>
      <c r="VGB43" s="46"/>
      <c r="VGC43" s="46"/>
      <c r="VGD43" s="46"/>
      <c r="VGE43" s="46"/>
      <c r="VGF43" s="46"/>
      <c r="VGG43" s="46"/>
      <c r="VGH43" s="46"/>
      <c r="VGI43" s="46"/>
      <c r="VGJ43" s="46"/>
      <c r="VGK43" s="46"/>
      <c r="VGL43" s="46"/>
      <c r="VGM43" s="46"/>
      <c r="VGN43" s="46"/>
      <c r="VGO43" s="46"/>
      <c r="VGP43" s="46"/>
      <c r="VGQ43" s="46"/>
      <c r="VGR43" s="46"/>
      <c r="VGS43" s="46"/>
      <c r="VGT43" s="46"/>
      <c r="VGU43" s="46"/>
      <c r="VGV43" s="46"/>
      <c r="VGW43" s="46"/>
      <c r="VGX43" s="46"/>
      <c r="VGY43" s="46"/>
      <c r="VGZ43" s="46"/>
      <c r="VHA43" s="46"/>
      <c r="VHB43" s="46"/>
      <c r="VHC43" s="46"/>
      <c r="VHD43" s="46"/>
      <c r="VHE43" s="46"/>
      <c r="VHF43" s="46"/>
      <c r="VHG43" s="46"/>
      <c r="VHH43" s="46"/>
      <c r="VHI43" s="46"/>
      <c r="VHJ43" s="46"/>
      <c r="VHK43" s="46"/>
      <c r="VHL43" s="46"/>
      <c r="VHM43" s="46"/>
      <c r="VHN43" s="46"/>
      <c r="VHO43" s="46"/>
      <c r="VHP43" s="46"/>
      <c r="VHQ43" s="46"/>
      <c r="VHR43" s="46"/>
      <c r="VHS43" s="46"/>
      <c r="VHT43" s="46"/>
      <c r="VHU43" s="46"/>
      <c r="VHV43" s="46"/>
      <c r="VHW43" s="46"/>
      <c r="VHX43" s="46"/>
      <c r="VHY43" s="46"/>
      <c r="VHZ43" s="46"/>
      <c r="VIA43" s="46"/>
      <c r="VIB43" s="46"/>
      <c r="VIC43" s="46"/>
      <c r="VID43" s="46"/>
      <c r="VIE43" s="46"/>
      <c r="VIF43" s="46"/>
      <c r="VIG43" s="46"/>
      <c r="VIH43" s="46"/>
      <c r="VII43" s="46"/>
      <c r="VIJ43" s="46"/>
      <c r="VIK43" s="46"/>
      <c r="VIL43" s="46"/>
      <c r="VIM43" s="46"/>
      <c r="VIN43" s="46"/>
      <c r="VIO43" s="46"/>
      <c r="VIP43" s="46"/>
      <c r="VIQ43" s="46"/>
      <c r="VIR43" s="46"/>
      <c r="VIS43" s="46"/>
      <c r="VIT43" s="46"/>
      <c r="VIU43" s="46"/>
      <c r="VIV43" s="46"/>
      <c r="VIW43" s="46"/>
      <c r="VIX43" s="46"/>
      <c r="VIY43" s="46"/>
      <c r="VIZ43" s="46"/>
      <c r="VJA43" s="46"/>
      <c r="VJB43" s="46"/>
      <c r="VJC43" s="46"/>
      <c r="VJD43" s="46"/>
      <c r="VJE43" s="46"/>
      <c r="VJF43" s="46"/>
      <c r="VJG43" s="46"/>
      <c r="VJH43" s="46"/>
      <c r="VJI43" s="46"/>
      <c r="VJJ43" s="46"/>
      <c r="VJK43" s="46"/>
      <c r="VJL43" s="46"/>
      <c r="VJM43" s="46"/>
      <c r="VJN43" s="46"/>
      <c r="VJO43" s="46"/>
      <c r="VJP43" s="46"/>
      <c r="VJQ43" s="46"/>
      <c r="VJR43" s="46"/>
      <c r="VJS43" s="46"/>
      <c r="VJT43" s="46"/>
      <c r="VJU43" s="46"/>
      <c r="VJV43" s="46"/>
      <c r="VJW43" s="46"/>
      <c r="VJX43" s="46"/>
      <c r="VJY43" s="46"/>
      <c r="VJZ43" s="46"/>
      <c r="VKA43" s="46"/>
      <c r="VKB43" s="46"/>
      <c r="VKC43" s="46"/>
      <c r="VKD43" s="46"/>
      <c r="VKE43" s="46"/>
      <c r="VKF43" s="46"/>
      <c r="VKG43" s="46"/>
      <c r="VKH43" s="46"/>
      <c r="VKI43" s="46"/>
      <c r="VKJ43" s="46"/>
      <c r="VKK43" s="46"/>
      <c r="VKL43" s="46"/>
      <c r="VKM43" s="46"/>
      <c r="VKN43" s="46"/>
      <c r="VKO43" s="46"/>
      <c r="VKP43" s="46"/>
      <c r="VKQ43" s="46"/>
      <c r="VKR43" s="46"/>
      <c r="VKS43" s="46"/>
      <c r="VKT43" s="46"/>
      <c r="VKU43" s="46"/>
      <c r="VKV43" s="46"/>
      <c r="VKW43" s="46"/>
      <c r="VKX43" s="46"/>
      <c r="VKY43" s="46"/>
      <c r="VKZ43" s="46"/>
      <c r="VLA43" s="46"/>
      <c r="VLB43" s="46"/>
      <c r="VLC43" s="46"/>
      <c r="VLD43" s="46"/>
      <c r="VLE43" s="46"/>
      <c r="VLF43" s="46"/>
      <c r="VLG43" s="46"/>
      <c r="VLH43" s="46"/>
      <c r="VLI43" s="46"/>
      <c r="VLJ43" s="46"/>
      <c r="VLK43" s="46"/>
      <c r="VLL43" s="46"/>
      <c r="VLM43" s="46"/>
      <c r="VLN43" s="46"/>
      <c r="VLO43" s="46"/>
      <c r="VLP43" s="46"/>
      <c r="VLQ43" s="46"/>
      <c r="VLR43" s="46"/>
      <c r="VLS43" s="46"/>
      <c r="VLT43" s="46"/>
      <c r="VLU43" s="46"/>
      <c r="VLV43" s="46"/>
      <c r="VLW43" s="46"/>
      <c r="VLX43" s="46"/>
      <c r="VLY43" s="46"/>
      <c r="VLZ43" s="46"/>
      <c r="VMA43" s="46"/>
      <c r="VMB43" s="46"/>
      <c r="VMC43" s="46"/>
      <c r="VMD43" s="46"/>
      <c r="VME43" s="46"/>
      <c r="VMF43" s="46"/>
      <c r="VMG43" s="46"/>
      <c r="VMH43" s="46"/>
      <c r="VMI43" s="46"/>
      <c r="VMJ43" s="46"/>
      <c r="VMK43" s="46"/>
      <c r="VML43" s="46"/>
      <c r="VMM43" s="46"/>
      <c r="VMN43" s="46"/>
      <c r="VMO43" s="46"/>
      <c r="VMP43" s="46"/>
      <c r="VMQ43" s="46"/>
      <c r="VMR43" s="46"/>
      <c r="VMS43" s="46"/>
      <c r="VMT43" s="46"/>
      <c r="VMU43" s="46"/>
      <c r="VMV43" s="46"/>
      <c r="VMW43" s="46"/>
      <c r="VMX43" s="46"/>
      <c r="VMY43" s="46"/>
      <c r="VMZ43" s="46"/>
      <c r="VNA43" s="46"/>
      <c r="VNB43" s="46"/>
      <c r="VNC43" s="46"/>
      <c r="VND43" s="46"/>
      <c r="VNE43" s="46"/>
      <c r="VNF43" s="46"/>
      <c r="VNG43" s="46"/>
      <c r="VNH43" s="46"/>
      <c r="VNI43" s="46"/>
      <c r="VNJ43" s="46"/>
      <c r="VNK43" s="46"/>
      <c r="VNL43" s="46"/>
      <c r="VNM43" s="46"/>
      <c r="VNN43" s="46"/>
      <c r="VNO43" s="46"/>
      <c r="VNP43" s="46"/>
      <c r="VNQ43" s="46"/>
      <c r="VNR43" s="46"/>
      <c r="VNS43" s="46"/>
      <c r="VNT43" s="46"/>
      <c r="VNU43" s="46"/>
      <c r="VNV43" s="46"/>
      <c r="VNW43" s="46"/>
      <c r="VNX43" s="46"/>
      <c r="VNY43" s="46"/>
      <c r="VNZ43" s="46"/>
      <c r="VOA43" s="46"/>
      <c r="VOB43" s="46"/>
      <c r="VOC43" s="46"/>
      <c r="VOD43" s="46"/>
      <c r="VOE43" s="46"/>
      <c r="VOF43" s="46"/>
      <c r="VOG43" s="46"/>
      <c r="VOH43" s="46"/>
      <c r="VOI43" s="46"/>
      <c r="VOJ43" s="46"/>
      <c r="VOK43" s="46"/>
      <c r="VOL43" s="46"/>
      <c r="VOM43" s="46"/>
      <c r="VON43" s="46"/>
      <c r="VOO43" s="46"/>
      <c r="VOP43" s="46"/>
      <c r="VOQ43" s="46"/>
      <c r="VOR43" s="46"/>
      <c r="VOS43" s="46"/>
      <c r="VOT43" s="46"/>
      <c r="VOU43" s="46"/>
      <c r="VOV43" s="46"/>
      <c r="VOW43" s="46"/>
      <c r="VOX43" s="46"/>
      <c r="VOY43" s="46"/>
      <c r="VOZ43" s="46"/>
      <c r="VPA43" s="46"/>
      <c r="VPB43" s="46"/>
      <c r="VPC43" s="46"/>
      <c r="VPD43" s="46"/>
      <c r="VPE43" s="46"/>
      <c r="VPF43" s="46"/>
      <c r="VPG43" s="46"/>
      <c r="VPH43" s="46"/>
      <c r="VPI43" s="46"/>
      <c r="VPJ43" s="46"/>
      <c r="VPK43" s="46"/>
      <c r="VPL43" s="46"/>
      <c r="VPM43" s="46"/>
      <c r="VPN43" s="46"/>
      <c r="VPO43" s="46"/>
      <c r="VPP43" s="46"/>
      <c r="VPQ43" s="46"/>
      <c r="VPR43" s="46"/>
      <c r="VPS43" s="46"/>
      <c r="VPT43" s="46"/>
      <c r="VPU43" s="46"/>
      <c r="VPV43" s="46"/>
      <c r="VPW43" s="46"/>
      <c r="VPX43" s="46"/>
      <c r="VPY43" s="46"/>
      <c r="VPZ43" s="46"/>
      <c r="VQA43" s="46"/>
      <c r="VQB43" s="46"/>
      <c r="VQC43" s="46"/>
      <c r="VQD43" s="46"/>
      <c r="VQE43" s="46"/>
      <c r="VQF43" s="46"/>
      <c r="VQG43" s="46"/>
      <c r="VQH43" s="46"/>
      <c r="VQI43" s="46"/>
      <c r="VQJ43" s="46"/>
      <c r="VQK43" s="46"/>
      <c r="VQL43" s="46"/>
      <c r="VQM43" s="46"/>
      <c r="VQN43" s="46"/>
      <c r="VQO43" s="46"/>
      <c r="VQP43" s="46"/>
      <c r="VQQ43" s="46"/>
      <c r="VQR43" s="46"/>
      <c r="VQS43" s="46"/>
      <c r="VQT43" s="46"/>
      <c r="VQU43" s="46"/>
      <c r="VQV43" s="46"/>
      <c r="VQW43" s="46"/>
      <c r="VQX43" s="46"/>
      <c r="VQY43" s="46"/>
      <c r="VQZ43" s="46"/>
      <c r="VRA43" s="46"/>
      <c r="VRB43" s="46"/>
      <c r="VRC43" s="46"/>
      <c r="VRD43" s="46"/>
      <c r="VRE43" s="46"/>
      <c r="VRF43" s="46"/>
      <c r="VRG43" s="46"/>
      <c r="VRH43" s="46"/>
      <c r="VRI43" s="46"/>
      <c r="VRJ43" s="46"/>
      <c r="VRK43" s="46"/>
      <c r="VRL43" s="46"/>
      <c r="VRM43" s="46"/>
      <c r="VRN43" s="46"/>
      <c r="VRO43" s="46"/>
      <c r="VRP43" s="46"/>
      <c r="VRQ43" s="46"/>
      <c r="VRR43" s="46"/>
      <c r="VRS43" s="46"/>
      <c r="VRT43" s="46"/>
      <c r="VRU43" s="46"/>
      <c r="VRV43" s="46"/>
      <c r="VRW43" s="46"/>
      <c r="VRX43" s="46"/>
      <c r="VRY43" s="46"/>
      <c r="VRZ43" s="46"/>
      <c r="VSA43" s="46"/>
      <c r="VSB43" s="46"/>
      <c r="VSC43" s="46"/>
      <c r="VSD43" s="46"/>
      <c r="VSE43" s="46"/>
      <c r="VSF43" s="46"/>
      <c r="VSG43" s="46"/>
      <c r="VSH43" s="46"/>
      <c r="VSI43" s="46"/>
      <c r="VSJ43" s="46"/>
      <c r="VSK43" s="46"/>
      <c r="VSL43" s="46"/>
      <c r="VSM43" s="46"/>
      <c r="VSN43" s="46"/>
      <c r="VSO43" s="46"/>
      <c r="VSP43" s="46"/>
      <c r="VSQ43" s="46"/>
      <c r="VSR43" s="46"/>
      <c r="VSS43" s="46"/>
      <c r="VST43" s="46"/>
      <c r="VSU43" s="46"/>
      <c r="VSV43" s="46"/>
      <c r="VSW43" s="46"/>
      <c r="VSX43" s="46"/>
      <c r="VSY43" s="46"/>
      <c r="VSZ43" s="46"/>
      <c r="VTA43" s="46"/>
      <c r="VTB43" s="46"/>
      <c r="VTC43" s="46"/>
      <c r="VTD43" s="46"/>
      <c r="VTE43" s="46"/>
      <c r="VTF43" s="46"/>
      <c r="VTG43" s="46"/>
      <c r="VTH43" s="46"/>
      <c r="VTI43" s="46"/>
      <c r="VTJ43" s="46"/>
      <c r="VTK43" s="46"/>
      <c r="VTL43" s="46"/>
      <c r="VTM43" s="46"/>
      <c r="VTN43" s="46"/>
      <c r="VTO43" s="46"/>
      <c r="VTP43" s="46"/>
      <c r="VTQ43" s="46"/>
      <c r="VTR43" s="46"/>
      <c r="VTS43" s="46"/>
      <c r="VTT43" s="46"/>
      <c r="VTU43" s="46"/>
      <c r="VTV43" s="46"/>
      <c r="VTW43" s="46"/>
      <c r="VTX43" s="46"/>
      <c r="VTY43" s="46"/>
      <c r="VTZ43" s="46"/>
      <c r="VUA43" s="46"/>
      <c r="VUB43" s="46"/>
      <c r="VUC43" s="46"/>
      <c r="VUD43" s="46"/>
      <c r="VUE43" s="46"/>
      <c r="VUF43" s="46"/>
      <c r="VUG43" s="46"/>
      <c r="VUH43" s="46"/>
      <c r="VUI43" s="46"/>
      <c r="VUJ43" s="46"/>
      <c r="VUK43" s="46"/>
      <c r="VUL43" s="46"/>
      <c r="VUM43" s="46"/>
      <c r="VUN43" s="46"/>
      <c r="VUO43" s="46"/>
      <c r="VUP43" s="46"/>
      <c r="VUQ43" s="46"/>
      <c r="VUR43" s="46"/>
      <c r="VUS43" s="46"/>
      <c r="VUT43" s="46"/>
      <c r="VUU43" s="46"/>
      <c r="VUV43" s="46"/>
      <c r="VUW43" s="46"/>
      <c r="VUX43" s="46"/>
      <c r="VUY43" s="46"/>
      <c r="VUZ43" s="46"/>
      <c r="VVA43" s="46"/>
      <c r="VVB43" s="46"/>
      <c r="VVC43" s="46"/>
      <c r="VVD43" s="46"/>
      <c r="VVE43" s="46"/>
      <c r="VVF43" s="46"/>
      <c r="VVG43" s="46"/>
      <c r="VVH43" s="46"/>
      <c r="VVI43" s="46"/>
      <c r="VVJ43" s="46"/>
      <c r="VVK43" s="46"/>
      <c r="VVL43" s="46"/>
      <c r="VVM43" s="46"/>
      <c r="VVN43" s="46"/>
      <c r="VVO43" s="46"/>
      <c r="VVP43" s="46"/>
      <c r="VVQ43" s="46"/>
      <c r="VVR43" s="46"/>
      <c r="VVS43" s="46"/>
      <c r="VVT43" s="46"/>
      <c r="VVU43" s="46"/>
      <c r="VVV43" s="46"/>
      <c r="VVW43" s="46"/>
      <c r="VVX43" s="46"/>
      <c r="VVY43" s="46"/>
      <c r="VVZ43" s="46"/>
      <c r="VWA43" s="46"/>
      <c r="VWB43" s="46"/>
      <c r="VWC43" s="46"/>
      <c r="VWD43" s="46"/>
      <c r="VWE43" s="46"/>
      <c r="VWF43" s="46"/>
      <c r="VWG43" s="46"/>
      <c r="VWH43" s="46"/>
      <c r="VWI43" s="46"/>
      <c r="VWJ43" s="46"/>
      <c r="VWK43" s="46"/>
      <c r="VWL43" s="46"/>
      <c r="VWM43" s="46"/>
      <c r="VWN43" s="46"/>
      <c r="VWO43" s="46"/>
      <c r="VWP43" s="46"/>
      <c r="VWQ43" s="46"/>
      <c r="VWR43" s="46"/>
      <c r="VWS43" s="46"/>
      <c r="VWT43" s="46"/>
      <c r="VWU43" s="46"/>
      <c r="VWV43" s="46"/>
      <c r="VWW43" s="46"/>
      <c r="VWX43" s="46"/>
      <c r="VWY43" s="46"/>
      <c r="VWZ43" s="46"/>
      <c r="VXA43" s="46"/>
      <c r="VXB43" s="46"/>
      <c r="VXC43" s="46"/>
      <c r="VXD43" s="46"/>
      <c r="VXE43" s="46"/>
      <c r="VXF43" s="46"/>
      <c r="VXG43" s="46"/>
      <c r="VXH43" s="46"/>
      <c r="VXI43" s="46"/>
      <c r="VXJ43" s="46"/>
      <c r="VXK43" s="46"/>
      <c r="VXL43" s="46"/>
      <c r="VXM43" s="46"/>
      <c r="VXN43" s="46"/>
      <c r="VXO43" s="46"/>
      <c r="VXP43" s="46"/>
      <c r="VXQ43" s="46"/>
      <c r="VXR43" s="46"/>
      <c r="VXS43" s="46"/>
      <c r="VXT43" s="46"/>
      <c r="VXU43" s="46"/>
      <c r="VXV43" s="46"/>
      <c r="VXW43" s="46"/>
      <c r="VXX43" s="46"/>
      <c r="VXY43" s="46"/>
      <c r="VXZ43" s="46"/>
      <c r="VYA43" s="46"/>
      <c r="VYB43" s="46"/>
      <c r="VYC43" s="46"/>
      <c r="VYD43" s="46"/>
      <c r="VYE43" s="46"/>
      <c r="VYF43" s="46"/>
      <c r="VYG43" s="46"/>
      <c r="VYH43" s="46"/>
      <c r="VYI43" s="46"/>
      <c r="VYJ43" s="46"/>
      <c r="VYK43" s="46"/>
      <c r="VYL43" s="46"/>
      <c r="VYM43" s="46"/>
      <c r="VYN43" s="46"/>
      <c r="VYO43" s="46"/>
      <c r="VYP43" s="46"/>
      <c r="VYQ43" s="46"/>
      <c r="VYR43" s="46"/>
      <c r="VYS43" s="46"/>
      <c r="VYT43" s="46"/>
      <c r="VYU43" s="46"/>
      <c r="VYV43" s="46"/>
      <c r="VYW43" s="46"/>
      <c r="VYX43" s="46"/>
      <c r="VYY43" s="46"/>
      <c r="VYZ43" s="46"/>
      <c r="VZA43" s="46"/>
      <c r="VZB43" s="46"/>
      <c r="VZC43" s="46"/>
      <c r="VZD43" s="46"/>
      <c r="VZE43" s="46"/>
      <c r="VZF43" s="46"/>
      <c r="VZG43" s="46"/>
      <c r="VZH43" s="46"/>
      <c r="VZI43" s="46"/>
      <c r="VZJ43" s="46"/>
      <c r="VZK43" s="46"/>
      <c r="VZL43" s="46"/>
      <c r="VZM43" s="46"/>
      <c r="VZN43" s="46"/>
      <c r="VZO43" s="46"/>
      <c r="VZP43" s="46"/>
      <c r="VZQ43" s="46"/>
      <c r="VZR43" s="46"/>
      <c r="VZS43" s="46"/>
      <c r="VZT43" s="46"/>
      <c r="VZU43" s="46"/>
      <c r="VZV43" s="46"/>
      <c r="VZW43" s="46"/>
      <c r="VZX43" s="46"/>
      <c r="VZY43" s="46"/>
      <c r="VZZ43" s="46"/>
      <c r="WAA43" s="46"/>
      <c r="WAB43" s="46"/>
      <c r="WAC43" s="46"/>
      <c r="WAD43" s="46"/>
      <c r="WAE43" s="46"/>
      <c r="WAF43" s="46"/>
      <c r="WAG43" s="46"/>
      <c r="WAH43" s="46"/>
      <c r="WAI43" s="46"/>
      <c r="WAJ43" s="46"/>
      <c r="WAK43" s="46"/>
      <c r="WAL43" s="46"/>
      <c r="WAM43" s="46"/>
      <c r="WAN43" s="46"/>
      <c r="WAO43" s="46"/>
      <c r="WAP43" s="46"/>
      <c r="WAQ43" s="46"/>
      <c r="WAR43" s="46"/>
      <c r="WAS43" s="46"/>
      <c r="WAT43" s="46"/>
      <c r="WAU43" s="46"/>
      <c r="WAV43" s="46"/>
      <c r="WAW43" s="46"/>
      <c r="WAX43" s="46"/>
      <c r="WAY43" s="46"/>
      <c r="WAZ43" s="46"/>
      <c r="WBA43" s="46"/>
      <c r="WBB43" s="46"/>
      <c r="WBC43" s="46"/>
      <c r="WBD43" s="46"/>
      <c r="WBE43" s="46"/>
      <c r="WBF43" s="46"/>
      <c r="WBG43" s="46"/>
      <c r="WBH43" s="46"/>
      <c r="WBI43" s="46"/>
      <c r="WBJ43" s="46"/>
      <c r="WBK43" s="46"/>
      <c r="WBL43" s="46"/>
      <c r="WBM43" s="46"/>
      <c r="WBN43" s="46"/>
      <c r="WBO43" s="46"/>
      <c r="WBP43" s="46"/>
      <c r="WBQ43" s="46"/>
      <c r="WBR43" s="46"/>
      <c r="WBS43" s="46"/>
      <c r="WBT43" s="46"/>
      <c r="WBU43" s="46"/>
      <c r="WBV43" s="46"/>
      <c r="WBW43" s="46"/>
      <c r="WBX43" s="46"/>
      <c r="WBY43" s="46"/>
      <c r="WBZ43" s="46"/>
      <c r="WCA43" s="46"/>
      <c r="WCB43" s="46"/>
      <c r="WCC43" s="46"/>
      <c r="WCD43" s="46"/>
      <c r="WCE43" s="46"/>
      <c r="WCF43" s="46"/>
      <c r="WCG43" s="46"/>
      <c r="WCH43" s="46"/>
      <c r="WCI43" s="46"/>
      <c r="WCJ43" s="46"/>
      <c r="WCK43" s="46"/>
      <c r="WCL43" s="46"/>
      <c r="WCM43" s="46"/>
      <c r="WCN43" s="46"/>
      <c r="WCO43" s="46"/>
      <c r="WCP43" s="46"/>
      <c r="WCQ43" s="46"/>
      <c r="WCR43" s="46"/>
      <c r="WCS43" s="46"/>
      <c r="WCT43" s="46"/>
      <c r="WCU43" s="46"/>
      <c r="WCV43" s="46"/>
      <c r="WCW43" s="46"/>
      <c r="WCX43" s="46"/>
      <c r="WCY43" s="46"/>
      <c r="WCZ43" s="46"/>
      <c r="WDA43" s="46"/>
      <c r="WDB43" s="46"/>
      <c r="WDC43" s="46"/>
      <c r="WDD43" s="46"/>
      <c r="WDE43" s="46"/>
      <c r="WDF43" s="46"/>
      <c r="WDG43" s="46"/>
      <c r="WDH43" s="46"/>
      <c r="WDI43" s="46"/>
      <c r="WDJ43" s="46"/>
      <c r="WDK43" s="46"/>
      <c r="WDL43" s="46"/>
      <c r="WDM43" s="46"/>
      <c r="WDN43" s="46"/>
      <c r="WDO43" s="46"/>
      <c r="WDP43" s="46"/>
      <c r="WDQ43" s="46"/>
      <c r="WDR43" s="46"/>
      <c r="WDS43" s="46"/>
      <c r="WDT43" s="46"/>
      <c r="WDU43" s="46"/>
      <c r="WDV43" s="46"/>
      <c r="WDW43" s="46"/>
      <c r="WDX43" s="46"/>
      <c r="WDY43" s="46"/>
      <c r="WDZ43" s="46"/>
      <c r="WEA43" s="46"/>
      <c r="WEB43" s="46"/>
      <c r="WEC43" s="46"/>
      <c r="WED43" s="46"/>
      <c r="WEE43" s="46"/>
      <c r="WEF43" s="46"/>
      <c r="WEG43" s="46"/>
      <c r="WEH43" s="46"/>
      <c r="WEI43" s="46"/>
      <c r="WEJ43" s="46"/>
      <c r="WEK43" s="46"/>
      <c r="WEL43" s="46"/>
      <c r="WEM43" s="46"/>
      <c r="WEN43" s="46"/>
      <c r="WEO43" s="46"/>
      <c r="WEP43" s="46"/>
      <c r="WEQ43" s="46"/>
      <c r="WER43" s="46"/>
      <c r="WES43" s="46"/>
      <c r="WET43" s="46"/>
      <c r="WEU43" s="46"/>
      <c r="WEV43" s="46"/>
      <c r="WEW43" s="46"/>
      <c r="WEX43" s="46"/>
      <c r="WEY43" s="46"/>
      <c r="WEZ43" s="46"/>
      <c r="WFA43" s="46"/>
      <c r="WFB43" s="46"/>
      <c r="WFC43" s="46"/>
      <c r="WFD43" s="46"/>
      <c r="WFE43" s="46"/>
      <c r="WFF43" s="46"/>
      <c r="WFG43" s="46"/>
      <c r="WFH43" s="46"/>
      <c r="WFI43" s="46"/>
      <c r="WFJ43" s="46"/>
      <c r="WFK43" s="46"/>
      <c r="WFL43" s="46"/>
      <c r="WFM43" s="46"/>
      <c r="WFN43" s="46"/>
      <c r="WFO43" s="46"/>
      <c r="WFP43" s="46"/>
      <c r="WFQ43" s="46"/>
      <c r="WFR43" s="46"/>
      <c r="WFS43" s="46"/>
      <c r="WFT43" s="46"/>
      <c r="WFU43" s="46"/>
      <c r="WFV43" s="46"/>
      <c r="WFW43" s="46"/>
      <c r="WFX43" s="46"/>
      <c r="WFY43" s="46"/>
      <c r="WFZ43" s="46"/>
      <c r="WGA43" s="46"/>
      <c r="WGB43" s="46"/>
      <c r="WGC43" s="46"/>
      <c r="WGD43" s="46"/>
      <c r="WGE43" s="46"/>
      <c r="WGF43" s="46"/>
      <c r="WGG43" s="46"/>
      <c r="WGH43" s="46"/>
      <c r="WGI43" s="46"/>
      <c r="WGJ43" s="46"/>
      <c r="WGK43" s="46"/>
      <c r="WGL43" s="46"/>
      <c r="WGM43" s="46"/>
      <c r="WGN43" s="46"/>
      <c r="WGO43" s="46"/>
      <c r="WGP43" s="46"/>
      <c r="WGQ43" s="46"/>
      <c r="WGR43" s="46"/>
      <c r="WGS43" s="46"/>
      <c r="WGT43" s="46"/>
      <c r="WGU43" s="46"/>
      <c r="WGV43" s="46"/>
      <c r="WGW43" s="46"/>
      <c r="WGX43" s="46"/>
      <c r="WGY43" s="46"/>
      <c r="WGZ43" s="46"/>
      <c r="WHA43" s="46"/>
      <c r="WHB43" s="46"/>
      <c r="WHC43" s="46"/>
      <c r="WHD43" s="46"/>
      <c r="WHE43" s="46"/>
      <c r="WHF43" s="46"/>
      <c r="WHG43" s="46"/>
      <c r="WHH43" s="46"/>
      <c r="WHI43" s="46"/>
      <c r="WHJ43" s="46"/>
      <c r="WHK43" s="46"/>
      <c r="WHL43" s="46"/>
      <c r="WHM43" s="46"/>
      <c r="WHN43" s="46"/>
      <c r="WHO43" s="46"/>
      <c r="WHP43" s="46"/>
      <c r="WHQ43" s="46"/>
      <c r="WHR43" s="46"/>
      <c r="WHS43" s="46"/>
      <c r="WHT43" s="46"/>
      <c r="WHU43" s="46"/>
      <c r="WHV43" s="46"/>
      <c r="WHW43" s="46"/>
      <c r="WHX43" s="46"/>
      <c r="WHY43" s="46"/>
      <c r="WHZ43" s="46"/>
      <c r="WIA43" s="46"/>
      <c r="WIB43" s="46"/>
      <c r="WIC43" s="46"/>
      <c r="WID43" s="46"/>
      <c r="WIE43" s="46"/>
      <c r="WIF43" s="46"/>
      <c r="WIG43" s="46"/>
      <c r="WIH43" s="46"/>
      <c r="WII43" s="46"/>
      <c r="WIJ43" s="46"/>
      <c r="WIK43" s="46"/>
      <c r="WIL43" s="46"/>
      <c r="WIM43" s="46"/>
      <c r="WIN43" s="46"/>
      <c r="WIO43" s="46"/>
      <c r="WIP43" s="46"/>
      <c r="WIQ43" s="46"/>
      <c r="WIR43" s="46"/>
      <c r="WIS43" s="46"/>
      <c r="WIT43" s="46"/>
      <c r="WIU43" s="46"/>
      <c r="WIV43" s="46"/>
      <c r="WIW43" s="46"/>
      <c r="WIX43" s="46"/>
      <c r="WIY43" s="46"/>
      <c r="WIZ43" s="46"/>
      <c r="WJA43" s="46"/>
      <c r="WJB43" s="46"/>
      <c r="WJC43" s="46"/>
      <c r="WJD43" s="46"/>
      <c r="WJE43" s="46"/>
      <c r="WJF43" s="46"/>
      <c r="WJG43" s="46"/>
      <c r="WJH43" s="46"/>
      <c r="WJI43" s="46"/>
      <c r="WJJ43" s="46"/>
      <c r="WJK43" s="46"/>
      <c r="WJL43" s="46"/>
      <c r="WJM43" s="46"/>
      <c r="WJN43" s="46"/>
      <c r="WJO43" s="46"/>
      <c r="WJP43" s="46"/>
      <c r="WJQ43" s="46"/>
      <c r="WJR43" s="46"/>
      <c r="WJS43" s="46"/>
      <c r="WJT43" s="46"/>
      <c r="WJU43" s="46"/>
      <c r="WJV43" s="46"/>
      <c r="WJW43" s="46"/>
      <c r="WJX43" s="46"/>
      <c r="WJY43" s="46"/>
      <c r="WJZ43" s="46"/>
      <c r="WKA43" s="46"/>
      <c r="WKB43" s="46"/>
      <c r="WKC43" s="46"/>
      <c r="WKD43" s="46"/>
      <c r="WKE43" s="46"/>
      <c r="WKF43" s="46"/>
      <c r="WKG43" s="46"/>
      <c r="WKH43" s="46"/>
      <c r="WKI43" s="46"/>
      <c r="WKJ43" s="46"/>
      <c r="WKK43" s="46"/>
      <c r="WKL43" s="46"/>
      <c r="WKM43" s="46"/>
      <c r="WKN43" s="46"/>
      <c r="WKO43" s="46"/>
      <c r="WKP43" s="46"/>
      <c r="WKQ43" s="46"/>
      <c r="WKR43" s="46"/>
      <c r="WKS43" s="46"/>
      <c r="WKT43" s="46"/>
      <c r="WKU43" s="46"/>
      <c r="WKV43" s="46"/>
      <c r="WKW43" s="46"/>
      <c r="WKX43" s="46"/>
      <c r="WKY43" s="46"/>
      <c r="WKZ43" s="46"/>
      <c r="WLA43" s="46"/>
      <c r="WLB43" s="46"/>
      <c r="WLC43" s="46"/>
      <c r="WLD43" s="46"/>
      <c r="WLE43" s="46"/>
      <c r="WLF43" s="46"/>
      <c r="WLG43" s="46"/>
      <c r="WLH43" s="46"/>
      <c r="WLI43" s="46"/>
      <c r="WLJ43" s="46"/>
      <c r="WLK43" s="46"/>
      <c r="WLL43" s="46"/>
      <c r="WLM43" s="46"/>
      <c r="WLN43" s="46"/>
      <c r="WLO43" s="46"/>
      <c r="WLP43" s="46"/>
      <c r="WLQ43" s="46"/>
      <c r="WLR43" s="46"/>
      <c r="WLS43" s="46"/>
      <c r="WLT43" s="46"/>
      <c r="WLU43" s="46"/>
      <c r="WLV43" s="46"/>
      <c r="WLW43" s="46"/>
      <c r="WLX43" s="46"/>
      <c r="WLY43" s="46"/>
      <c r="WLZ43" s="46"/>
      <c r="WMA43" s="46"/>
      <c r="WMB43" s="46"/>
      <c r="WMC43" s="46"/>
      <c r="WMD43" s="46"/>
      <c r="WME43" s="46"/>
      <c r="WMF43" s="46"/>
      <c r="WMG43" s="46"/>
      <c r="WMH43" s="46"/>
      <c r="WMI43" s="46"/>
      <c r="WMJ43" s="46"/>
      <c r="WMK43" s="46"/>
      <c r="WML43" s="46"/>
      <c r="WMM43" s="46"/>
      <c r="WMN43" s="46"/>
      <c r="WMO43" s="46"/>
      <c r="WMP43" s="46"/>
      <c r="WMQ43" s="46"/>
      <c r="WMR43" s="46"/>
      <c r="WMS43" s="46"/>
      <c r="WMT43" s="46"/>
      <c r="WMU43" s="46"/>
      <c r="WMV43" s="46"/>
      <c r="WMW43" s="46"/>
      <c r="WMX43" s="46"/>
      <c r="WMY43" s="46"/>
      <c r="WMZ43" s="46"/>
      <c r="WNA43" s="46"/>
      <c r="WNB43" s="46"/>
      <c r="WNC43" s="46"/>
      <c r="WND43" s="46"/>
      <c r="WNE43" s="46"/>
      <c r="WNF43" s="46"/>
      <c r="WNG43" s="46"/>
      <c r="WNH43" s="46"/>
      <c r="WNI43" s="46"/>
      <c r="WNJ43" s="46"/>
      <c r="WNK43" s="46"/>
      <c r="WNL43" s="46"/>
      <c r="WNM43" s="46"/>
      <c r="WNN43" s="46"/>
      <c r="WNO43" s="46"/>
      <c r="WNP43" s="46"/>
      <c r="WNQ43" s="46"/>
      <c r="WNR43" s="46"/>
      <c r="WNS43" s="46"/>
      <c r="WNT43" s="46"/>
      <c r="WNU43" s="46"/>
      <c r="WNV43" s="46"/>
      <c r="WNW43" s="46"/>
      <c r="WNX43" s="46"/>
      <c r="WNY43" s="46"/>
      <c r="WNZ43" s="46"/>
      <c r="WOA43" s="46"/>
      <c r="WOB43" s="46"/>
      <c r="WOC43" s="46"/>
      <c r="WOD43" s="46"/>
      <c r="WOE43" s="46"/>
      <c r="WOF43" s="46"/>
      <c r="WOG43" s="46"/>
      <c r="WOH43" s="46"/>
      <c r="WOI43" s="46"/>
      <c r="WOJ43" s="46"/>
      <c r="WOK43" s="46"/>
      <c r="WOL43" s="46"/>
      <c r="WOM43" s="46"/>
      <c r="WON43" s="46"/>
      <c r="WOO43" s="46"/>
      <c r="WOP43" s="46"/>
      <c r="WOQ43" s="46"/>
      <c r="WOR43" s="46"/>
      <c r="WOS43" s="46"/>
      <c r="WOT43" s="46"/>
      <c r="WOU43" s="46"/>
      <c r="WOV43" s="46"/>
      <c r="WOW43" s="46"/>
      <c r="WOX43" s="46"/>
      <c r="WOY43" s="46"/>
      <c r="WOZ43" s="46"/>
      <c r="WPA43" s="46"/>
      <c r="WPB43" s="46"/>
      <c r="WPC43" s="46"/>
      <c r="WPD43" s="46"/>
      <c r="WPE43" s="46"/>
      <c r="WPF43" s="46"/>
      <c r="WPG43" s="46"/>
      <c r="WPH43" s="46"/>
      <c r="WPI43" s="46"/>
      <c r="WPJ43" s="46"/>
      <c r="WPK43" s="46"/>
      <c r="WPL43" s="46"/>
      <c r="WPM43" s="46"/>
      <c r="WPN43" s="46"/>
      <c r="WPO43" s="46"/>
      <c r="WPP43" s="46"/>
      <c r="WPQ43" s="46"/>
      <c r="WPR43" s="46"/>
      <c r="WPS43" s="46"/>
      <c r="WPT43" s="46"/>
      <c r="WPU43" s="46"/>
      <c r="WPV43" s="46"/>
      <c r="WPW43" s="46"/>
      <c r="WPX43" s="46"/>
      <c r="WPY43" s="46"/>
      <c r="WPZ43" s="46"/>
      <c r="WQA43" s="46"/>
      <c r="WQB43" s="46"/>
      <c r="WQC43" s="46"/>
      <c r="WQD43" s="46"/>
      <c r="WQE43" s="46"/>
      <c r="WQF43" s="46"/>
      <c r="WQG43" s="46"/>
      <c r="WQH43" s="46"/>
      <c r="WQI43" s="46"/>
      <c r="WQJ43" s="46"/>
      <c r="WQK43" s="46"/>
      <c r="WQL43" s="46"/>
      <c r="WQM43" s="46"/>
      <c r="WQN43" s="46"/>
      <c r="WQO43" s="46"/>
      <c r="WQP43" s="46"/>
      <c r="WQQ43" s="46"/>
      <c r="WQR43" s="46"/>
      <c r="WQS43" s="46"/>
      <c r="WQT43" s="46"/>
      <c r="WQU43" s="46"/>
      <c r="WQV43" s="46"/>
      <c r="WQW43" s="46"/>
      <c r="WQX43" s="46"/>
      <c r="WQY43" s="46"/>
      <c r="WQZ43" s="46"/>
      <c r="WRA43" s="46"/>
      <c r="WRB43" s="46"/>
      <c r="WRC43" s="46"/>
      <c r="WRD43" s="46"/>
      <c r="WRE43" s="46"/>
      <c r="WRF43" s="46"/>
      <c r="WRG43" s="46"/>
      <c r="WRH43" s="46"/>
      <c r="WRI43" s="46"/>
      <c r="WRJ43" s="46"/>
      <c r="WRK43" s="46"/>
      <c r="WRL43" s="46"/>
      <c r="WRM43" s="46"/>
      <c r="WRN43" s="46"/>
      <c r="WRO43" s="46"/>
      <c r="WRP43" s="46"/>
      <c r="WRQ43" s="46"/>
      <c r="WRR43" s="46"/>
      <c r="WRS43" s="46"/>
      <c r="WRT43" s="46"/>
      <c r="WRU43" s="46"/>
      <c r="WRV43" s="46"/>
      <c r="WRW43" s="46"/>
      <c r="WRX43" s="46"/>
      <c r="WRY43" s="46"/>
      <c r="WRZ43" s="46"/>
      <c r="WSA43" s="46"/>
      <c r="WSB43" s="46"/>
      <c r="WSC43" s="46"/>
      <c r="WSD43" s="46"/>
      <c r="WSE43" s="46"/>
      <c r="WSF43" s="46"/>
      <c r="WSG43" s="46"/>
      <c r="WSH43" s="46"/>
      <c r="WSI43" s="46"/>
      <c r="WSJ43" s="46"/>
      <c r="WSK43" s="46"/>
      <c r="WSL43" s="46"/>
      <c r="WSM43" s="46"/>
      <c r="WSN43" s="46"/>
      <c r="WSO43" s="46"/>
      <c r="WSP43" s="46"/>
      <c r="WSQ43" s="46"/>
      <c r="WSR43" s="46"/>
      <c r="WSS43" s="46"/>
      <c r="WST43" s="46"/>
      <c r="WSU43" s="46"/>
      <c r="WSV43" s="46"/>
      <c r="WSW43" s="46"/>
      <c r="WSX43" s="46"/>
      <c r="WSY43" s="46"/>
      <c r="WSZ43" s="46"/>
      <c r="WTA43" s="46"/>
      <c r="WTB43" s="46"/>
      <c r="WTC43" s="46"/>
      <c r="WTD43" s="46"/>
      <c r="WTE43" s="46"/>
      <c r="WTF43" s="46"/>
      <c r="WTG43" s="46"/>
      <c r="WTH43" s="46"/>
      <c r="WTI43" s="46"/>
      <c r="WTJ43" s="46"/>
      <c r="WTK43" s="46"/>
      <c r="WTL43" s="46"/>
      <c r="WTM43" s="46"/>
      <c r="WTN43" s="46"/>
      <c r="WTO43" s="46"/>
      <c r="WTP43" s="46"/>
      <c r="WTQ43" s="46"/>
      <c r="WTR43" s="46"/>
      <c r="WTS43" s="46"/>
      <c r="WTT43" s="46"/>
      <c r="WTU43" s="46"/>
      <c r="WTV43" s="46"/>
      <c r="WTW43" s="46"/>
      <c r="WTX43" s="46"/>
      <c r="WTY43" s="46"/>
      <c r="WTZ43" s="46"/>
      <c r="WUA43" s="46"/>
      <c r="WUB43" s="46"/>
      <c r="WUC43" s="46"/>
      <c r="WUD43" s="46"/>
      <c r="WUE43" s="46"/>
      <c r="WUF43" s="46"/>
      <c r="WUG43" s="46"/>
      <c r="WUH43" s="46"/>
      <c r="WUI43" s="46"/>
      <c r="WUJ43" s="46"/>
      <c r="WUK43" s="46"/>
      <c r="WUL43" s="46"/>
      <c r="WUM43" s="46"/>
      <c r="WUN43" s="46"/>
      <c r="WUO43" s="46"/>
      <c r="WUP43" s="46"/>
      <c r="WUQ43" s="46"/>
      <c r="WUR43" s="46"/>
      <c r="WUS43" s="46"/>
      <c r="WUT43" s="46"/>
      <c r="WUU43" s="46"/>
      <c r="WUV43" s="46"/>
      <c r="WUW43" s="46"/>
      <c r="WUX43" s="46"/>
      <c r="WUY43" s="46"/>
      <c r="WUZ43" s="46"/>
      <c r="WVA43" s="46"/>
      <c r="WVB43" s="46"/>
      <c r="WVC43" s="46"/>
      <c r="WVD43" s="46"/>
      <c r="WVE43" s="46"/>
      <c r="WVF43" s="46"/>
      <c r="WVG43" s="46"/>
      <c r="WVH43" s="46"/>
      <c r="WVI43" s="46"/>
      <c r="WVJ43" s="46"/>
      <c r="WVK43" s="46"/>
      <c r="WVL43" s="46"/>
      <c r="WVM43" s="46"/>
      <c r="WVN43" s="46"/>
      <c r="WVO43" s="46"/>
      <c r="WVP43" s="46"/>
      <c r="WVQ43" s="46"/>
      <c r="WVR43" s="46"/>
      <c r="WVS43" s="46"/>
      <c r="WVT43" s="46"/>
    </row>
  </sheetData>
  <mergeCells count="16">
    <mergeCell ref="D1:G1"/>
    <mergeCell ref="A2:A3"/>
    <mergeCell ref="B2:B3"/>
    <mergeCell ref="C2:C3"/>
    <mergeCell ref="D2:F3"/>
    <mergeCell ref="G2:G3"/>
    <mergeCell ref="D17:F17"/>
    <mergeCell ref="D19:F19"/>
    <mergeCell ref="D21:F21"/>
    <mergeCell ref="B22:F22"/>
    <mergeCell ref="D5:F5"/>
    <mergeCell ref="D7:F7"/>
    <mergeCell ref="D9:F9"/>
    <mergeCell ref="D11:F11"/>
    <mergeCell ref="D13:F13"/>
    <mergeCell ref="D15:F15"/>
  </mergeCells>
  <printOptions horizontalCentered="1"/>
  <pageMargins left="0.75" right="0.5" top="0.5" bottom="0.5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98B0-6DB6-4E71-ADCA-6ADD7A38084D}">
  <sheetPr>
    <tabColor rgb="FF002060"/>
    <pageSetUpPr fitToPage="1"/>
  </sheetPr>
  <dimension ref="A1:M36"/>
  <sheetViews>
    <sheetView showGridLines="0" view="pageBreakPreview" zoomScaleSheetLayoutView="100" workbookViewId="0">
      <selection activeCell="F19" sqref="F19"/>
    </sheetView>
  </sheetViews>
  <sheetFormatPr defaultColWidth="9.109375" defaultRowHeight="13.2"/>
  <cols>
    <col min="1" max="1" width="5.6640625" style="73" customWidth="1"/>
    <col min="2" max="2" width="40.6640625" style="74" customWidth="1"/>
    <col min="3" max="3" width="6.6640625" style="73" customWidth="1"/>
    <col min="4" max="4" width="8.6640625" style="75" customWidth="1"/>
    <col min="5" max="5" width="13.33203125" style="76" customWidth="1"/>
    <col min="6" max="6" width="33" style="76" customWidth="1"/>
    <col min="7" max="7" width="1.6640625" style="74" customWidth="1"/>
    <col min="8" max="8" width="17.5546875" style="77" customWidth="1"/>
    <col min="9" max="9" width="13.44140625" style="78" bestFit="1" customWidth="1"/>
    <col min="10" max="10" width="11.6640625" style="77" bestFit="1" customWidth="1"/>
    <col min="11" max="11" width="12.44140625" style="74" bestFit="1" customWidth="1"/>
    <col min="12" max="12" width="13.5546875" style="74" customWidth="1"/>
    <col min="13" max="13" width="14.109375" style="74" customWidth="1"/>
    <col min="14" max="16384" width="9.109375" style="74"/>
  </cols>
  <sheetData>
    <row r="1" spans="1:13" customFormat="1" ht="15.6">
      <c r="A1" s="538"/>
      <c r="B1" s="539"/>
      <c r="C1" s="539"/>
      <c r="D1" s="539"/>
      <c r="E1" s="539"/>
      <c r="F1" s="540"/>
    </row>
    <row r="2" spans="1:13" customFormat="1" ht="40.200000000000003" customHeight="1">
      <c r="A2" s="541" t="s">
        <v>627</v>
      </c>
      <c r="B2" s="542"/>
      <c r="C2" s="542"/>
      <c r="D2" s="542"/>
      <c r="E2" s="542"/>
      <c r="F2" s="543"/>
    </row>
    <row r="3" spans="1:13" customFormat="1" ht="4.5" customHeight="1" thickBot="1">
      <c r="A3" s="51"/>
      <c r="B3" s="52"/>
      <c r="C3" s="52"/>
      <c r="D3" s="52"/>
      <c r="E3" s="53"/>
      <c r="F3" s="54"/>
    </row>
    <row r="4" spans="1:13" customFormat="1" ht="15" thickBot="1">
      <c r="A4" s="55"/>
      <c r="B4" s="56" t="s">
        <v>3</v>
      </c>
      <c r="C4" s="56"/>
      <c r="D4" s="57"/>
      <c r="E4" s="58"/>
      <c r="F4" s="59" t="s">
        <v>91</v>
      </c>
    </row>
    <row r="5" spans="1:13" s="62" customFormat="1" ht="34.200000000000003" customHeight="1">
      <c r="A5" s="60"/>
      <c r="B5" s="544" t="s">
        <v>92</v>
      </c>
      <c r="C5" s="544"/>
      <c r="D5" s="544"/>
      <c r="E5" s="545"/>
      <c r="F5" s="61">
        <f>'Bill 2.1'!G14</f>
        <v>0</v>
      </c>
      <c r="H5" s="63"/>
      <c r="I5" s="64"/>
      <c r="J5" s="63"/>
      <c r="L5" s="65"/>
    </row>
    <row r="6" spans="1:13" s="62" customFormat="1" ht="34.200000000000003" customHeight="1">
      <c r="A6" s="60"/>
      <c r="B6" s="559" t="s">
        <v>93</v>
      </c>
      <c r="C6" s="559"/>
      <c r="D6" s="559"/>
      <c r="E6" s="560"/>
      <c r="F6" s="61">
        <f>'Bill 2.2'!G17</f>
        <v>0</v>
      </c>
      <c r="H6" s="63"/>
      <c r="I6" s="64"/>
      <c r="J6" s="63"/>
      <c r="L6" s="65"/>
    </row>
    <row r="7" spans="1:13" s="62" customFormat="1" ht="34.200000000000003" customHeight="1">
      <c r="A7" s="60"/>
      <c r="B7" s="559" t="s">
        <v>94</v>
      </c>
      <c r="C7" s="559"/>
      <c r="D7" s="559"/>
      <c r="E7" s="560"/>
      <c r="F7" s="61">
        <f>'Bill 2.3'!G37</f>
        <v>0</v>
      </c>
      <c r="H7" s="63"/>
      <c r="I7" s="64"/>
      <c r="J7" s="63"/>
      <c r="L7" s="65"/>
    </row>
    <row r="8" spans="1:13" s="62" customFormat="1" ht="34.200000000000003" customHeight="1" thickBot="1">
      <c r="A8" s="60"/>
      <c r="B8" s="66" t="str">
        <f>'Bill 2.4'!$A$1</f>
        <v>BILL No. 3.4 - HORIZONTAL DRAINS &amp; VEGETATION</v>
      </c>
      <c r="C8" s="66"/>
      <c r="D8" s="66"/>
      <c r="E8" s="66"/>
      <c r="F8" s="61">
        <f>'Bill 2.4'!G7</f>
        <v>0</v>
      </c>
      <c r="H8" s="63"/>
      <c r="I8" s="64"/>
      <c r="J8" s="63"/>
      <c r="L8" s="65"/>
    </row>
    <row r="9" spans="1:13" s="62" customFormat="1" ht="24.9" customHeight="1" thickBot="1">
      <c r="A9" s="67"/>
      <c r="B9" s="546" t="s">
        <v>95</v>
      </c>
      <c r="C9" s="546"/>
      <c r="D9" s="546"/>
      <c r="E9" s="547"/>
      <c r="F9" s="68">
        <f>SUM(F5:F8)</f>
        <v>0</v>
      </c>
      <c r="H9" s="63"/>
      <c r="I9" s="69"/>
      <c r="J9" s="63"/>
      <c r="K9" s="65"/>
      <c r="M9" s="63"/>
    </row>
    <row r="10" spans="1:13" s="62" customFormat="1">
      <c r="A10" s="70"/>
      <c r="C10" s="70"/>
      <c r="D10" s="71"/>
      <c r="E10" s="72"/>
      <c r="F10" s="72"/>
      <c r="H10" s="63"/>
      <c r="I10" s="64"/>
      <c r="J10" s="63"/>
    </row>
    <row r="11" spans="1:13" s="62" customFormat="1">
      <c r="A11" s="70"/>
      <c r="C11" s="70"/>
      <c r="D11" s="71"/>
      <c r="E11" s="72"/>
      <c r="F11" s="72"/>
      <c r="H11" s="63"/>
      <c r="I11" s="64"/>
      <c r="J11" s="63"/>
    </row>
    <row r="12" spans="1:13" s="62" customFormat="1">
      <c r="A12" s="70"/>
      <c r="C12" s="70"/>
      <c r="D12" s="71"/>
      <c r="E12" s="72"/>
      <c r="F12" s="72"/>
      <c r="H12" s="63"/>
      <c r="I12" s="64"/>
      <c r="J12" s="63"/>
    </row>
    <row r="13" spans="1:13" s="62" customFormat="1">
      <c r="A13" s="70"/>
      <c r="C13" s="70"/>
      <c r="D13" s="71"/>
      <c r="E13" s="72"/>
      <c r="F13" s="72"/>
      <c r="H13" s="63"/>
      <c r="I13" s="64"/>
      <c r="J13" s="63"/>
    </row>
    <row r="14" spans="1:13" s="62" customFormat="1">
      <c r="A14" s="70"/>
      <c r="C14" s="70"/>
      <c r="D14" s="71"/>
      <c r="E14" s="72"/>
      <c r="F14" s="72"/>
      <c r="H14" s="63"/>
      <c r="I14" s="64"/>
      <c r="J14" s="63"/>
    </row>
    <row r="15" spans="1:13" s="62" customFormat="1">
      <c r="A15" s="70"/>
      <c r="C15" s="70"/>
      <c r="D15" s="71"/>
      <c r="E15" s="72"/>
      <c r="F15" s="72"/>
      <c r="H15" s="63"/>
      <c r="I15" s="64"/>
      <c r="J15" s="63"/>
    </row>
    <row r="16" spans="1:13" s="62" customFormat="1">
      <c r="A16" s="70"/>
      <c r="C16" s="70"/>
      <c r="D16" s="71"/>
      <c r="E16" s="72"/>
      <c r="F16" s="72"/>
      <c r="H16" s="63"/>
      <c r="I16" s="64"/>
      <c r="J16" s="63"/>
    </row>
    <row r="17" spans="1:10" s="62" customFormat="1">
      <c r="A17" s="70"/>
      <c r="C17" s="70"/>
      <c r="D17" s="71"/>
      <c r="E17" s="72"/>
      <c r="F17" s="72"/>
      <c r="H17" s="63"/>
      <c r="I17" s="64"/>
      <c r="J17" s="63"/>
    </row>
    <row r="18" spans="1:10" s="62" customFormat="1">
      <c r="A18" s="70"/>
      <c r="C18" s="70"/>
      <c r="D18" s="71"/>
      <c r="E18" s="72"/>
      <c r="F18" s="72">
        <f>F17+F16</f>
        <v>0</v>
      </c>
      <c r="H18" s="63"/>
      <c r="I18" s="64"/>
      <c r="J18" s="63"/>
    </row>
    <row r="19" spans="1:10" s="62" customFormat="1">
      <c r="A19" s="70"/>
      <c r="C19" s="70"/>
      <c r="D19" s="71"/>
      <c r="E19" s="72"/>
      <c r="F19" s="72"/>
      <c r="H19" s="63"/>
      <c r="I19" s="64"/>
      <c r="J19" s="63"/>
    </row>
    <row r="20" spans="1:10" s="62" customFormat="1">
      <c r="A20" s="70"/>
      <c r="C20" s="70"/>
      <c r="D20" s="71"/>
      <c r="E20" s="72"/>
      <c r="F20" s="72"/>
      <c r="H20" s="63"/>
      <c r="I20" s="64"/>
      <c r="J20" s="63"/>
    </row>
    <row r="21" spans="1:10" s="62" customFormat="1">
      <c r="A21" s="70"/>
      <c r="C21" s="70"/>
      <c r="D21" s="71"/>
      <c r="E21" s="72"/>
      <c r="F21" s="72"/>
      <c r="H21" s="63"/>
      <c r="I21" s="64"/>
      <c r="J21" s="63">
        <f>253</f>
        <v>253</v>
      </c>
    </row>
    <row r="22" spans="1:10" s="62" customFormat="1">
      <c r="A22" s="70"/>
      <c r="C22" s="70"/>
      <c r="D22" s="71"/>
      <c r="E22" s="72"/>
      <c r="F22" s="72"/>
      <c r="H22" s="63"/>
      <c r="I22" s="64"/>
      <c r="J22" s="63">
        <f>J21*0.18</f>
        <v>45.54</v>
      </c>
    </row>
    <row r="23" spans="1:10" s="62" customFormat="1">
      <c r="A23" s="70"/>
      <c r="C23" s="70"/>
      <c r="D23" s="71"/>
      <c r="E23" s="72"/>
      <c r="F23" s="72"/>
      <c r="H23" s="63"/>
      <c r="I23" s="64"/>
      <c r="J23" s="63"/>
    </row>
    <row r="24" spans="1:10" s="62" customFormat="1">
      <c r="A24" s="70"/>
      <c r="C24" s="70"/>
      <c r="D24" s="71"/>
      <c r="E24" s="72"/>
      <c r="F24" s="72"/>
      <c r="H24" s="63"/>
      <c r="I24" s="64"/>
      <c r="J24" s="63"/>
    </row>
    <row r="25" spans="1:10" s="62" customFormat="1">
      <c r="A25" s="70"/>
      <c r="C25" s="70"/>
      <c r="D25" s="71"/>
      <c r="E25" s="72"/>
      <c r="F25" s="72"/>
      <c r="H25" s="63"/>
      <c r="I25" s="64"/>
      <c r="J25" s="63"/>
    </row>
    <row r="26" spans="1:10" s="62" customFormat="1">
      <c r="A26" s="70"/>
      <c r="C26" s="70"/>
      <c r="D26" s="71"/>
      <c r="E26" s="72"/>
      <c r="F26" s="72"/>
      <c r="H26" s="63"/>
      <c r="I26" s="64"/>
      <c r="J26" s="63"/>
    </row>
    <row r="27" spans="1:10" s="62" customFormat="1">
      <c r="A27" s="70"/>
      <c r="C27" s="70"/>
      <c r="D27" s="71"/>
      <c r="E27" s="72"/>
      <c r="F27" s="72"/>
      <c r="H27" s="63"/>
      <c r="I27" s="64"/>
      <c r="J27" s="63"/>
    </row>
    <row r="28" spans="1:10" s="62" customFormat="1">
      <c r="A28" s="70"/>
      <c r="C28" s="70"/>
      <c r="D28" s="71"/>
      <c r="E28" s="72"/>
      <c r="F28" s="72"/>
      <c r="H28" s="63"/>
      <c r="I28" s="64"/>
      <c r="J28" s="63"/>
    </row>
    <row r="29" spans="1:10" s="62" customFormat="1">
      <c r="A29" s="70"/>
      <c r="C29" s="70"/>
      <c r="D29" s="71"/>
      <c r="E29" s="72"/>
      <c r="F29" s="72"/>
      <c r="H29" s="63"/>
      <c r="I29" s="64"/>
      <c r="J29" s="63"/>
    </row>
    <row r="30" spans="1:10" s="62" customFormat="1">
      <c r="A30" s="70"/>
      <c r="C30" s="70"/>
      <c r="D30" s="71"/>
      <c r="E30" s="72"/>
      <c r="F30" s="72"/>
      <c r="H30" s="63"/>
      <c r="I30" s="64"/>
      <c r="J30" s="63"/>
    </row>
    <row r="31" spans="1:10" s="62" customFormat="1">
      <c r="A31" s="70"/>
      <c r="C31" s="70"/>
      <c r="D31" s="71"/>
      <c r="E31" s="72"/>
      <c r="F31" s="72"/>
      <c r="H31" s="63"/>
      <c r="I31" s="64"/>
      <c r="J31" s="63"/>
    </row>
    <row r="32" spans="1:10" s="62" customFormat="1">
      <c r="A32" s="70"/>
      <c r="C32" s="70"/>
      <c r="D32" s="71"/>
      <c r="E32" s="72"/>
      <c r="F32" s="72"/>
      <c r="H32" s="63"/>
      <c r="I32" s="64"/>
      <c r="J32" s="63"/>
    </row>
    <row r="33" spans="1:10" s="62" customFormat="1">
      <c r="A33" s="70"/>
      <c r="C33" s="70"/>
      <c r="D33" s="71"/>
      <c r="E33" s="72"/>
      <c r="F33" s="72"/>
      <c r="H33" s="63"/>
      <c r="I33" s="64"/>
      <c r="J33" s="63"/>
    </row>
    <row r="34" spans="1:10" s="62" customFormat="1">
      <c r="A34" s="70"/>
      <c r="C34" s="70"/>
      <c r="D34" s="71"/>
      <c r="E34" s="72"/>
      <c r="F34" s="72"/>
      <c r="H34" s="63"/>
      <c r="I34" s="64"/>
      <c r="J34" s="63"/>
    </row>
    <row r="35" spans="1:10" s="62" customFormat="1">
      <c r="A35" s="70"/>
      <c r="C35" s="70"/>
      <c r="D35" s="71"/>
      <c r="E35" s="72"/>
      <c r="F35" s="72"/>
      <c r="H35" s="63"/>
      <c r="I35" s="64"/>
      <c r="J35" s="63"/>
    </row>
    <row r="36" spans="1:10" s="62" customFormat="1">
      <c r="A36" s="70"/>
      <c r="C36" s="70"/>
      <c r="D36" s="71"/>
      <c r="E36" s="72"/>
      <c r="F36" s="72"/>
      <c r="H36" s="63"/>
      <c r="I36" s="64"/>
      <c r="J36" s="63"/>
    </row>
  </sheetData>
  <mergeCells count="6">
    <mergeCell ref="B9:E9"/>
    <mergeCell ref="A1:F1"/>
    <mergeCell ref="A2:F2"/>
    <mergeCell ref="B5:E5"/>
    <mergeCell ref="B6:E6"/>
    <mergeCell ref="B7:E7"/>
  </mergeCells>
  <printOptions horizontalCentered="1"/>
  <pageMargins left="0.75" right="0.5" top="0.5" bottom="0.5" header="0" footer="0"/>
  <pageSetup paperSize="9" scale="82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F42B-758F-40C0-8E16-DF21907BA025}">
  <sheetPr>
    <tabColor theme="4" tint="-0.499984740745262"/>
    <pageSetUpPr fitToPage="1"/>
  </sheetPr>
  <dimension ref="A1:WVT43"/>
  <sheetViews>
    <sheetView view="pageBreakPreview" topLeftCell="A11" zoomScale="85" zoomScaleNormal="100" zoomScaleSheetLayoutView="85" workbookViewId="0">
      <selection activeCell="E21" sqref="E21"/>
    </sheetView>
  </sheetViews>
  <sheetFormatPr defaultColWidth="8.88671875" defaultRowHeight="13.8"/>
  <cols>
    <col min="1" max="1" width="7.6640625" style="47" customWidth="1"/>
    <col min="2" max="2" width="9.6640625" style="47" customWidth="1"/>
    <col min="3" max="3" width="55.33203125" style="46" customWidth="1"/>
    <col min="4" max="4" width="7.6640625" style="48" customWidth="1"/>
    <col min="5" max="5" width="19.5546875" style="48" customWidth="1"/>
    <col min="6" max="6" width="15.44140625" style="49" customWidth="1"/>
    <col min="7" max="7" width="18.21875" style="49" customWidth="1"/>
    <col min="8" max="8" width="18.5546875" style="45" customWidth="1"/>
    <col min="9" max="10" width="15.44140625" style="46" customWidth="1"/>
    <col min="11" max="11" width="16.88671875" style="46" customWidth="1"/>
    <col min="12" max="12" width="15.5546875" style="46" customWidth="1"/>
    <col min="13" max="256" width="8.88671875" style="46"/>
    <col min="257" max="257" width="3.6640625" style="46" bestFit="1" customWidth="1"/>
    <col min="258" max="258" width="8.33203125" style="46" customWidth="1"/>
    <col min="259" max="259" width="46.109375" style="46" customWidth="1"/>
    <col min="260" max="260" width="11" style="46" customWidth="1"/>
    <col min="261" max="261" width="12.5546875" style="46" customWidth="1"/>
    <col min="262" max="262" width="10.88671875" style="46" customWidth="1"/>
    <col min="263" max="263" width="16.109375" style="46" customWidth="1"/>
    <col min="264" max="264" width="0" style="46" hidden="1" customWidth="1"/>
    <col min="265" max="265" width="15.44140625" style="46" customWidth="1"/>
    <col min="266" max="266" width="12.88671875" style="46" bestFit="1" customWidth="1"/>
    <col min="267" max="267" width="8.88671875" style="46"/>
    <col min="268" max="268" width="12.88671875" style="46" bestFit="1" customWidth="1"/>
    <col min="269" max="512" width="8.88671875" style="46"/>
    <col min="513" max="513" width="3.6640625" style="46" bestFit="1" customWidth="1"/>
    <col min="514" max="514" width="8.33203125" style="46" customWidth="1"/>
    <col min="515" max="515" width="46.109375" style="46" customWidth="1"/>
    <col min="516" max="516" width="11" style="46" customWidth="1"/>
    <col min="517" max="517" width="12.5546875" style="46" customWidth="1"/>
    <col min="518" max="518" width="10.88671875" style="46" customWidth="1"/>
    <col min="519" max="519" width="16.109375" style="46" customWidth="1"/>
    <col min="520" max="520" width="0" style="46" hidden="1" customWidth="1"/>
    <col min="521" max="521" width="15.44140625" style="46" customWidth="1"/>
    <col min="522" max="522" width="12.88671875" style="46" bestFit="1" customWidth="1"/>
    <col min="523" max="523" width="8.88671875" style="46"/>
    <col min="524" max="524" width="12.88671875" style="46" bestFit="1" customWidth="1"/>
    <col min="525" max="768" width="8.88671875" style="46"/>
    <col min="769" max="769" width="3.6640625" style="46" bestFit="1" customWidth="1"/>
    <col min="770" max="770" width="8.33203125" style="46" customWidth="1"/>
    <col min="771" max="771" width="46.109375" style="46" customWidth="1"/>
    <col min="772" max="772" width="11" style="46" customWidth="1"/>
    <col min="773" max="773" width="12.5546875" style="46" customWidth="1"/>
    <col min="774" max="774" width="10.88671875" style="46" customWidth="1"/>
    <col min="775" max="775" width="16.109375" style="46" customWidth="1"/>
    <col min="776" max="776" width="0" style="46" hidden="1" customWidth="1"/>
    <col min="777" max="777" width="15.44140625" style="46" customWidth="1"/>
    <col min="778" max="778" width="12.88671875" style="46" bestFit="1" customWidth="1"/>
    <col min="779" max="779" width="8.88671875" style="46"/>
    <col min="780" max="780" width="12.88671875" style="46" bestFit="1" customWidth="1"/>
    <col min="781" max="1024" width="8.88671875" style="46"/>
    <col min="1025" max="1025" width="3.6640625" style="46" bestFit="1" customWidth="1"/>
    <col min="1026" max="1026" width="8.33203125" style="46" customWidth="1"/>
    <col min="1027" max="1027" width="46.109375" style="46" customWidth="1"/>
    <col min="1028" max="1028" width="11" style="46" customWidth="1"/>
    <col min="1029" max="1029" width="12.5546875" style="46" customWidth="1"/>
    <col min="1030" max="1030" width="10.88671875" style="46" customWidth="1"/>
    <col min="1031" max="1031" width="16.109375" style="46" customWidth="1"/>
    <col min="1032" max="1032" width="0" style="46" hidden="1" customWidth="1"/>
    <col min="1033" max="1033" width="15.44140625" style="46" customWidth="1"/>
    <col min="1034" max="1034" width="12.88671875" style="46" bestFit="1" customWidth="1"/>
    <col min="1035" max="1035" width="8.88671875" style="46"/>
    <col min="1036" max="1036" width="12.88671875" style="46" bestFit="1" customWidth="1"/>
    <col min="1037" max="1280" width="8.88671875" style="46"/>
    <col min="1281" max="1281" width="3.6640625" style="46" bestFit="1" customWidth="1"/>
    <col min="1282" max="1282" width="8.33203125" style="46" customWidth="1"/>
    <col min="1283" max="1283" width="46.109375" style="46" customWidth="1"/>
    <col min="1284" max="1284" width="11" style="46" customWidth="1"/>
    <col min="1285" max="1285" width="12.5546875" style="46" customWidth="1"/>
    <col min="1286" max="1286" width="10.88671875" style="46" customWidth="1"/>
    <col min="1287" max="1287" width="16.109375" style="46" customWidth="1"/>
    <col min="1288" max="1288" width="0" style="46" hidden="1" customWidth="1"/>
    <col min="1289" max="1289" width="15.44140625" style="46" customWidth="1"/>
    <col min="1290" max="1290" width="12.88671875" style="46" bestFit="1" customWidth="1"/>
    <col min="1291" max="1291" width="8.88671875" style="46"/>
    <col min="1292" max="1292" width="12.88671875" style="46" bestFit="1" customWidth="1"/>
    <col min="1293" max="1536" width="8.88671875" style="46"/>
    <col min="1537" max="1537" width="3.6640625" style="46" bestFit="1" customWidth="1"/>
    <col min="1538" max="1538" width="8.33203125" style="46" customWidth="1"/>
    <col min="1539" max="1539" width="46.109375" style="46" customWidth="1"/>
    <col min="1540" max="1540" width="11" style="46" customWidth="1"/>
    <col min="1541" max="1541" width="12.5546875" style="46" customWidth="1"/>
    <col min="1542" max="1542" width="10.88671875" style="46" customWidth="1"/>
    <col min="1543" max="1543" width="16.109375" style="46" customWidth="1"/>
    <col min="1544" max="1544" width="0" style="46" hidden="1" customWidth="1"/>
    <col min="1545" max="1545" width="15.44140625" style="46" customWidth="1"/>
    <col min="1546" max="1546" width="12.88671875" style="46" bestFit="1" customWidth="1"/>
    <col min="1547" max="1547" width="8.88671875" style="46"/>
    <col min="1548" max="1548" width="12.88671875" style="46" bestFit="1" customWidth="1"/>
    <col min="1549" max="1792" width="8.88671875" style="46"/>
    <col min="1793" max="1793" width="3.6640625" style="46" bestFit="1" customWidth="1"/>
    <col min="1794" max="1794" width="8.33203125" style="46" customWidth="1"/>
    <col min="1795" max="1795" width="46.109375" style="46" customWidth="1"/>
    <col min="1796" max="1796" width="11" style="46" customWidth="1"/>
    <col min="1797" max="1797" width="12.5546875" style="46" customWidth="1"/>
    <col min="1798" max="1798" width="10.88671875" style="46" customWidth="1"/>
    <col min="1799" max="1799" width="16.109375" style="46" customWidth="1"/>
    <col min="1800" max="1800" width="0" style="46" hidden="1" customWidth="1"/>
    <col min="1801" max="1801" width="15.44140625" style="46" customWidth="1"/>
    <col min="1802" max="1802" width="12.88671875" style="46" bestFit="1" customWidth="1"/>
    <col min="1803" max="1803" width="8.88671875" style="46"/>
    <col min="1804" max="1804" width="12.88671875" style="46" bestFit="1" customWidth="1"/>
    <col min="1805" max="2048" width="8.88671875" style="46"/>
    <col min="2049" max="2049" width="3.6640625" style="46" bestFit="1" customWidth="1"/>
    <col min="2050" max="2050" width="8.33203125" style="46" customWidth="1"/>
    <col min="2051" max="2051" width="46.109375" style="46" customWidth="1"/>
    <col min="2052" max="2052" width="11" style="46" customWidth="1"/>
    <col min="2053" max="2053" width="12.5546875" style="46" customWidth="1"/>
    <col min="2054" max="2054" width="10.88671875" style="46" customWidth="1"/>
    <col min="2055" max="2055" width="16.109375" style="46" customWidth="1"/>
    <col min="2056" max="2056" width="0" style="46" hidden="1" customWidth="1"/>
    <col min="2057" max="2057" width="15.44140625" style="46" customWidth="1"/>
    <col min="2058" max="2058" width="12.88671875" style="46" bestFit="1" customWidth="1"/>
    <col min="2059" max="2059" width="8.88671875" style="46"/>
    <col min="2060" max="2060" width="12.88671875" style="46" bestFit="1" customWidth="1"/>
    <col min="2061" max="2304" width="8.88671875" style="46"/>
    <col min="2305" max="2305" width="3.6640625" style="46" bestFit="1" customWidth="1"/>
    <col min="2306" max="2306" width="8.33203125" style="46" customWidth="1"/>
    <col min="2307" max="2307" width="46.109375" style="46" customWidth="1"/>
    <col min="2308" max="2308" width="11" style="46" customWidth="1"/>
    <col min="2309" max="2309" width="12.5546875" style="46" customWidth="1"/>
    <col min="2310" max="2310" width="10.88671875" style="46" customWidth="1"/>
    <col min="2311" max="2311" width="16.109375" style="46" customWidth="1"/>
    <col min="2312" max="2312" width="0" style="46" hidden="1" customWidth="1"/>
    <col min="2313" max="2313" width="15.44140625" style="46" customWidth="1"/>
    <col min="2314" max="2314" width="12.88671875" style="46" bestFit="1" customWidth="1"/>
    <col min="2315" max="2315" width="8.88671875" style="46"/>
    <col min="2316" max="2316" width="12.88671875" style="46" bestFit="1" customWidth="1"/>
    <col min="2317" max="2560" width="8.88671875" style="46"/>
    <col min="2561" max="2561" width="3.6640625" style="46" bestFit="1" customWidth="1"/>
    <col min="2562" max="2562" width="8.33203125" style="46" customWidth="1"/>
    <col min="2563" max="2563" width="46.109375" style="46" customWidth="1"/>
    <col min="2564" max="2564" width="11" style="46" customWidth="1"/>
    <col min="2565" max="2565" width="12.5546875" style="46" customWidth="1"/>
    <col min="2566" max="2566" width="10.88671875" style="46" customWidth="1"/>
    <col min="2567" max="2567" width="16.109375" style="46" customWidth="1"/>
    <col min="2568" max="2568" width="0" style="46" hidden="1" customWidth="1"/>
    <col min="2569" max="2569" width="15.44140625" style="46" customWidth="1"/>
    <col min="2570" max="2570" width="12.88671875" style="46" bestFit="1" customWidth="1"/>
    <col min="2571" max="2571" width="8.88671875" style="46"/>
    <col min="2572" max="2572" width="12.88671875" style="46" bestFit="1" customWidth="1"/>
    <col min="2573" max="2816" width="8.88671875" style="46"/>
    <col min="2817" max="2817" width="3.6640625" style="46" bestFit="1" customWidth="1"/>
    <col min="2818" max="2818" width="8.33203125" style="46" customWidth="1"/>
    <col min="2819" max="2819" width="46.109375" style="46" customWidth="1"/>
    <col min="2820" max="2820" width="11" style="46" customWidth="1"/>
    <col min="2821" max="2821" width="12.5546875" style="46" customWidth="1"/>
    <col min="2822" max="2822" width="10.88671875" style="46" customWidth="1"/>
    <col min="2823" max="2823" width="16.109375" style="46" customWidth="1"/>
    <col min="2824" max="2824" width="0" style="46" hidden="1" customWidth="1"/>
    <col min="2825" max="2825" width="15.44140625" style="46" customWidth="1"/>
    <col min="2826" max="2826" width="12.88671875" style="46" bestFit="1" customWidth="1"/>
    <col min="2827" max="2827" width="8.88671875" style="46"/>
    <col min="2828" max="2828" width="12.88671875" style="46" bestFit="1" customWidth="1"/>
    <col min="2829" max="3072" width="8.88671875" style="46"/>
    <col min="3073" max="3073" width="3.6640625" style="46" bestFit="1" customWidth="1"/>
    <col min="3074" max="3074" width="8.33203125" style="46" customWidth="1"/>
    <col min="3075" max="3075" width="46.109375" style="46" customWidth="1"/>
    <col min="3076" max="3076" width="11" style="46" customWidth="1"/>
    <col min="3077" max="3077" width="12.5546875" style="46" customWidth="1"/>
    <col min="3078" max="3078" width="10.88671875" style="46" customWidth="1"/>
    <col min="3079" max="3079" width="16.109375" style="46" customWidth="1"/>
    <col min="3080" max="3080" width="0" style="46" hidden="1" customWidth="1"/>
    <col min="3081" max="3081" width="15.44140625" style="46" customWidth="1"/>
    <col min="3082" max="3082" width="12.88671875" style="46" bestFit="1" customWidth="1"/>
    <col min="3083" max="3083" width="8.88671875" style="46"/>
    <col min="3084" max="3084" width="12.88671875" style="46" bestFit="1" customWidth="1"/>
    <col min="3085" max="3328" width="8.88671875" style="46"/>
    <col min="3329" max="3329" width="3.6640625" style="46" bestFit="1" customWidth="1"/>
    <col min="3330" max="3330" width="8.33203125" style="46" customWidth="1"/>
    <col min="3331" max="3331" width="46.109375" style="46" customWidth="1"/>
    <col min="3332" max="3332" width="11" style="46" customWidth="1"/>
    <col min="3333" max="3333" width="12.5546875" style="46" customWidth="1"/>
    <col min="3334" max="3334" width="10.88671875" style="46" customWidth="1"/>
    <col min="3335" max="3335" width="16.109375" style="46" customWidth="1"/>
    <col min="3336" max="3336" width="0" style="46" hidden="1" customWidth="1"/>
    <col min="3337" max="3337" width="15.44140625" style="46" customWidth="1"/>
    <col min="3338" max="3338" width="12.88671875" style="46" bestFit="1" customWidth="1"/>
    <col min="3339" max="3339" width="8.88671875" style="46"/>
    <col min="3340" max="3340" width="12.88671875" style="46" bestFit="1" customWidth="1"/>
    <col min="3341" max="3584" width="8.88671875" style="46"/>
    <col min="3585" max="3585" width="3.6640625" style="46" bestFit="1" customWidth="1"/>
    <col min="3586" max="3586" width="8.33203125" style="46" customWidth="1"/>
    <col min="3587" max="3587" width="46.109375" style="46" customWidth="1"/>
    <col min="3588" max="3588" width="11" style="46" customWidth="1"/>
    <col min="3589" max="3589" width="12.5546875" style="46" customWidth="1"/>
    <col min="3590" max="3590" width="10.88671875" style="46" customWidth="1"/>
    <col min="3591" max="3591" width="16.109375" style="46" customWidth="1"/>
    <col min="3592" max="3592" width="0" style="46" hidden="1" customWidth="1"/>
    <col min="3593" max="3593" width="15.44140625" style="46" customWidth="1"/>
    <col min="3594" max="3594" width="12.88671875" style="46" bestFit="1" customWidth="1"/>
    <col min="3595" max="3595" width="8.88671875" style="46"/>
    <col min="3596" max="3596" width="12.88671875" style="46" bestFit="1" customWidth="1"/>
    <col min="3597" max="3840" width="8.88671875" style="46"/>
    <col min="3841" max="3841" width="3.6640625" style="46" bestFit="1" customWidth="1"/>
    <col min="3842" max="3842" width="8.33203125" style="46" customWidth="1"/>
    <col min="3843" max="3843" width="46.109375" style="46" customWidth="1"/>
    <col min="3844" max="3844" width="11" style="46" customWidth="1"/>
    <col min="3845" max="3845" width="12.5546875" style="46" customWidth="1"/>
    <col min="3846" max="3846" width="10.88671875" style="46" customWidth="1"/>
    <col min="3847" max="3847" width="16.109375" style="46" customWidth="1"/>
    <col min="3848" max="3848" width="0" style="46" hidden="1" customWidth="1"/>
    <col min="3849" max="3849" width="15.44140625" style="46" customWidth="1"/>
    <col min="3850" max="3850" width="12.88671875" style="46" bestFit="1" customWidth="1"/>
    <col min="3851" max="3851" width="8.88671875" style="46"/>
    <col min="3852" max="3852" width="12.88671875" style="46" bestFit="1" customWidth="1"/>
    <col min="3853" max="4096" width="8.88671875" style="46"/>
    <col min="4097" max="4097" width="3.6640625" style="46" bestFit="1" customWidth="1"/>
    <col min="4098" max="4098" width="8.33203125" style="46" customWidth="1"/>
    <col min="4099" max="4099" width="46.109375" style="46" customWidth="1"/>
    <col min="4100" max="4100" width="11" style="46" customWidth="1"/>
    <col min="4101" max="4101" width="12.5546875" style="46" customWidth="1"/>
    <col min="4102" max="4102" width="10.88671875" style="46" customWidth="1"/>
    <col min="4103" max="4103" width="16.109375" style="46" customWidth="1"/>
    <col min="4104" max="4104" width="0" style="46" hidden="1" customWidth="1"/>
    <col min="4105" max="4105" width="15.44140625" style="46" customWidth="1"/>
    <col min="4106" max="4106" width="12.88671875" style="46" bestFit="1" customWidth="1"/>
    <col min="4107" max="4107" width="8.88671875" style="46"/>
    <col min="4108" max="4108" width="12.88671875" style="46" bestFit="1" customWidth="1"/>
    <col min="4109" max="4352" width="8.88671875" style="46"/>
    <col min="4353" max="4353" width="3.6640625" style="46" bestFit="1" customWidth="1"/>
    <col min="4354" max="4354" width="8.33203125" style="46" customWidth="1"/>
    <col min="4355" max="4355" width="46.109375" style="46" customWidth="1"/>
    <col min="4356" max="4356" width="11" style="46" customWidth="1"/>
    <col min="4357" max="4357" width="12.5546875" style="46" customWidth="1"/>
    <col min="4358" max="4358" width="10.88671875" style="46" customWidth="1"/>
    <col min="4359" max="4359" width="16.109375" style="46" customWidth="1"/>
    <col min="4360" max="4360" width="0" style="46" hidden="1" customWidth="1"/>
    <col min="4361" max="4361" width="15.44140625" style="46" customWidth="1"/>
    <col min="4362" max="4362" width="12.88671875" style="46" bestFit="1" customWidth="1"/>
    <col min="4363" max="4363" width="8.88671875" style="46"/>
    <col min="4364" max="4364" width="12.88671875" style="46" bestFit="1" customWidth="1"/>
    <col min="4365" max="4608" width="8.88671875" style="46"/>
    <col min="4609" max="4609" width="3.6640625" style="46" bestFit="1" customWidth="1"/>
    <col min="4610" max="4610" width="8.33203125" style="46" customWidth="1"/>
    <col min="4611" max="4611" width="46.109375" style="46" customWidth="1"/>
    <col min="4612" max="4612" width="11" style="46" customWidth="1"/>
    <col min="4613" max="4613" width="12.5546875" style="46" customWidth="1"/>
    <col min="4614" max="4614" width="10.88671875" style="46" customWidth="1"/>
    <col min="4615" max="4615" width="16.109375" style="46" customWidth="1"/>
    <col min="4616" max="4616" width="0" style="46" hidden="1" customWidth="1"/>
    <col min="4617" max="4617" width="15.44140625" style="46" customWidth="1"/>
    <col min="4618" max="4618" width="12.88671875" style="46" bestFit="1" customWidth="1"/>
    <col min="4619" max="4619" width="8.88671875" style="46"/>
    <col min="4620" max="4620" width="12.88671875" style="46" bestFit="1" customWidth="1"/>
    <col min="4621" max="4864" width="8.88671875" style="46"/>
    <col min="4865" max="4865" width="3.6640625" style="46" bestFit="1" customWidth="1"/>
    <col min="4866" max="4866" width="8.33203125" style="46" customWidth="1"/>
    <col min="4867" max="4867" width="46.109375" style="46" customWidth="1"/>
    <col min="4868" max="4868" width="11" style="46" customWidth="1"/>
    <col min="4869" max="4869" width="12.5546875" style="46" customWidth="1"/>
    <col min="4870" max="4870" width="10.88671875" style="46" customWidth="1"/>
    <col min="4871" max="4871" width="16.109375" style="46" customWidth="1"/>
    <col min="4872" max="4872" width="0" style="46" hidden="1" customWidth="1"/>
    <col min="4873" max="4873" width="15.44140625" style="46" customWidth="1"/>
    <col min="4874" max="4874" width="12.88671875" style="46" bestFit="1" customWidth="1"/>
    <col min="4875" max="4875" width="8.88671875" style="46"/>
    <col min="4876" max="4876" width="12.88671875" style="46" bestFit="1" customWidth="1"/>
    <col min="4877" max="5120" width="8.88671875" style="46"/>
    <col min="5121" max="5121" width="3.6640625" style="46" bestFit="1" customWidth="1"/>
    <col min="5122" max="5122" width="8.33203125" style="46" customWidth="1"/>
    <col min="5123" max="5123" width="46.109375" style="46" customWidth="1"/>
    <col min="5124" max="5124" width="11" style="46" customWidth="1"/>
    <col min="5125" max="5125" width="12.5546875" style="46" customWidth="1"/>
    <col min="5126" max="5126" width="10.88671875" style="46" customWidth="1"/>
    <col min="5127" max="5127" width="16.109375" style="46" customWidth="1"/>
    <col min="5128" max="5128" width="0" style="46" hidden="1" customWidth="1"/>
    <col min="5129" max="5129" width="15.44140625" style="46" customWidth="1"/>
    <col min="5130" max="5130" width="12.88671875" style="46" bestFit="1" customWidth="1"/>
    <col min="5131" max="5131" width="8.88671875" style="46"/>
    <col min="5132" max="5132" width="12.88671875" style="46" bestFit="1" customWidth="1"/>
    <col min="5133" max="5376" width="8.88671875" style="46"/>
    <col min="5377" max="5377" width="3.6640625" style="46" bestFit="1" customWidth="1"/>
    <col min="5378" max="5378" width="8.33203125" style="46" customWidth="1"/>
    <col min="5379" max="5379" width="46.109375" style="46" customWidth="1"/>
    <col min="5380" max="5380" width="11" style="46" customWidth="1"/>
    <col min="5381" max="5381" width="12.5546875" style="46" customWidth="1"/>
    <col min="5382" max="5382" width="10.88671875" style="46" customWidth="1"/>
    <col min="5383" max="5383" width="16.109375" style="46" customWidth="1"/>
    <col min="5384" max="5384" width="0" style="46" hidden="1" customWidth="1"/>
    <col min="5385" max="5385" width="15.44140625" style="46" customWidth="1"/>
    <col min="5386" max="5386" width="12.88671875" style="46" bestFit="1" customWidth="1"/>
    <col min="5387" max="5387" width="8.88671875" style="46"/>
    <col min="5388" max="5388" width="12.88671875" style="46" bestFit="1" customWidth="1"/>
    <col min="5389" max="5632" width="8.88671875" style="46"/>
    <col min="5633" max="5633" width="3.6640625" style="46" bestFit="1" customWidth="1"/>
    <col min="5634" max="5634" width="8.33203125" style="46" customWidth="1"/>
    <col min="5635" max="5635" width="46.109375" style="46" customWidth="1"/>
    <col min="5636" max="5636" width="11" style="46" customWidth="1"/>
    <col min="5637" max="5637" width="12.5546875" style="46" customWidth="1"/>
    <col min="5638" max="5638" width="10.88671875" style="46" customWidth="1"/>
    <col min="5639" max="5639" width="16.109375" style="46" customWidth="1"/>
    <col min="5640" max="5640" width="0" style="46" hidden="1" customWidth="1"/>
    <col min="5641" max="5641" width="15.44140625" style="46" customWidth="1"/>
    <col min="5642" max="5642" width="12.88671875" style="46" bestFit="1" customWidth="1"/>
    <col min="5643" max="5643" width="8.88671875" style="46"/>
    <col min="5644" max="5644" width="12.88671875" style="46" bestFit="1" customWidth="1"/>
    <col min="5645" max="5888" width="8.88671875" style="46"/>
    <col min="5889" max="5889" width="3.6640625" style="46" bestFit="1" customWidth="1"/>
    <col min="5890" max="5890" width="8.33203125" style="46" customWidth="1"/>
    <col min="5891" max="5891" width="46.109375" style="46" customWidth="1"/>
    <col min="5892" max="5892" width="11" style="46" customWidth="1"/>
    <col min="5893" max="5893" width="12.5546875" style="46" customWidth="1"/>
    <col min="5894" max="5894" width="10.88671875" style="46" customWidth="1"/>
    <col min="5895" max="5895" width="16.109375" style="46" customWidth="1"/>
    <col min="5896" max="5896" width="0" style="46" hidden="1" customWidth="1"/>
    <col min="5897" max="5897" width="15.44140625" style="46" customWidth="1"/>
    <col min="5898" max="5898" width="12.88671875" style="46" bestFit="1" customWidth="1"/>
    <col min="5899" max="5899" width="8.88671875" style="46"/>
    <col min="5900" max="5900" width="12.88671875" style="46" bestFit="1" customWidth="1"/>
    <col min="5901" max="6144" width="8.88671875" style="46"/>
    <col min="6145" max="6145" width="3.6640625" style="46" bestFit="1" customWidth="1"/>
    <col min="6146" max="6146" width="8.33203125" style="46" customWidth="1"/>
    <col min="6147" max="6147" width="46.109375" style="46" customWidth="1"/>
    <col min="6148" max="6148" width="11" style="46" customWidth="1"/>
    <col min="6149" max="6149" width="12.5546875" style="46" customWidth="1"/>
    <col min="6150" max="6150" width="10.88671875" style="46" customWidth="1"/>
    <col min="6151" max="6151" width="16.109375" style="46" customWidth="1"/>
    <col min="6152" max="6152" width="0" style="46" hidden="1" customWidth="1"/>
    <col min="6153" max="6153" width="15.44140625" style="46" customWidth="1"/>
    <col min="6154" max="6154" width="12.88671875" style="46" bestFit="1" customWidth="1"/>
    <col min="6155" max="6155" width="8.88671875" style="46"/>
    <col min="6156" max="6156" width="12.88671875" style="46" bestFit="1" customWidth="1"/>
    <col min="6157" max="6400" width="8.88671875" style="46"/>
    <col min="6401" max="6401" width="3.6640625" style="46" bestFit="1" customWidth="1"/>
    <col min="6402" max="6402" width="8.33203125" style="46" customWidth="1"/>
    <col min="6403" max="6403" width="46.109375" style="46" customWidth="1"/>
    <col min="6404" max="6404" width="11" style="46" customWidth="1"/>
    <col min="6405" max="6405" width="12.5546875" style="46" customWidth="1"/>
    <col min="6406" max="6406" width="10.88671875" style="46" customWidth="1"/>
    <col min="6407" max="6407" width="16.109375" style="46" customWidth="1"/>
    <col min="6408" max="6408" width="0" style="46" hidden="1" customWidth="1"/>
    <col min="6409" max="6409" width="15.44140625" style="46" customWidth="1"/>
    <col min="6410" max="6410" width="12.88671875" style="46" bestFit="1" customWidth="1"/>
    <col min="6411" max="6411" width="8.88671875" style="46"/>
    <col min="6412" max="6412" width="12.88671875" style="46" bestFit="1" customWidth="1"/>
    <col min="6413" max="6656" width="8.88671875" style="46"/>
    <col min="6657" max="6657" width="3.6640625" style="46" bestFit="1" customWidth="1"/>
    <col min="6658" max="6658" width="8.33203125" style="46" customWidth="1"/>
    <col min="6659" max="6659" width="46.109375" style="46" customWidth="1"/>
    <col min="6660" max="6660" width="11" style="46" customWidth="1"/>
    <col min="6661" max="6661" width="12.5546875" style="46" customWidth="1"/>
    <col min="6662" max="6662" width="10.88671875" style="46" customWidth="1"/>
    <col min="6663" max="6663" width="16.109375" style="46" customWidth="1"/>
    <col min="6664" max="6664" width="0" style="46" hidden="1" customWidth="1"/>
    <col min="6665" max="6665" width="15.44140625" style="46" customWidth="1"/>
    <col min="6666" max="6666" width="12.88671875" style="46" bestFit="1" customWidth="1"/>
    <col min="6667" max="6667" width="8.88671875" style="46"/>
    <col min="6668" max="6668" width="12.88671875" style="46" bestFit="1" customWidth="1"/>
    <col min="6669" max="6912" width="8.88671875" style="46"/>
    <col min="6913" max="6913" width="3.6640625" style="46" bestFit="1" customWidth="1"/>
    <col min="6914" max="6914" width="8.33203125" style="46" customWidth="1"/>
    <col min="6915" max="6915" width="46.109375" style="46" customWidth="1"/>
    <col min="6916" max="6916" width="11" style="46" customWidth="1"/>
    <col min="6917" max="6917" width="12.5546875" style="46" customWidth="1"/>
    <col min="6918" max="6918" width="10.88671875" style="46" customWidth="1"/>
    <col min="6919" max="6919" width="16.109375" style="46" customWidth="1"/>
    <col min="6920" max="6920" width="0" style="46" hidden="1" customWidth="1"/>
    <col min="6921" max="6921" width="15.44140625" style="46" customWidth="1"/>
    <col min="6922" max="6922" width="12.88671875" style="46" bestFit="1" customWidth="1"/>
    <col min="6923" max="6923" width="8.88671875" style="46"/>
    <col min="6924" max="6924" width="12.88671875" style="46" bestFit="1" customWidth="1"/>
    <col min="6925" max="7168" width="8.88671875" style="46"/>
    <col min="7169" max="7169" width="3.6640625" style="46" bestFit="1" customWidth="1"/>
    <col min="7170" max="7170" width="8.33203125" style="46" customWidth="1"/>
    <col min="7171" max="7171" width="46.109375" style="46" customWidth="1"/>
    <col min="7172" max="7172" width="11" style="46" customWidth="1"/>
    <col min="7173" max="7173" width="12.5546875" style="46" customWidth="1"/>
    <col min="7174" max="7174" width="10.88671875" style="46" customWidth="1"/>
    <col min="7175" max="7175" width="16.109375" style="46" customWidth="1"/>
    <col min="7176" max="7176" width="0" style="46" hidden="1" customWidth="1"/>
    <col min="7177" max="7177" width="15.44140625" style="46" customWidth="1"/>
    <col min="7178" max="7178" width="12.88671875" style="46" bestFit="1" customWidth="1"/>
    <col min="7179" max="7179" width="8.88671875" style="46"/>
    <col min="7180" max="7180" width="12.88671875" style="46" bestFit="1" customWidth="1"/>
    <col min="7181" max="7424" width="8.88671875" style="46"/>
    <col min="7425" max="7425" width="3.6640625" style="46" bestFit="1" customWidth="1"/>
    <col min="7426" max="7426" width="8.33203125" style="46" customWidth="1"/>
    <col min="7427" max="7427" width="46.109375" style="46" customWidth="1"/>
    <col min="7428" max="7428" width="11" style="46" customWidth="1"/>
    <col min="7429" max="7429" width="12.5546875" style="46" customWidth="1"/>
    <col min="7430" max="7430" width="10.88671875" style="46" customWidth="1"/>
    <col min="7431" max="7431" width="16.109375" style="46" customWidth="1"/>
    <col min="7432" max="7432" width="0" style="46" hidden="1" customWidth="1"/>
    <col min="7433" max="7433" width="15.44140625" style="46" customWidth="1"/>
    <col min="7434" max="7434" width="12.88671875" style="46" bestFit="1" customWidth="1"/>
    <col min="7435" max="7435" width="8.88671875" style="46"/>
    <col min="7436" max="7436" width="12.88671875" style="46" bestFit="1" customWidth="1"/>
    <col min="7437" max="7680" width="8.88671875" style="46"/>
    <col min="7681" max="7681" width="3.6640625" style="46" bestFit="1" customWidth="1"/>
    <col min="7682" max="7682" width="8.33203125" style="46" customWidth="1"/>
    <col min="7683" max="7683" width="46.109375" style="46" customWidth="1"/>
    <col min="7684" max="7684" width="11" style="46" customWidth="1"/>
    <col min="7685" max="7685" width="12.5546875" style="46" customWidth="1"/>
    <col min="7686" max="7686" width="10.88671875" style="46" customWidth="1"/>
    <col min="7687" max="7687" width="16.109375" style="46" customWidth="1"/>
    <col min="7688" max="7688" width="0" style="46" hidden="1" customWidth="1"/>
    <col min="7689" max="7689" width="15.44140625" style="46" customWidth="1"/>
    <col min="7690" max="7690" width="12.88671875" style="46" bestFit="1" customWidth="1"/>
    <col min="7691" max="7691" width="8.88671875" style="46"/>
    <col min="7692" max="7692" width="12.88671875" style="46" bestFit="1" customWidth="1"/>
    <col min="7693" max="7936" width="8.88671875" style="46"/>
    <col min="7937" max="7937" width="3.6640625" style="46" bestFit="1" customWidth="1"/>
    <col min="7938" max="7938" width="8.33203125" style="46" customWidth="1"/>
    <col min="7939" max="7939" width="46.109375" style="46" customWidth="1"/>
    <col min="7940" max="7940" width="11" style="46" customWidth="1"/>
    <col min="7941" max="7941" width="12.5546875" style="46" customWidth="1"/>
    <col min="7942" max="7942" width="10.88671875" style="46" customWidth="1"/>
    <col min="7943" max="7943" width="16.109375" style="46" customWidth="1"/>
    <col min="7944" max="7944" width="0" style="46" hidden="1" customWidth="1"/>
    <col min="7945" max="7945" width="15.44140625" style="46" customWidth="1"/>
    <col min="7946" max="7946" width="12.88671875" style="46" bestFit="1" customWidth="1"/>
    <col min="7947" max="7947" width="8.88671875" style="46"/>
    <col min="7948" max="7948" width="12.88671875" style="46" bestFit="1" customWidth="1"/>
    <col min="7949" max="8192" width="8.88671875" style="46"/>
    <col min="8193" max="8193" width="3.6640625" style="46" bestFit="1" customWidth="1"/>
    <col min="8194" max="8194" width="8.33203125" style="46" customWidth="1"/>
    <col min="8195" max="8195" width="46.109375" style="46" customWidth="1"/>
    <col min="8196" max="8196" width="11" style="46" customWidth="1"/>
    <col min="8197" max="8197" width="12.5546875" style="46" customWidth="1"/>
    <col min="8198" max="8198" width="10.88671875" style="46" customWidth="1"/>
    <col min="8199" max="8199" width="16.109375" style="46" customWidth="1"/>
    <col min="8200" max="8200" width="0" style="46" hidden="1" customWidth="1"/>
    <col min="8201" max="8201" width="15.44140625" style="46" customWidth="1"/>
    <col min="8202" max="8202" width="12.88671875" style="46" bestFit="1" customWidth="1"/>
    <col min="8203" max="8203" width="8.88671875" style="46"/>
    <col min="8204" max="8204" width="12.88671875" style="46" bestFit="1" customWidth="1"/>
    <col min="8205" max="8448" width="8.88671875" style="46"/>
    <col min="8449" max="8449" width="3.6640625" style="46" bestFit="1" customWidth="1"/>
    <col min="8450" max="8450" width="8.33203125" style="46" customWidth="1"/>
    <col min="8451" max="8451" width="46.109375" style="46" customWidth="1"/>
    <col min="8452" max="8452" width="11" style="46" customWidth="1"/>
    <col min="8453" max="8453" width="12.5546875" style="46" customWidth="1"/>
    <col min="8454" max="8454" width="10.88671875" style="46" customWidth="1"/>
    <col min="8455" max="8455" width="16.109375" style="46" customWidth="1"/>
    <col min="8456" max="8456" width="0" style="46" hidden="1" customWidth="1"/>
    <col min="8457" max="8457" width="15.44140625" style="46" customWidth="1"/>
    <col min="8458" max="8458" width="12.88671875" style="46" bestFit="1" customWidth="1"/>
    <col min="8459" max="8459" width="8.88671875" style="46"/>
    <col min="8460" max="8460" width="12.88671875" style="46" bestFit="1" customWidth="1"/>
    <col min="8461" max="8704" width="8.88671875" style="46"/>
    <col min="8705" max="8705" width="3.6640625" style="46" bestFit="1" customWidth="1"/>
    <col min="8706" max="8706" width="8.33203125" style="46" customWidth="1"/>
    <col min="8707" max="8707" width="46.109375" style="46" customWidth="1"/>
    <col min="8708" max="8708" width="11" style="46" customWidth="1"/>
    <col min="8709" max="8709" width="12.5546875" style="46" customWidth="1"/>
    <col min="8710" max="8710" width="10.88671875" style="46" customWidth="1"/>
    <col min="8711" max="8711" width="16.109375" style="46" customWidth="1"/>
    <col min="8712" max="8712" width="0" style="46" hidden="1" customWidth="1"/>
    <col min="8713" max="8713" width="15.44140625" style="46" customWidth="1"/>
    <col min="8714" max="8714" width="12.88671875" style="46" bestFit="1" customWidth="1"/>
    <col min="8715" max="8715" width="8.88671875" style="46"/>
    <col min="8716" max="8716" width="12.88671875" style="46" bestFit="1" customWidth="1"/>
    <col min="8717" max="8960" width="8.88671875" style="46"/>
    <col min="8961" max="8961" width="3.6640625" style="46" bestFit="1" customWidth="1"/>
    <col min="8962" max="8962" width="8.33203125" style="46" customWidth="1"/>
    <col min="8963" max="8963" width="46.109375" style="46" customWidth="1"/>
    <col min="8964" max="8964" width="11" style="46" customWidth="1"/>
    <col min="8965" max="8965" width="12.5546875" style="46" customWidth="1"/>
    <col min="8966" max="8966" width="10.88671875" style="46" customWidth="1"/>
    <col min="8967" max="8967" width="16.109375" style="46" customWidth="1"/>
    <col min="8968" max="8968" width="0" style="46" hidden="1" customWidth="1"/>
    <col min="8969" max="8969" width="15.44140625" style="46" customWidth="1"/>
    <col min="8970" max="8970" width="12.88671875" style="46" bestFit="1" customWidth="1"/>
    <col min="8971" max="8971" width="8.88671875" style="46"/>
    <col min="8972" max="8972" width="12.88671875" style="46" bestFit="1" customWidth="1"/>
    <col min="8973" max="9216" width="8.88671875" style="46"/>
    <col min="9217" max="9217" width="3.6640625" style="46" bestFit="1" customWidth="1"/>
    <col min="9218" max="9218" width="8.33203125" style="46" customWidth="1"/>
    <col min="9219" max="9219" width="46.109375" style="46" customWidth="1"/>
    <col min="9220" max="9220" width="11" style="46" customWidth="1"/>
    <col min="9221" max="9221" width="12.5546875" style="46" customWidth="1"/>
    <col min="9222" max="9222" width="10.88671875" style="46" customWidth="1"/>
    <col min="9223" max="9223" width="16.109375" style="46" customWidth="1"/>
    <col min="9224" max="9224" width="0" style="46" hidden="1" customWidth="1"/>
    <col min="9225" max="9225" width="15.44140625" style="46" customWidth="1"/>
    <col min="9226" max="9226" width="12.88671875" style="46" bestFit="1" customWidth="1"/>
    <col min="9227" max="9227" width="8.88671875" style="46"/>
    <col min="9228" max="9228" width="12.88671875" style="46" bestFit="1" customWidth="1"/>
    <col min="9229" max="9472" width="8.88671875" style="46"/>
    <col min="9473" max="9473" width="3.6640625" style="46" bestFit="1" customWidth="1"/>
    <col min="9474" max="9474" width="8.33203125" style="46" customWidth="1"/>
    <col min="9475" max="9475" width="46.109375" style="46" customWidth="1"/>
    <col min="9476" max="9476" width="11" style="46" customWidth="1"/>
    <col min="9477" max="9477" width="12.5546875" style="46" customWidth="1"/>
    <col min="9478" max="9478" width="10.88671875" style="46" customWidth="1"/>
    <col min="9479" max="9479" width="16.109375" style="46" customWidth="1"/>
    <col min="9480" max="9480" width="0" style="46" hidden="1" customWidth="1"/>
    <col min="9481" max="9481" width="15.44140625" style="46" customWidth="1"/>
    <col min="9482" max="9482" width="12.88671875" style="46" bestFit="1" customWidth="1"/>
    <col min="9483" max="9483" width="8.88671875" style="46"/>
    <col min="9484" max="9484" width="12.88671875" style="46" bestFit="1" customWidth="1"/>
    <col min="9485" max="9728" width="8.88671875" style="46"/>
    <col min="9729" max="9729" width="3.6640625" style="46" bestFit="1" customWidth="1"/>
    <col min="9730" max="9730" width="8.33203125" style="46" customWidth="1"/>
    <col min="9731" max="9731" width="46.109375" style="46" customWidth="1"/>
    <col min="9732" max="9732" width="11" style="46" customWidth="1"/>
    <col min="9733" max="9733" width="12.5546875" style="46" customWidth="1"/>
    <col min="9734" max="9734" width="10.88671875" style="46" customWidth="1"/>
    <col min="9735" max="9735" width="16.109375" style="46" customWidth="1"/>
    <col min="9736" max="9736" width="0" style="46" hidden="1" customWidth="1"/>
    <col min="9737" max="9737" width="15.44140625" style="46" customWidth="1"/>
    <col min="9738" max="9738" width="12.88671875" style="46" bestFit="1" customWidth="1"/>
    <col min="9739" max="9739" width="8.88671875" style="46"/>
    <col min="9740" max="9740" width="12.88671875" style="46" bestFit="1" customWidth="1"/>
    <col min="9741" max="9984" width="8.88671875" style="46"/>
    <col min="9985" max="9985" width="3.6640625" style="46" bestFit="1" customWidth="1"/>
    <col min="9986" max="9986" width="8.33203125" style="46" customWidth="1"/>
    <col min="9987" max="9987" width="46.109375" style="46" customWidth="1"/>
    <col min="9988" max="9988" width="11" style="46" customWidth="1"/>
    <col min="9989" max="9989" width="12.5546875" style="46" customWidth="1"/>
    <col min="9990" max="9990" width="10.88671875" style="46" customWidth="1"/>
    <col min="9991" max="9991" width="16.109375" style="46" customWidth="1"/>
    <col min="9992" max="9992" width="0" style="46" hidden="1" customWidth="1"/>
    <col min="9993" max="9993" width="15.44140625" style="46" customWidth="1"/>
    <col min="9994" max="9994" width="12.88671875" style="46" bestFit="1" customWidth="1"/>
    <col min="9995" max="9995" width="8.88671875" style="46"/>
    <col min="9996" max="9996" width="12.88671875" style="46" bestFit="1" customWidth="1"/>
    <col min="9997" max="10240" width="8.88671875" style="46"/>
    <col min="10241" max="10241" width="3.6640625" style="46" bestFit="1" customWidth="1"/>
    <col min="10242" max="10242" width="8.33203125" style="46" customWidth="1"/>
    <col min="10243" max="10243" width="46.109375" style="46" customWidth="1"/>
    <col min="10244" max="10244" width="11" style="46" customWidth="1"/>
    <col min="10245" max="10245" width="12.5546875" style="46" customWidth="1"/>
    <col min="10246" max="10246" width="10.88671875" style="46" customWidth="1"/>
    <col min="10247" max="10247" width="16.109375" style="46" customWidth="1"/>
    <col min="10248" max="10248" width="0" style="46" hidden="1" customWidth="1"/>
    <col min="10249" max="10249" width="15.44140625" style="46" customWidth="1"/>
    <col min="10250" max="10250" width="12.88671875" style="46" bestFit="1" customWidth="1"/>
    <col min="10251" max="10251" width="8.88671875" style="46"/>
    <col min="10252" max="10252" width="12.88671875" style="46" bestFit="1" customWidth="1"/>
    <col min="10253" max="10496" width="8.88671875" style="46"/>
    <col min="10497" max="10497" width="3.6640625" style="46" bestFit="1" customWidth="1"/>
    <col min="10498" max="10498" width="8.33203125" style="46" customWidth="1"/>
    <col min="10499" max="10499" width="46.109375" style="46" customWidth="1"/>
    <col min="10500" max="10500" width="11" style="46" customWidth="1"/>
    <col min="10501" max="10501" width="12.5546875" style="46" customWidth="1"/>
    <col min="10502" max="10502" width="10.88671875" style="46" customWidth="1"/>
    <col min="10503" max="10503" width="16.109375" style="46" customWidth="1"/>
    <col min="10504" max="10504" width="0" style="46" hidden="1" customWidth="1"/>
    <col min="10505" max="10505" width="15.44140625" style="46" customWidth="1"/>
    <col min="10506" max="10506" width="12.88671875" style="46" bestFit="1" customWidth="1"/>
    <col min="10507" max="10507" width="8.88671875" style="46"/>
    <col min="10508" max="10508" width="12.88671875" style="46" bestFit="1" customWidth="1"/>
    <col min="10509" max="10752" width="8.88671875" style="46"/>
    <col min="10753" max="10753" width="3.6640625" style="46" bestFit="1" customWidth="1"/>
    <col min="10754" max="10754" width="8.33203125" style="46" customWidth="1"/>
    <col min="10755" max="10755" width="46.109375" style="46" customWidth="1"/>
    <col min="10756" max="10756" width="11" style="46" customWidth="1"/>
    <col min="10757" max="10757" width="12.5546875" style="46" customWidth="1"/>
    <col min="10758" max="10758" width="10.88671875" style="46" customWidth="1"/>
    <col min="10759" max="10759" width="16.109375" style="46" customWidth="1"/>
    <col min="10760" max="10760" width="0" style="46" hidden="1" customWidth="1"/>
    <col min="10761" max="10761" width="15.44140625" style="46" customWidth="1"/>
    <col min="10762" max="10762" width="12.88671875" style="46" bestFit="1" customWidth="1"/>
    <col min="10763" max="10763" width="8.88671875" style="46"/>
    <col min="10764" max="10764" width="12.88671875" style="46" bestFit="1" customWidth="1"/>
    <col min="10765" max="11008" width="8.88671875" style="46"/>
    <col min="11009" max="11009" width="3.6640625" style="46" bestFit="1" customWidth="1"/>
    <col min="11010" max="11010" width="8.33203125" style="46" customWidth="1"/>
    <col min="11011" max="11011" width="46.109375" style="46" customWidth="1"/>
    <col min="11012" max="11012" width="11" style="46" customWidth="1"/>
    <col min="11013" max="11013" width="12.5546875" style="46" customWidth="1"/>
    <col min="11014" max="11014" width="10.88671875" style="46" customWidth="1"/>
    <col min="11015" max="11015" width="16.109375" style="46" customWidth="1"/>
    <col min="11016" max="11016" width="0" style="46" hidden="1" customWidth="1"/>
    <col min="11017" max="11017" width="15.44140625" style="46" customWidth="1"/>
    <col min="11018" max="11018" width="12.88671875" style="46" bestFit="1" customWidth="1"/>
    <col min="11019" max="11019" width="8.88671875" style="46"/>
    <col min="11020" max="11020" width="12.88671875" style="46" bestFit="1" customWidth="1"/>
    <col min="11021" max="11264" width="8.88671875" style="46"/>
    <col min="11265" max="11265" width="3.6640625" style="46" bestFit="1" customWidth="1"/>
    <col min="11266" max="11266" width="8.33203125" style="46" customWidth="1"/>
    <col min="11267" max="11267" width="46.109375" style="46" customWidth="1"/>
    <col min="11268" max="11268" width="11" style="46" customWidth="1"/>
    <col min="11269" max="11269" width="12.5546875" style="46" customWidth="1"/>
    <col min="11270" max="11270" width="10.88671875" style="46" customWidth="1"/>
    <col min="11271" max="11271" width="16.109375" style="46" customWidth="1"/>
    <col min="11272" max="11272" width="0" style="46" hidden="1" customWidth="1"/>
    <col min="11273" max="11273" width="15.44140625" style="46" customWidth="1"/>
    <col min="11274" max="11274" width="12.88671875" style="46" bestFit="1" customWidth="1"/>
    <col min="11275" max="11275" width="8.88671875" style="46"/>
    <col min="11276" max="11276" width="12.88671875" style="46" bestFit="1" customWidth="1"/>
    <col min="11277" max="11520" width="8.88671875" style="46"/>
    <col min="11521" max="11521" width="3.6640625" style="46" bestFit="1" customWidth="1"/>
    <col min="11522" max="11522" width="8.33203125" style="46" customWidth="1"/>
    <col min="11523" max="11523" width="46.109375" style="46" customWidth="1"/>
    <col min="11524" max="11524" width="11" style="46" customWidth="1"/>
    <col min="11525" max="11525" width="12.5546875" style="46" customWidth="1"/>
    <col min="11526" max="11526" width="10.88671875" style="46" customWidth="1"/>
    <col min="11527" max="11527" width="16.109375" style="46" customWidth="1"/>
    <col min="11528" max="11528" width="0" style="46" hidden="1" customWidth="1"/>
    <col min="11529" max="11529" width="15.44140625" style="46" customWidth="1"/>
    <col min="11530" max="11530" width="12.88671875" style="46" bestFit="1" customWidth="1"/>
    <col min="11531" max="11531" width="8.88671875" style="46"/>
    <col min="11532" max="11532" width="12.88671875" style="46" bestFit="1" customWidth="1"/>
    <col min="11533" max="11776" width="8.88671875" style="46"/>
    <col min="11777" max="11777" width="3.6640625" style="46" bestFit="1" customWidth="1"/>
    <col min="11778" max="11778" width="8.33203125" style="46" customWidth="1"/>
    <col min="11779" max="11779" width="46.109375" style="46" customWidth="1"/>
    <col min="11780" max="11780" width="11" style="46" customWidth="1"/>
    <col min="11781" max="11781" width="12.5546875" style="46" customWidth="1"/>
    <col min="11782" max="11782" width="10.88671875" style="46" customWidth="1"/>
    <col min="11783" max="11783" width="16.109375" style="46" customWidth="1"/>
    <col min="11784" max="11784" width="0" style="46" hidden="1" customWidth="1"/>
    <col min="11785" max="11785" width="15.44140625" style="46" customWidth="1"/>
    <col min="11786" max="11786" width="12.88671875" style="46" bestFit="1" customWidth="1"/>
    <col min="11787" max="11787" width="8.88671875" style="46"/>
    <col min="11788" max="11788" width="12.88671875" style="46" bestFit="1" customWidth="1"/>
    <col min="11789" max="12032" width="8.88671875" style="46"/>
    <col min="12033" max="12033" width="3.6640625" style="46" bestFit="1" customWidth="1"/>
    <col min="12034" max="12034" width="8.33203125" style="46" customWidth="1"/>
    <col min="12035" max="12035" width="46.109375" style="46" customWidth="1"/>
    <col min="12036" max="12036" width="11" style="46" customWidth="1"/>
    <col min="12037" max="12037" width="12.5546875" style="46" customWidth="1"/>
    <col min="12038" max="12038" width="10.88671875" style="46" customWidth="1"/>
    <col min="12039" max="12039" width="16.109375" style="46" customWidth="1"/>
    <col min="12040" max="12040" width="0" style="46" hidden="1" customWidth="1"/>
    <col min="12041" max="12041" width="15.44140625" style="46" customWidth="1"/>
    <col min="12042" max="12042" width="12.88671875" style="46" bestFit="1" customWidth="1"/>
    <col min="12043" max="12043" width="8.88671875" style="46"/>
    <col min="12044" max="12044" width="12.88671875" style="46" bestFit="1" customWidth="1"/>
    <col min="12045" max="12288" width="8.88671875" style="46"/>
    <col min="12289" max="12289" width="3.6640625" style="46" bestFit="1" customWidth="1"/>
    <col min="12290" max="12290" width="8.33203125" style="46" customWidth="1"/>
    <col min="12291" max="12291" width="46.109375" style="46" customWidth="1"/>
    <col min="12292" max="12292" width="11" style="46" customWidth="1"/>
    <col min="12293" max="12293" width="12.5546875" style="46" customWidth="1"/>
    <col min="12294" max="12294" width="10.88671875" style="46" customWidth="1"/>
    <col min="12295" max="12295" width="16.109375" style="46" customWidth="1"/>
    <col min="12296" max="12296" width="0" style="46" hidden="1" customWidth="1"/>
    <col min="12297" max="12297" width="15.44140625" style="46" customWidth="1"/>
    <col min="12298" max="12298" width="12.88671875" style="46" bestFit="1" customWidth="1"/>
    <col min="12299" max="12299" width="8.88671875" style="46"/>
    <col min="12300" max="12300" width="12.88671875" style="46" bestFit="1" customWidth="1"/>
    <col min="12301" max="12544" width="8.88671875" style="46"/>
    <col min="12545" max="12545" width="3.6640625" style="46" bestFit="1" customWidth="1"/>
    <col min="12546" max="12546" width="8.33203125" style="46" customWidth="1"/>
    <col min="12547" max="12547" width="46.109375" style="46" customWidth="1"/>
    <col min="12548" max="12548" width="11" style="46" customWidth="1"/>
    <col min="12549" max="12549" width="12.5546875" style="46" customWidth="1"/>
    <col min="12550" max="12550" width="10.88671875" style="46" customWidth="1"/>
    <col min="12551" max="12551" width="16.109375" style="46" customWidth="1"/>
    <col min="12552" max="12552" width="0" style="46" hidden="1" customWidth="1"/>
    <col min="12553" max="12553" width="15.44140625" style="46" customWidth="1"/>
    <col min="12554" max="12554" width="12.88671875" style="46" bestFit="1" customWidth="1"/>
    <col min="12555" max="12555" width="8.88671875" style="46"/>
    <col min="12556" max="12556" width="12.88671875" style="46" bestFit="1" customWidth="1"/>
    <col min="12557" max="12800" width="8.88671875" style="46"/>
    <col min="12801" max="12801" width="3.6640625" style="46" bestFit="1" customWidth="1"/>
    <col min="12802" max="12802" width="8.33203125" style="46" customWidth="1"/>
    <col min="12803" max="12803" width="46.109375" style="46" customWidth="1"/>
    <col min="12804" max="12804" width="11" style="46" customWidth="1"/>
    <col min="12805" max="12805" width="12.5546875" style="46" customWidth="1"/>
    <col min="12806" max="12806" width="10.88671875" style="46" customWidth="1"/>
    <col min="12807" max="12807" width="16.109375" style="46" customWidth="1"/>
    <col min="12808" max="12808" width="0" style="46" hidden="1" customWidth="1"/>
    <col min="12809" max="12809" width="15.44140625" style="46" customWidth="1"/>
    <col min="12810" max="12810" width="12.88671875" style="46" bestFit="1" customWidth="1"/>
    <col min="12811" max="12811" width="8.88671875" style="46"/>
    <col min="12812" max="12812" width="12.88671875" style="46" bestFit="1" customWidth="1"/>
    <col min="12813" max="13056" width="8.88671875" style="46"/>
    <col min="13057" max="13057" width="3.6640625" style="46" bestFit="1" customWidth="1"/>
    <col min="13058" max="13058" width="8.33203125" style="46" customWidth="1"/>
    <col min="13059" max="13059" width="46.109375" style="46" customWidth="1"/>
    <col min="13060" max="13060" width="11" style="46" customWidth="1"/>
    <col min="13061" max="13061" width="12.5546875" style="46" customWidth="1"/>
    <col min="13062" max="13062" width="10.88671875" style="46" customWidth="1"/>
    <col min="13063" max="13063" width="16.109375" style="46" customWidth="1"/>
    <col min="13064" max="13064" width="0" style="46" hidden="1" customWidth="1"/>
    <col min="13065" max="13065" width="15.44140625" style="46" customWidth="1"/>
    <col min="13066" max="13066" width="12.88671875" style="46" bestFit="1" customWidth="1"/>
    <col min="13067" max="13067" width="8.88671875" style="46"/>
    <col min="13068" max="13068" width="12.88671875" style="46" bestFit="1" customWidth="1"/>
    <col min="13069" max="13312" width="8.88671875" style="46"/>
    <col min="13313" max="13313" width="3.6640625" style="46" bestFit="1" customWidth="1"/>
    <col min="13314" max="13314" width="8.33203125" style="46" customWidth="1"/>
    <col min="13315" max="13315" width="46.109375" style="46" customWidth="1"/>
    <col min="13316" max="13316" width="11" style="46" customWidth="1"/>
    <col min="13317" max="13317" width="12.5546875" style="46" customWidth="1"/>
    <col min="13318" max="13318" width="10.88671875" style="46" customWidth="1"/>
    <col min="13319" max="13319" width="16.109375" style="46" customWidth="1"/>
    <col min="13320" max="13320" width="0" style="46" hidden="1" customWidth="1"/>
    <col min="13321" max="13321" width="15.44140625" style="46" customWidth="1"/>
    <col min="13322" max="13322" width="12.88671875" style="46" bestFit="1" customWidth="1"/>
    <col min="13323" max="13323" width="8.88671875" style="46"/>
    <col min="13324" max="13324" width="12.88671875" style="46" bestFit="1" customWidth="1"/>
    <col min="13325" max="13568" width="8.88671875" style="46"/>
    <col min="13569" max="13569" width="3.6640625" style="46" bestFit="1" customWidth="1"/>
    <col min="13570" max="13570" width="8.33203125" style="46" customWidth="1"/>
    <col min="13571" max="13571" width="46.109375" style="46" customWidth="1"/>
    <col min="13572" max="13572" width="11" style="46" customWidth="1"/>
    <col min="13573" max="13573" width="12.5546875" style="46" customWidth="1"/>
    <col min="13574" max="13574" width="10.88671875" style="46" customWidth="1"/>
    <col min="13575" max="13575" width="16.109375" style="46" customWidth="1"/>
    <col min="13576" max="13576" width="0" style="46" hidden="1" customWidth="1"/>
    <col min="13577" max="13577" width="15.44140625" style="46" customWidth="1"/>
    <col min="13578" max="13578" width="12.88671875" style="46" bestFit="1" customWidth="1"/>
    <col min="13579" max="13579" width="8.88671875" style="46"/>
    <col min="13580" max="13580" width="12.88671875" style="46" bestFit="1" customWidth="1"/>
    <col min="13581" max="13824" width="8.88671875" style="46"/>
    <col min="13825" max="13825" width="3.6640625" style="46" bestFit="1" customWidth="1"/>
    <col min="13826" max="13826" width="8.33203125" style="46" customWidth="1"/>
    <col min="13827" max="13827" width="46.109375" style="46" customWidth="1"/>
    <col min="13828" max="13828" width="11" style="46" customWidth="1"/>
    <col min="13829" max="13829" width="12.5546875" style="46" customWidth="1"/>
    <col min="13830" max="13830" width="10.88671875" style="46" customWidth="1"/>
    <col min="13831" max="13831" width="16.109375" style="46" customWidth="1"/>
    <col min="13832" max="13832" width="0" style="46" hidden="1" customWidth="1"/>
    <col min="13833" max="13833" width="15.44140625" style="46" customWidth="1"/>
    <col min="13834" max="13834" width="12.88671875" style="46" bestFit="1" customWidth="1"/>
    <col min="13835" max="13835" width="8.88671875" style="46"/>
    <col min="13836" max="13836" width="12.88671875" style="46" bestFit="1" customWidth="1"/>
    <col min="13837" max="14080" width="8.88671875" style="46"/>
    <col min="14081" max="14081" width="3.6640625" style="46" bestFit="1" customWidth="1"/>
    <col min="14082" max="14082" width="8.33203125" style="46" customWidth="1"/>
    <col min="14083" max="14083" width="46.109375" style="46" customWidth="1"/>
    <col min="14084" max="14084" width="11" style="46" customWidth="1"/>
    <col min="14085" max="14085" width="12.5546875" style="46" customWidth="1"/>
    <col min="14086" max="14086" width="10.88671875" style="46" customWidth="1"/>
    <col min="14087" max="14087" width="16.109375" style="46" customWidth="1"/>
    <col min="14088" max="14088" width="0" style="46" hidden="1" customWidth="1"/>
    <col min="14089" max="14089" width="15.44140625" style="46" customWidth="1"/>
    <col min="14090" max="14090" width="12.88671875" style="46" bestFit="1" customWidth="1"/>
    <col min="14091" max="14091" width="8.88671875" style="46"/>
    <col min="14092" max="14092" width="12.88671875" style="46" bestFit="1" customWidth="1"/>
    <col min="14093" max="14336" width="8.88671875" style="46"/>
    <col min="14337" max="14337" width="3.6640625" style="46" bestFit="1" customWidth="1"/>
    <col min="14338" max="14338" width="8.33203125" style="46" customWidth="1"/>
    <col min="14339" max="14339" width="46.109375" style="46" customWidth="1"/>
    <col min="14340" max="14340" width="11" style="46" customWidth="1"/>
    <col min="14341" max="14341" width="12.5546875" style="46" customWidth="1"/>
    <col min="14342" max="14342" width="10.88671875" style="46" customWidth="1"/>
    <col min="14343" max="14343" width="16.109375" style="46" customWidth="1"/>
    <col min="14344" max="14344" width="0" style="46" hidden="1" customWidth="1"/>
    <col min="14345" max="14345" width="15.44140625" style="46" customWidth="1"/>
    <col min="14346" max="14346" width="12.88671875" style="46" bestFit="1" customWidth="1"/>
    <col min="14347" max="14347" width="8.88671875" style="46"/>
    <col min="14348" max="14348" width="12.88671875" style="46" bestFit="1" customWidth="1"/>
    <col min="14349" max="14592" width="8.88671875" style="46"/>
    <col min="14593" max="14593" width="3.6640625" style="46" bestFit="1" customWidth="1"/>
    <col min="14594" max="14594" width="8.33203125" style="46" customWidth="1"/>
    <col min="14595" max="14595" width="46.109375" style="46" customWidth="1"/>
    <col min="14596" max="14596" width="11" style="46" customWidth="1"/>
    <col min="14597" max="14597" width="12.5546875" style="46" customWidth="1"/>
    <col min="14598" max="14598" width="10.88671875" style="46" customWidth="1"/>
    <col min="14599" max="14599" width="16.109375" style="46" customWidth="1"/>
    <col min="14600" max="14600" width="0" style="46" hidden="1" customWidth="1"/>
    <col min="14601" max="14601" width="15.44140625" style="46" customWidth="1"/>
    <col min="14602" max="14602" width="12.88671875" style="46" bestFit="1" customWidth="1"/>
    <col min="14603" max="14603" width="8.88671875" style="46"/>
    <col min="14604" max="14604" width="12.88671875" style="46" bestFit="1" customWidth="1"/>
    <col min="14605" max="14848" width="8.88671875" style="46"/>
    <col min="14849" max="14849" width="3.6640625" style="46" bestFit="1" customWidth="1"/>
    <col min="14850" max="14850" width="8.33203125" style="46" customWidth="1"/>
    <col min="14851" max="14851" width="46.109375" style="46" customWidth="1"/>
    <col min="14852" max="14852" width="11" style="46" customWidth="1"/>
    <col min="14853" max="14853" width="12.5546875" style="46" customWidth="1"/>
    <col min="14854" max="14854" width="10.88671875" style="46" customWidth="1"/>
    <col min="14855" max="14855" width="16.109375" style="46" customWidth="1"/>
    <col min="14856" max="14856" width="0" style="46" hidden="1" customWidth="1"/>
    <col min="14857" max="14857" width="15.44140625" style="46" customWidth="1"/>
    <col min="14858" max="14858" width="12.88671875" style="46" bestFit="1" customWidth="1"/>
    <col min="14859" max="14859" width="8.88671875" style="46"/>
    <col min="14860" max="14860" width="12.88671875" style="46" bestFit="1" customWidth="1"/>
    <col min="14861" max="15104" width="8.88671875" style="46"/>
    <col min="15105" max="15105" width="3.6640625" style="46" bestFit="1" customWidth="1"/>
    <col min="15106" max="15106" width="8.33203125" style="46" customWidth="1"/>
    <col min="15107" max="15107" width="46.109375" style="46" customWidth="1"/>
    <col min="15108" max="15108" width="11" style="46" customWidth="1"/>
    <col min="15109" max="15109" width="12.5546875" style="46" customWidth="1"/>
    <col min="15110" max="15110" width="10.88671875" style="46" customWidth="1"/>
    <col min="15111" max="15111" width="16.109375" style="46" customWidth="1"/>
    <col min="15112" max="15112" width="0" style="46" hidden="1" customWidth="1"/>
    <col min="15113" max="15113" width="15.44140625" style="46" customWidth="1"/>
    <col min="15114" max="15114" width="12.88671875" style="46" bestFit="1" customWidth="1"/>
    <col min="15115" max="15115" width="8.88671875" style="46"/>
    <col min="15116" max="15116" width="12.88671875" style="46" bestFit="1" customWidth="1"/>
    <col min="15117" max="15360" width="8.88671875" style="46"/>
    <col min="15361" max="15361" width="3.6640625" style="46" bestFit="1" customWidth="1"/>
    <col min="15362" max="15362" width="8.33203125" style="46" customWidth="1"/>
    <col min="15363" max="15363" width="46.109375" style="46" customWidth="1"/>
    <col min="15364" max="15364" width="11" style="46" customWidth="1"/>
    <col min="15365" max="15365" width="12.5546875" style="46" customWidth="1"/>
    <col min="15366" max="15366" width="10.88671875" style="46" customWidth="1"/>
    <col min="15367" max="15367" width="16.109375" style="46" customWidth="1"/>
    <col min="15368" max="15368" width="0" style="46" hidden="1" customWidth="1"/>
    <col min="15369" max="15369" width="15.44140625" style="46" customWidth="1"/>
    <col min="15370" max="15370" width="12.88671875" style="46" bestFit="1" customWidth="1"/>
    <col min="15371" max="15371" width="8.88671875" style="46"/>
    <col min="15372" max="15372" width="12.88671875" style="46" bestFit="1" customWidth="1"/>
    <col min="15373" max="15616" width="8.88671875" style="46"/>
    <col min="15617" max="15617" width="3.6640625" style="46" bestFit="1" customWidth="1"/>
    <col min="15618" max="15618" width="8.33203125" style="46" customWidth="1"/>
    <col min="15619" max="15619" width="46.109375" style="46" customWidth="1"/>
    <col min="15620" max="15620" width="11" style="46" customWidth="1"/>
    <col min="15621" max="15621" width="12.5546875" style="46" customWidth="1"/>
    <col min="15622" max="15622" width="10.88671875" style="46" customWidth="1"/>
    <col min="15623" max="15623" width="16.109375" style="46" customWidth="1"/>
    <col min="15624" max="15624" width="0" style="46" hidden="1" customWidth="1"/>
    <col min="15625" max="15625" width="15.44140625" style="46" customWidth="1"/>
    <col min="15626" max="15626" width="12.88671875" style="46" bestFit="1" customWidth="1"/>
    <col min="15627" max="15627" width="8.88671875" style="46"/>
    <col min="15628" max="15628" width="12.88671875" style="46" bestFit="1" customWidth="1"/>
    <col min="15629" max="15872" width="8.88671875" style="46"/>
    <col min="15873" max="15873" width="3.6640625" style="46" bestFit="1" customWidth="1"/>
    <col min="15874" max="15874" width="8.33203125" style="46" customWidth="1"/>
    <col min="15875" max="15875" width="46.109375" style="46" customWidth="1"/>
    <col min="15876" max="15876" width="11" style="46" customWidth="1"/>
    <col min="15877" max="15877" width="12.5546875" style="46" customWidth="1"/>
    <col min="15878" max="15878" width="10.88671875" style="46" customWidth="1"/>
    <col min="15879" max="15879" width="16.109375" style="46" customWidth="1"/>
    <col min="15880" max="15880" width="0" style="46" hidden="1" customWidth="1"/>
    <col min="15881" max="15881" width="15.44140625" style="46" customWidth="1"/>
    <col min="15882" max="15882" width="12.88671875" style="46" bestFit="1" customWidth="1"/>
    <col min="15883" max="15883" width="8.88671875" style="46"/>
    <col min="15884" max="15884" width="12.88671875" style="46" bestFit="1" customWidth="1"/>
    <col min="15885" max="16128" width="8.88671875" style="46"/>
    <col min="16129" max="16129" width="3.6640625" style="46" bestFit="1" customWidth="1"/>
    <col min="16130" max="16130" width="8.33203125" style="46" customWidth="1"/>
    <col min="16131" max="16131" width="46.109375" style="46" customWidth="1"/>
    <col min="16132" max="16132" width="11" style="46" customWidth="1"/>
    <col min="16133" max="16133" width="12.5546875" style="46" customWidth="1"/>
    <col min="16134" max="16134" width="10.88671875" style="46" customWidth="1"/>
    <col min="16135" max="16135" width="16.109375" style="46" customWidth="1"/>
    <col min="16136" max="16136" width="0" style="46" hidden="1" customWidth="1"/>
    <col min="16137" max="16137" width="15.44140625" style="46" customWidth="1"/>
    <col min="16138" max="16138" width="12.88671875" style="46" bestFit="1" customWidth="1"/>
    <col min="16139" max="16139" width="8.88671875" style="46"/>
    <col min="16140" max="16140" width="12.88671875" style="46" bestFit="1" customWidth="1"/>
    <col min="16141" max="16384" width="8.88671875" style="46"/>
  </cols>
  <sheetData>
    <row r="1" spans="1:12" s="3" customFormat="1" ht="41.4" customHeight="1">
      <c r="A1" s="433" t="s">
        <v>841</v>
      </c>
      <c r="B1" s="412"/>
      <c r="C1" s="413"/>
      <c r="D1" s="434"/>
      <c r="E1" s="435"/>
      <c r="F1" s="435"/>
      <c r="G1" s="436"/>
      <c r="H1" s="1"/>
      <c r="I1" s="2">
        <f>G22/'[4]Grand Summary'!H40</f>
        <v>0</v>
      </c>
    </row>
    <row r="2" spans="1:12" s="3" customFormat="1" ht="18" customHeight="1">
      <c r="A2" s="552" t="s">
        <v>1</v>
      </c>
      <c r="B2" s="554" t="s">
        <v>2</v>
      </c>
      <c r="C2" s="556" t="s">
        <v>3</v>
      </c>
      <c r="D2" s="556" t="s">
        <v>4</v>
      </c>
      <c r="E2" s="556" t="s">
        <v>833</v>
      </c>
      <c r="F2" s="557" t="s">
        <v>834</v>
      </c>
      <c r="G2" s="558" t="s">
        <v>7</v>
      </c>
      <c r="H2" s="1"/>
      <c r="K2" s="4">
        <f>11*150000</f>
        <v>1650000</v>
      </c>
    </row>
    <row r="3" spans="1:12" s="3" customFormat="1" ht="18" customHeight="1">
      <c r="A3" s="553"/>
      <c r="B3" s="555"/>
      <c r="C3" s="556"/>
      <c r="D3" s="556"/>
      <c r="E3" s="556"/>
      <c r="F3" s="557"/>
      <c r="G3" s="558"/>
      <c r="H3" s="5"/>
    </row>
    <row r="4" spans="1:12" s="3" customFormat="1" ht="27.6" customHeight="1">
      <c r="A4" s="437"/>
      <c r="B4" s="438"/>
      <c r="C4" s="439" t="str">
        <f>'[5]Bill No 1'!C10</f>
        <v>PROJECT NAME BOARDS/ PLAQUES</v>
      </c>
      <c r="D4" s="438"/>
      <c r="E4" s="438"/>
      <c r="F4" s="440"/>
      <c r="G4" s="441"/>
      <c r="H4" s="5"/>
    </row>
    <row r="5" spans="1:12" s="9" customFormat="1" ht="45.6" customHeight="1">
      <c r="A5" s="421" t="s">
        <v>823</v>
      </c>
      <c r="B5" s="6"/>
      <c r="C5" s="12" t="s">
        <v>633</v>
      </c>
      <c r="D5" s="40" t="s">
        <v>835</v>
      </c>
      <c r="E5" s="442">
        <v>125000</v>
      </c>
      <c r="F5" s="30"/>
      <c r="G5" s="33">
        <f>F5*E5</f>
        <v>0</v>
      </c>
      <c r="H5" s="1"/>
      <c r="J5" s="11"/>
    </row>
    <row r="6" spans="1:12" s="9" customFormat="1" ht="21" customHeight="1">
      <c r="A6" s="421"/>
      <c r="B6" s="6"/>
      <c r="C6" s="443" t="str">
        <f>'[5]Bill No 1'!C13</f>
        <v>SERVICES</v>
      </c>
      <c r="D6" s="40"/>
      <c r="E6" s="442"/>
      <c r="F6" s="30"/>
      <c r="G6" s="33">
        <f t="shared" ref="G6:G21" si="0">F6*E6</f>
        <v>0</v>
      </c>
      <c r="H6" s="1"/>
      <c r="J6" s="11"/>
    </row>
    <row r="7" spans="1:12" s="9" customFormat="1" ht="44.4" customHeight="1">
      <c r="A7" s="421" t="s">
        <v>825</v>
      </c>
      <c r="B7" s="6"/>
      <c r="C7" s="12" t="s">
        <v>634</v>
      </c>
      <c r="D7" s="40" t="s">
        <v>835</v>
      </c>
      <c r="E7" s="442">
        <v>1250000</v>
      </c>
      <c r="F7" s="30"/>
      <c r="G7" s="33">
        <f t="shared" si="0"/>
        <v>0</v>
      </c>
      <c r="H7" s="1"/>
      <c r="J7" s="11"/>
    </row>
    <row r="8" spans="1:12" s="9" customFormat="1" ht="27" customHeight="1">
      <c r="A8" s="421"/>
      <c r="B8" s="6"/>
      <c r="C8" s="443" t="str">
        <f>'[5]Bill No 1'!C17</f>
        <v>ENVIRONMENTAL MANAGEMENT</v>
      </c>
      <c r="D8" s="28"/>
      <c r="E8" s="442"/>
      <c r="F8" s="444"/>
      <c r="G8" s="33">
        <f t="shared" si="0"/>
        <v>0</v>
      </c>
      <c r="H8" s="19"/>
      <c r="J8" s="11"/>
    </row>
    <row r="9" spans="1:12" s="9" customFormat="1" ht="42.6" customHeight="1">
      <c r="A9" s="421" t="s">
        <v>826</v>
      </c>
      <c r="B9" s="6"/>
      <c r="C9" s="12" t="s">
        <v>635</v>
      </c>
      <c r="D9" s="40" t="s">
        <v>835</v>
      </c>
      <c r="E9" s="442">
        <v>1250000</v>
      </c>
      <c r="F9" s="30"/>
      <c r="G9" s="33">
        <f t="shared" si="0"/>
        <v>0</v>
      </c>
      <c r="H9" s="19"/>
      <c r="J9" s="11"/>
    </row>
    <row r="10" spans="1:12" s="9" customFormat="1" ht="27" customHeight="1">
      <c r="A10" s="421"/>
      <c r="B10" s="6"/>
      <c r="C10" s="443" t="str">
        <f>'[5]Bill No 1'!C22</f>
        <v>TRAFFIC CONTROL</v>
      </c>
      <c r="D10" s="40"/>
      <c r="E10" s="442"/>
      <c r="F10" s="30"/>
      <c r="G10" s="33">
        <f t="shared" si="0"/>
        <v>0</v>
      </c>
      <c r="H10" s="19"/>
      <c r="J10" s="11"/>
    </row>
    <row r="11" spans="1:12" s="9" customFormat="1" ht="51.6" customHeight="1">
      <c r="A11" s="421" t="s">
        <v>827</v>
      </c>
      <c r="B11" s="6"/>
      <c r="C11" s="12" t="s">
        <v>636</v>
      </c>
      <c r="D11" s="40" t="s">
        <v>835</v>
      </c>
      <c r="E11" s="442">
        <v>2500000</v>
      </c>
      <c r="F11" s="30"/>
      <c r="G11" s="33">
        <f t="shared" si="0"/>
        <v>0</v>
      </c>
      <c r="H11" s="19"/>
      <c r="J11" s="11"/>
    </row>
    <row r="12" spans="1:12" s="9" customFormat="1" ht="26.4" customHeight="1">
      <c r="A12" s="421"/>
      <c r="B12" s="6"/>
      <c r="C12" s="443" t="str">
        <f>'[5]Bill No 1'!C24</f>
        <v>HEALTH &amp; SAFETY</v>
      </c>
      <c r="D12" s="40"/>
      <c r="E12" s="442"/>
      <c r="F12" s="30"/>
      <c r="G12" s="33">
        <f t="shared" si="0"/>
        <v>0</v>
      </c>
      <c r="H12" s="19"/>
      <c r="J12" s="11"/>
    </row>
    <row r="13" spans="1:12" s="9" customFormat="1" ht="40.799999999999997" customHeight="1">
      <c r="A13" s="421" t="s">
        <v>828</v>
      </c>
      <c r="B13" s="381"/>
      <c r="C13" s="12" t="s">
        <v>637</v>
      </c>
      <c r="D13" s="40" t="s">
        <v>835</v>
      </c>
      <c r="E13" s="442">
        <v>600000</v>
      </c>
      <c r="F13" s="30"/>
      <c r="G13" s="33">
        <f t="shared" si="0"/>
        <v>0</v>
      </c>
      <c r="H13" s="1"/>
      <c r="J13" s="11"/>
    </row>
    <row r="14" spans="1:12" s="9" customFormat="1" ht="25.2" customHeight="1">
      <c r="A14" s="421"/>
      <c r="B14" s="381"/>
      <c r="C14" s="443" t="str">
        <f>'[5]Bill No 1'!C27</f>
        <v>UTILITY RELOCATION</v>
      </c>
      <c r="D14" s="40"/>
      <c r="E14" s="442"/>
      <c r="F14" s="30"/>
      <c r="G14" s="33">
        <f t="shared" si="0"/>
        <v>0</v>
      </c>
      <c r="H14" s="1"/>
      <c r="J14" s="11"/>
    </row>
    <row r="15" spans="1:12" s="9" customFormat="1" ht="35.25" customHeight="1">
      <c r="A15" s="421" t="s">
        <v>829</v>
      </c>
      <c r="B15" s="27"/>
      <c r="C15" s="12" t="s">
        <v>638</v>
      </c>
      <c r="D15" s="40" t="s">
        <v>835</v>
      </c>
      <c r="E15" s="442">
        <v>625000</v>
      </c>
      <c r="F15" s="30"/>
      <c r="G15" s="33">
        <f t="shared" si="0"/>
        <v>0</v>
      </c>
      <c r="H15" s="1"/>
      <c r="I15" s="25"/>
      <c r="J15" s="26"/>
      <c r="K15" s="25"/>
      <c r="L15" s="25"/>
    </row>
    <row r="16" spans="1:12" s="9" customFormat="1" ht="26.4" customHeight="1">
      <c r="A16" s="421"/>
      <c r="B16" s="27"/>
      <c r="C16" s="443" t="str">
        <f>'[5]Bill No 1'!C39</f>
        <v>MONITORING</v>
      </c>
      <c r="D16" s="40"/>
      <c r="E16" s="442"/>
      <c r="F16" s="30"/>
      <c r="G16" s="33">
        <f t="shared" si="0"/>
        <v>0</v>
      </c>
      <c r="H16" s="1"/>
      <c r="I16" s="25"/>
      <c r="J16" s="26"/>
      <c r="K16" s="25"/>
      <c r="L16" s="25"/>
    </row>
    <row r="17" spans="1:16140" s="9" customFormat="1" ht="35.1" customHeight="1">
      <c r="A17" s="421" t="s">
        <v>830</v>
      </c>
      <c r="B17" s="6"/>
      <c r="C17" s="12" t="s">
        <v>639</v>
      </c>
      <c r="D17" s="40" t="s">
        <v>835</v>
      </c>
      <c r="E17" s="442">
        <v>5000000</v>
      </c>
      <c r="F17" s="30"/>
      <c r="G17" s="33">
        <f t="shared" si="0"/>
        <v>0</v>
      </c>
      <c r="H17" s="1"/>
      <c r="I17" s="25"/>
      <c r="J17" s="26"/>
      <c r="K17" s="25"/>
      <c r="L17" s="25"/>
    </row>
    <row r="18" spans="1:16140" s="9" customFormat="1" ht="35.1" customHeight="1">
      <c r="A18" s="421"/>
      <c r="B18" s="41"/>
      <c r="C18" s="443" t="s">
        <v>84</v>
      </c>
      <c r="D18" s="40"/>
      <c r="E18" s="442"/>
      <c r="F18" s="30"/>
      <c r="G18" s="33"/>
      <c r="H18" s="1"/>
      <c r="I18" s="25"/>
      <c r="J18" s="26"/>
      <c r="K18" s="25"/>
      <c r="L18" s="25"/>
    </row>
    <row r="19" spans="1:16140" s="9" customFormat="1" ht="37.799999999999997" customHeight="1">
      <c r="A19" s="421" t="s">
        <v>831</v>
      </c>
      <c r="B19" s="41"/>
      <c r="C19" s="12" t="s">
        <v>640</v>
      </c>
      <c r="D19" s="40" t="s">
        <v>835</v>
      </c>
      <c r="E19" s="442">
        <v>500000</v>
      </c>
      <c r="F19" s="30"/>
      <c r="G19" s="33">
        <f t="shared" si="0"/>
        <v>0</v>
      </c>
      <c r="H19" s="1"/>
      <c r="I19" s="25"/>
      <c r="J19" s="36"/>
      <c r="K19" s="25"/>
      <c r="L19" s="25"/>
    </row>
    <row r="20" spans="1:16140" s="9" customFormat="1" ht="45.6" customHeight="1">
      <c r="A20" s="421"/>
      <c r="B20" s="41"/>
      <c r="C20" s="37" t="str">
        <f>'[5]Bill No 1'!C44</f>
        <v>DEVELOPMENT OF ACCESS ROADS, REHABILITATION OF ROADS &amp; EXISTING DRAINAGE</v>
      </c>
      <c r="D20" s="44"/>
      <c r="E20" s="442"/>
      <c r="F20" s="445"/>
      <c r="G20" s="33">
        <f t="shared" si="0"/>
        <v>0</v>
      </c>
      <c r="H20" s="1"/>
      <c r="I20" s="25"/>
      <c r="J20" s="36"/>
      <c r="K20" s="25"/>
      <c r="L20" s="25"/>
    </row>
    <row r="21" spans="1:16140" s="9" customFormat="1" ht="80.400000000000006" customHeight="1">
      <c r="A21" s="421" t="s">
        <v>832</v>
      </c>
      <c r="B21" s="41"/>
      <c r="C21" s="12" t="s">
        <v>641</v>
      </c>
      <c r="D21" s="40" t="s">
        <v>835</v>
      </c>
      <c r="E21" s="442">
        <v>1500000</v>
      </c>
      <c r="F21" s="30"/>
      <c r="G21" s="33">
        <f t="shared" si="0"/>
        <v>0</v>
      </c>
      <c r="H21" s="1"/>
      <c r="I21" s="25"/>
      <c r="J21" s="36"/>
      <c r="K21" s="25"/>
      <c r="L21" s="25"/>
    </row>
    <row r="22" spans="1:16140" ht="30" customHeight="1" thickBot="1">
      <c r="A22" s="446"/>
      <c r="B22" s="548" t="s">
        <v>836</v>
      </c>
      <c r="C22" s="548"/>
      <c r="D22" s="548"/>
      <c r="E22" s="548"/>
      <c r="F22" s="548"/>
      <c r="G22" s="447">
        <f>SUM(G5:G21)</f>
        <v>0</v>
      </c>
      <c r="I22" s="25"/>
      <c r="J22" s="36">
        <f>253</f>
        <v>253</v>
      </c>
      <c r="K22" s="25"/>
      <c r="L22" s="25">
        <f>J22*M22</f>
        <v>0</v>
      </c>
    </row>
    <row r="23" spans="1:16140">
      <c r="J23" s="46">
        <f>J22*0.18</f>
        <v>45.54</v>
      </c>
    </row>
    <row r="24" spans="1:16140" s="45" customFormat="1">
      <c r="A24" s="47"/>
      <c r="B24" s="47"/>
      <c r="C24" s="46"/>
      <c r="D24" s="48"/>
      <c r="E24" s="48"/>
      <c r="F24" s="49"/>
      <c r="G24" s="49" t="e">
        <f>SUM(G20,#REF!,#REF!,#REF!,#REF!,#REF!,#REF!,#REF!,#REF!,#REF!)</f>
        <v>#REF!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</row>
    <row r="29" spans="1:16140">
      <c r="G29" s="49">
        <v>3337500</v>
      </c>
    </row>
    <row r="33" spans="1:16140">
      <c r="G33" s="49">
        <f>G22-G29</f>
        <v>-3337500</v>
      </c>
    </row>
    <row r="43" spans="1:16140" s="45" customFormat="1">
      <c r="A43" s="47"/>
      <c r="B43" s="47"/>
      <c r="C43" s="46"/>
      <c r="D43" s="48"/>
      <c r="E43" s="48"/>
      <c r="F43" s="49"/>
      <c r="G43" s="50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  <c r="TF43" s="46"/>
      <c r="TG43" s="46"/>
      <c r="TH43" s="46"/>
      <c r="TI43" s="46"/>
      <c r="TJ43" s="46"/>
      <c r="TK43" s="46"/>
      <c r="TL43" s="46"/>
      <c r="TM43" s="46"/>
      <c r="TN43" s="46"/>
      <c r="TO43" s="46"/>
      <c r="TP43" s="46"/>
      <c r="TQ43" s="46"/>
      <c r="TR43" s="46"/>
      <c r="TS43" s="46"/>
      <c r="TT43" s="46"/>
      <c r="TU43" s="46"/>
      <c r="TV43" s="46"/>
      <c r="TW43" s="46"/>
      <c r="TX43" s="46"/>
      <c r="TY43" s="46"/>
      <c r="TZ43" s="46"/>
      <c r="UA43" s="46"/>
      <c r="UB43" s="46"/>
      <c r="UC43" s="46"/>
      <c r="UD43" s="46"/>
      <c r="UE43" s="46"/>
      <c r="UF43" s="46"/>
      <c r="UG43" s="46"/>
      <c r="UH43" s="46"/>
      <c r="UI43" s="46"/>
      <c r="UJ43" s="46"/>
      <c r="UK43" s="46"/>
      <c r="UL43" s="46"/>
      <c r="UM43" s="46"/>
      <c r="UN43" s="46"/>
      <c r="UO43" s="46"/>
      <c r="UP43" s="46"/>
      <c r="UQ43" s="46"/>
      <c r="UR43" s="46"/>
      <c r="US43" s="46"/>
      <c r="UT43" s="46"/>
      <c r="UU43" s="46"/>
      <c r="UV43" s="46"/>
      <c r="UW43" s="46"/>
      <c r="UX43" s="46"/>
      <c r="UY43" s="46"/>
      <c r="UZ43" s="46"/>
      <c r="VA43" s="46"/>
      <c r="VB43" s="46"/>
      <c r="VC43" s="46"/>
      <c r="VD43" s="46"/>
      <c r="VE43" s="46"/>
      <c r="VF43" s="46"/>
      <c r="VG43" s="46"/>
      <c r="VH43" s="46"/>
      <c r="VI43" s="46"/>
      <c r="VJ43" s="46"/>
      <c r="VK43" s="46"/>
      <c r="VL43" s="46"/>
      <c r="VM43" s="46"/>
      <c r="VN43" s="46"/>
      <c r="VO43" s="46"/>
      <c r="VP43" s="46"/>
      <c r="VQ43" s="46"/>
      <c r="VR43" s="46"/>
      <c r="VS43" s="46"/>
      <c r="VT43" s="46"/>
      <c r="VU43" s="46"/>
      <c r="VV43" s="46"/>
      <c r="VW43" s="46"/>
      <c r="VX43" s="46"/>
      <c r="VY43" s="46"/>
      <c r="VZ43" s="46"/>
      <c r="WA43" s="46"/>
      <c r="WB43" s="46"/>
      <c r="WC43" s="46"/>
      <c r="WD43" s="46"/>
      <c r="WE43" s="46"/>
      <c r="WF43" s="46"/>
      <c r="WG43" s="46"/>
      <c r="WH43" s="46"/>
      <c r="WI43" s="46"/>
      <c r="WJ43" s="46"/>
      <c r="WK43" s="46"/>
      <c r="WL43" s="46"/>
      <c r="WM43" s="46"/>
      <c r="WN43" s="46"/>
      <c r="WO43" s="46"/>
      <c r="WP43" s="46"/>
      <c r="WQ43" s="46"/>
      <c r="WR43" s="46"/>
      <c r="WS43" s="46"/>
      <c r="WT43" s="46"/>
      <c r="WU43" s="46"/>
      <c r="WV43" s="46"/>
      <c r="WW43" s="46"/>
      <c r="WX43" s="46"/>
      <c r="WY43" s="46"/>
      <c r="WZ43" s="46"/>
      <c r="XA43" s="46"/>
      <c r="XB43" s="46"/>
      <c r="XC43" s="46"/>
      <c r="XD43" s="46"/>
      <c r="XE43" s="46"/>
      <c r="XF43" s="46"/>
      <c r="XG43" s="46"/>
      <c r="XH43" s="46"/>
      <c r="XI43" s="46"/>
      <c r="XJ43" s="46"/>
      <c r="XK43" s="46"/>
      <c r="XL43" s="46"/>
      <c r="XM43" s="46"/>
      <c r="XN43" s="46"/>
      <c r="XO43" s="46"/>
      <c r="XP43" s="46"/>
      <c r="XQ43" s="46"/>
      <c r="XR43" s="46"/>
      <c r="XS43" s="46"/>
      <c r="XT43" s="46"/>
      <c r="XU43" s="46"/>
      <c r="XV43" s="46"/>
      <c r="XW43" s="46"/>
      <c r="XX43" s="46"/>
      <c r="XY43" s="46"/>
      <c r="XZ43" s="46"/>
      <c r="YA43" s="46"/>
      <c r="YB43" s="46"/>
      <c r="YC43" s="46"/>
      <c r="YD43" s="46"/>
      <c r="YE43" s="46"/>
      <c r="YF43" s="46"/>
      <c r="YG43" s="46"/>
      <c r="YH43" s="46"/>
      <c r="YI43" s="46"/>
      <c r="YJ43" s="46"/>
      <c r="YK43" s="46"/>
      <c r="YL43" s="46"/>
      <c r="YM43" s="46"/>
      <c r="YN43" s="46"/>
      <c r="YO43" s="46"/>
      <c r="YP43" s="46"/>
      <c r="YQ43" s="46"/>
      <c r="YR43" s="46"/>
      <c r="YS43" s="46"/>
      <c r="YT43" s="46"/>
      <c r="YU43" s="46"/>
      <c r="YV43" s="46"/>
      <c r="YW43" s="46"/>
      <c r="YX43" s="46"/>
      <c r="YY43" s="46"/>
      <c r="YZ43" s="46"/>
      <c r="ZA43" s="46"/>
      <c r="ZB43" s="46"/>
      <c r="ZC43" s="46"/>
      <c r="ZD43" s="46"/>
      <c r="ZE43" s="46"/>
      <c r="ZF43" s="46"/>
      <c r="ZG43" s="46"/>
      <c r="ZH43" s="46"/>
      <c r="ZI43" s="46"/>
      <c r="ZJ43" s="46"/>
      <c r="ZK43" s="46"/>
      <c r="ZL43" s="46"/>
      <c r="ZM43" s="46"/>
      <c r="ZN43" s="46"/>
      <c r="ZO43" s="46"/>
      <c r="ZP43" s="46"/>
      <c r="ZQ43" s="46"/>
      <c r="ZR43" s="46"/>
      <c r="ZS43" s="46"/>
      <c r="ZT43" s="46"/>
      <c r="ZU43" s="46"/>
      <c r="ZV43" s="46"/>
      <c r="ZW43" s="46"/>
      <c r="ZX43" s="46"/>
      <c r="ZY43" s="46"/>
      <c r="ZZ43" s="46"/>
      <c r="AAA43" s="46"/>
      <c r="AAB43" s="46"/>
      <c r="AAC43" s="46"/>
      <c r="AAD43" s="46"/>
      <c r="AAE43" s="46"/>
      <c r="AAF43" s="46"/>
      <c r="AAG43" s="46"/>
      <c r="AAH43" s="46"/>
      <c r="AAI43" s="46"/>
      <c r="AAJ43" s="46"/>
      <c r="AAK43" s="46"/>
      <c r="AAL43" s="46"/>
      <c r="AAM43" s="46"/>
      <c r="AAN43" s="46"/>
      <c r="AAO43" s="46"/>
      <c r="AAP43" s="46"/>
      <c r="AAQ43" s="46"/>
      <c r="AAR43" s="46"/>
      <c r="AAS43" s="46"/>
      <c r="AAT43" s="46"/>
      <c r="AAU43" s="46"/>
      <c r="AAV43" s="46"/>
      <c r="AAW43" s="46"/>
      <c r="AAX43" s="46"/>
      <c r="AAY43" s="46"/>
      <c r="AAZ43" s="46"/>
      <c r="ABA43" s="46"/>
      <c r="ABB43" s="46"/>
      <c r="ABC43" s="46"/>
      <c r="ABD43" s="46"/>
      <c r="ABE43" s="46"/>
      <c r="ABF43" s="46"/>
      <c r="ABG43" s="46"/>
      <c r="ABH43" s="46"/>
      <c r="ABI43" s="46"/>
      <c r="ABJ43" s="46"/>
      <c r="ABK43" s="46"/>
      <c r="ABL43" s="46"/>
      <c r="ABM43" s="46"/>
      <c r="ABN43" s="46"/>
      <c r="ABO43" s="46"/>
      <c r="ABP43" s="46"/>
      <c r="ABQ43" s="46"/>
      <c r="ABR43" s="46"/>
      <c r="ABS43" s="46"/>
      <c r="ABT43" s="46"/>
      <c r="ABU43" s="46"/>
      <c r="ABV43" s="46"/>
      <c r="ABW43" s="46"/>
      <c r="ABX43" s="46"/>
      <c r="ABY43" s="46"/>
      <c r="ABZ43" s="46"/>
      <c r="ACA43" s="46"/>
      <c r="ACB43" s="46"/>
      <c r="ACC43" s="46"/>
      <c r="ACD43" s="46"/>
      <c r="ACE43" s="46"/>
      <c r="ACF43" s="46"/>
      <c r="ACG43" s="46"/>
      <c r="ACH43" s="46"/>
      <c r="ACI43" s="46"/>
      <c r="ACJ43" s="46"/>
      <c r="ACK43" s="46"/>
      <c r="ACL43" s="46"/>
      <c r="ACM43" s="46"/>
      <c r="ACN43" s="46"/>
      <c r="ACO43" s="46"/>
      <c r="ACP43" s="46"/>
      <c r="ACQ43" s="46"/>
      <c r="ACR43" s="46"/>
      <c r="ACS43" s="46"/>
      <c r="ACT43" s="46"/>
      <c r="ACU43" s="46"/>
      <c r="ACV43" s="46"/>
      <c r="ACW43" s="46"/>
      <c r="ACX43" s="46"/>
      <c r="ACY43" s="46"/>
      <c r="ACZ43" s="46"/>
      <c r="ADA43" s="46"/>
      <c r="ADB43" s="46"/>
      <c r="ADC43" s="46"/>
      <c r="ADD43" s="46"/>
      <c r="ADE43" s="46"/>
      <c r="ADF43" s="46"/>
      <c r="ADG43" s="46"/>
      <c r="ADH43" s="46"/>
      <c r="ADI43" s="46"/>
      <c r="ADJ43" s="46"/>
      <c r="ADK43" s="46"/>
      <c r="ADL43" s="46"/>
      <c r="ADM43" s="46"/>
      <c r="ADN43" s="46"/>
      <c r="ADO43" s="46"/>
      <c r="ADP43" s="46"/>
      <c r="ADQ43" s="46"/>
      <c r="ADR43" s="46"/>
      <c r="ADS43" s="46"/>
      <c r="ADT43" s="46"/>
      <c r="ADU43" s="46"/>
      <c r="ADV43" s="46"/>
      <c r="ADW43" s="46"/>
      <c r="ADX43" s="46"/>
      <c r="ADY43" s="46"/>
      <c r="ADZ43" s="46"/>
      <c r="AEA43" s="46"/>
      <c r="AEB43" s="46"/>
      <c r="AEC43" s="46"/>
      <c r="AED43" s="46"/>
      <c r="AEE43" s="46"/>
      <c r="AEF43" s="46"/>
      <c r="AEG43" s="46"/>
      <c r="AEH43" s="46"/>
      <c r="AEI43" s="46"/>
      <c r="AEJ43" s="46"/>
      <c r="AEK43" s="46"/>
      <c r="AEL43" s="46"/>
      <c r="AEM43" s="46"/>
      <c r="AEN43" s="46"/>
      <c r="AEO43" s="46"/>
      <c r="AEP43" s="46"/>
      <c r="AEQ43" s="46"/>
      <c r="AER43" s="46"/>
      <c r="AES43" s="46"/>
      <c r="AET43" s="46"/>
      <c r="AEU43" s="46"/>
      <c r="AEV43" s="46"/>
      <c r="AEW43" s="46"/>
      <c r="AEX43" s="46"/>
      <c r="AEY43" s="46"/>
      <c r="AEZ43" s="46"/>
      <c r="AFA43" s="46"/>
      <c r="AFB43" s="46"/>
      <c r="AFC43" s="46"/>
      <c r="AFD43" s="46"/>
      <c r="AFE43" s="46"/>
      <c r="AFF43" s="46"/>
      <c r="AFG43" s="46"/>
      <c r="AFH43" s="46"/>
      <c r="AFI43" s="46"/>
      <c r="AFJ43" s="46"/>
      <c r="AFK43" s="46"/>
      <c r="AFL43" s="46"/>
      <c r="AFM43" s="46"/>
      <c r="AFN43" s="46"/>
      <c r="AFO43" s="46"/>
      <c r="AFP43" s="46"/>
      <c r="AFQ43" s="46"/>
      <c r="AFR43" s="46"/>
      <c r="AFS43" s="46"/>
      <c r="AFT43" s="46"/>
      <c r="AFU43" s="46"/>
      <c r="AFV43" s="46"/>
      <c r="AFW43" s="46"/>
      <c r="AFX43" s="46"/>
      <c r="AFY43" s="46"/>
      <c r="AFZ43" s="46"/>
      <c r="AGA43" s="46"/>
      <c r="AGB43" s="46"/>
      <c r="AGC43" s="46"/>
      <c r="AGD43" s="46"/>
      <c r="AGE43" s="46"/>
      <c r="AGF43" s="46"/>
      <c r="AGG43" s="46"/>
      <c r="AGH43" s="46"/>
      <c r="AGI43" s="46"/>
      <c r="AGJ43" s="46"/>
      <c r="AGK43" s="46"/>
      <c r="AGL43" s="46"/>
      <c r="AGM43" s="46"/>
      <c r="AGN43" s="46"/>
      <c r="AGO43" s="46"/>
      <c r="AGP43" s="46"/>
      <c r="AGQ43" s="46"/>
      <c r="AGR43" s="46"/>
      <c r="AGS43" s="46"/>
      <c r="AGT43" s="46"/>
      <c r="AGU43" s="46"/>
      <c r="AGV43" s="46"/>
      <c r="AGW43" s="46"/>
      <c r="AGX43" s="46"/>
      <c r="AGY43" s="46"/>
      <c r="AGZ43" s="46"/>
      <c r="AHA43" s="46"/>
      <c r="AHB43" s="46"/>
      <c r="AHC43" s="46"/>
      <c r="AHD43" s="46"/>
      <c r="AHE43" s="46"/>
      <c r="AHF43" s="46"/>
      <c r="AHG43" s="46"/>
      <c r="AHH43" s="46"/>
      <c r="AHI43" s="46"/>
      <c r="AHJ43" s="46"/>
      <c r="AHK43" s="46"/>
      <c r="AHL43" s="46"/>
      <c r="AHM43" s="46"/>
      <c r="AHN43" s="46"/>
      <c r="AHO43" s="46"/>
      <c r="AHP43" s="46"/>
      <c r="AHQ43" s="46"/>
      <c r="AHR43" s="46"/>
      <c r="AHS43" s="46"/>
      <c r="AHT43" s="46"/>
      <c r="AHU43" s="46"/>
      <c r="AHV43" s="46"/>
      <c r="AHW43" s="46"/>
      <c r="AHX43" s="46"/>
      <c r="AHY43" s="46"/>
      <c r="AHZ43" s="46"/>
      <c r="AIA43" s="46"/>
      <c r="AIB43" s="46"/>
      <c r="AIC43" s="46"/>
      <c r="AID43" s="46"/>
      <c r="AIE43" s="46"/>
      <c r="AIF43" s="46"/>
      <c r="AIG43" s="46"/>
      <c r="AIH43" s="46"/>
      <c r="AII43" s="46"/>
      <c r="AIJ43" s="46"/>
      <c r="AIK43" s="46"/>
      <c r="AIL43" s="46"/>
      <c r="AIM43" s="46"/>
      <c r="AIN43" s="46"/>
      <c r="AIO43" s="46"/>
      <c r="AIP43" s="46"/>
      <c r="AIQ43" s="46"/>
      <c r="AIR43" s="46"/>
      <c r="AIS43" s="46"/>
      <c r="AIT43" s="46"/>
      <c r="AIU43" s="46"/>
      <c r="AIV43" s="46"/>
      <c r="AIW43" s="46"/>
      <c r="AIX43" s="46"/>
      <c r="AIY43" s="46"/>
      <c r="AIZ43" s="46"/>
      <c r="AJA43" s="46"/>
      <c r="AJB43" s="46"/>
      <c r="AJC43" s="46"/>
      <c r="AJD43" s="46"/>
      <c r="AJE43" s="46"/>
      <c r="AJF43" s="46"/>
      <c r="AJG43" s="46"/>
      <c r="AJH43" s="46"/>
      <c r="AJI43" s="46"/>
      <c r="AJJ43" s="46"/>
      <c r="AJK43" s="46"/>
      <c r="AJL43" s="46"/>
      <c r="AJM43" s="46"/>
      <c r="AJN43" s="46"/>
      <c r="AJO43" s="46"/>
      <c r="AJP43" s="46"/>
      <c r="AJQ43" s="46"/>
      <c r="AJR43" s="46"/>
      <c r="AJS43" s="46"/>
      <c r="AJT43" s="46"/>
      <c r="AJU43" s="46"/>
      <c r="AJV43" s="46"/>
      <c r="AJW43" s="46"/>
      <c r="AJX43" s="46"/>
      <c r="AJY43" s="46"/>
      <c r="AJZ43" s="46"/>
      <c r="AKA43" s="46"/>
      <c r="AKB43" s="46"/>
      <c r="AKC43" s="46"/>
      <c r="AKD43" s="46"/>
      <c r="AKE43" s="46"/>
      <c r="AKF43" s="46"/>
      <c r="AKG43" s="46"/>
      <c r="AKH43" s="46"/>
      <c r="AKI43" s="46"/>
      <c r="AKJ43" s="46"/>
      <c r="AKK43" s="46"/>
      <c r="AKL43" s="46"/>
      <c r="AKM43" s="46"/>
      <c r="AKN43" s="46"/>
      <c r="AKO43" s="46"/>
      <c r="AKP43" s="46"/>
      <c r="AKQ43" s="46"/>
      <c r="AKR43" s="46"/>
      <c r="AKS43" s="46"/>
      <c r="AKT43" s="46"/>
      <c r="AKU43" s="46"/>
      <c r="AKV43" s="46"/>
      <c r="AKW43" s="46"/>
      <c r="AKX43" s="46"/>
      <c r="AKY43" s="46"/>
      <c r="AKZ43" s="46"/>
      <c r="ALA43" s="46"/>
      <c r="ALB43" s="46"/>
      <c r="ALC43" s="46"/>
      <c r="ALD43" s="46"/>
      <c r="ALE43" s="46"/>
      <c r="ALF43" s="46"/>
      <c r="ALG43" s="46"/>
      <c r="ALH43" s="46"/>
      <c r="ALI43" s="46"/>
      <c r="ALJ43" s="46"/>
      <c r="ALK43" s="46"/>
      <c r="ALL43" s="46"/>
      <c r="ALM43" s="46"/>
      <c r="ALN43" s="46"/>
      <c r="ALO43" s="46"/>
      <c r="ALP43" s="46"/>
      <c r="ALQ43" s="46"/>
      <c r="ALR43" s="46"/>
      <c r="ALS43" s="46"/>
      <c r="ALT43" s="46"/>
      <c r="ALU43" s="46"/>
      <c r="ALV43" s="46"/>
      <c r="ALW43" s="46"/>
      <c r="ALX43" s="46"/>
      <c r="ALY43" s="46"/>
      <c r="ALZ43" s="46"/>
      <c r="AMA43" s="46"/>
      <c r="AMB43" s="46"/>
      <c r="AMC43" s="46"/>
      <c r="AMD43" s="46"/>
      <c r="AME43" s="46"/>
      <c r="AMF43" s="46"/>
      <c r="AMG43" s="46"/>
      <c r="AMH43" s="46"/>
      <c r="AMI43" s="46"/>
      <c r="AMJ43" s="46"/>
      <c r="AMK43" s="46"/>
      <c r="AML43" s="46"/>
      <c r="AMM43" s="46"/>
      <c r="AMN43" s="46"/>
      <c r="AMO43" s="46"/>
      <c r="AMP43" s="46"/>
      <c r="AMQ43" s="46"/>
      <c r="AMR43" s="46"/>
      <c r="AMS43" s="46"/>
      <c r="AMT43" s="46"/>
      <c r="AMU43" s="46"/>
      <c r="AMV43" s="46"/>
      <c r="AMW43" s="46"/>
      <c r="AMX43" s="46"/>
      <c r="AMY43" s="46"/>
      <c r="AMZ43" s="46"/>
      <c r="ANA43" s="46"/>
      <c r="ANB43" s="46"/>
      <c r="ANC43" s="46"/>
      <c r="AND43" s="46"/>
      <c r="ANE43" s="46"/>
      <c r="ANF43" s="46"/>
      <c r="ANG43" s="46"/>
      <c r="ANH43" s="46"/>
      <c r="ANI43" s="46"/>
      <c r="ANJ43" s="46"/>
      <c r="ANK43" s="46"/>
      <c r="ANL43" s="46"/>
      <c r="ANM43" s="46"/>
      <c r="ANN43" s="46"/>
      <c r="ANO43" s="46"/>
      <c r="ANP43" s="46"/>
      <c r="ANQ43" s="46"/>
      <c r="ANR43" s="46"/>
      <c r="ANS43" s="46"/>
      <c r="ANT43" s="46"/>
      <c r="ANU43" s="46"/>
      <c r="ANV43" s="46"/>
      <c r="ANW43" s="46"/>
      <c r="ANX43" s="46"/>
      <c r="ANY43" s="46"/>
      <c r="ANZ43" s="46"/>
      <c r="AOA43" s="46"/>
      <c r="AOB43" s="46"/>
      <c r="AOC43" s="46"/>
      <c r="AOD43" s="46"/>
      <c r="AOE43" s="46"/>
      <c r="AOF43" s="46"/>
      <c r="AOG43" s="46"/>
      <c r="AOH43" s="46"/>
      <c r="AOI43" s="46"/>
      <c r="AOJ43" s="46"/>
      <c r="AOK43" s="46"/>
      <c r="AOL43" s="46"/>
      <c r="AOM43" s="46"/>
      <c r="AON43" s="46"/>
      <c r="AOO43" s="46"/>
      <c r="AOP43" s="46"/>
      <c r="AOQ43" s="46"/>
      <c r="AOR43" s="46"/>
      <c r="AOS43" s="46"/>
      <c r="AOT43" s="46"/>
      <c r="AOU43" s="46"/>
      <c r="AOV43" s="46"/>
      <c r="AOW43" s="46"/>
      <c r="AOX43" s="46"/>
      <c r="AOY43" s="46"/>
      <c r="AOZ43" s="46"/>
      <c r="APA43" s="46"/>
      <c r="APB43" s="46"/>
      <c r="APC43" s="46"/>
      <c r="APD43" s="46"/>
      <c r="APE43" s="46"/>
      <c r="APF43" s="46"/>
      <c r="APG43" s="46"/>
      <c r="APH43" s="46"/>
      <c r="API43" s="46"/>
      <c r="APJ43" s="46"/>
      <c r="APK43" s="46"/>
      <c r="APL43" s="46"/>
      <c r="APM43" s="46"/>
      <c r="APN43" s="46"/>
      <c r="APO43" s="46"/>
      <c r="APP43" s="46"/>
      <c r="APQ43" s="46"/>
      <c r="APR43" s="46"/>
      <c r="APS43" s="46"/>
      <c r="APT43" s="46"/>
      <c r="APU43" s="46"/>
      <c r="APV43" s="46"/>
      <c r="APW43" s="46"/>
      <c r="APX43" s="46"/>
      <c r="APY43" s="46"/>
      <c r="APZ43" s="46"/>
      <c r="AQA43" s="46"/>
      <c r="AQB43" s="46"/>
      <c r="AQC43" s="46"/>
      <c r="AQD43" s="46"/>
      <c r="AQE43" s="46"/>
      <c r="AQF43" s="46"/>
      <c r="AQG43" s="46"/>
      <c r="AQH43" s="46"/>
      <c r="AQI43" s="46"/>
      <c r="AQJ43" s="46"/>
      <c r="AQK43" s="46"/>
      <c r="AQL43" s="46"/>
      <c r="AQM43" s="46"/>
      <c r="AQN43" s="46"/>
      <c r="AQO43" s="46"/>
      <c r="AQP43" s="46"/>
      <c r="AQQ43" s="46"/>
      <c r="AQR43" s="46"/>
      <c r="AQS43" s="46"/>
      <c r="AQT43" s="46"/>
      <c r="AQU43" s="46"/>
      <c r="AQV43" s="46"/>
      <c r="AQW43" s="46"/>
      <c r="AQX43" s="46"/>
      <c r="AQY43" s="46"/>
      <c r="AQZ43" s="46"/>
      <c r="ARA43" s="46"/>
      <c r="ARB43" s="46"/>
      <c r="ARC43" s="46"/>
      <c r="ARD43" s="46"/>
      <c r="ARE43" s="46"/>
      <c r="ARF43" s="46"/>
      <c r="ARG43" s="46"/>
      <c r="ARH43" s="46"/>
      <c r="ARI43" s="46"/>
      <c r="ARJ43" s="46"/>
      <c r="ARK43" s="46"/>
      <c r="ARL43" s="46"/>
      <c r="ARM43" s="46"/>
      <c r="ARN43" s="46"/>
      <c r="ARO43" s="46"/>
      <c r="ARP43" s="46"/>
      <c r="ARQ43" s="46"/>
      <c r="ARR43" s="46"/>
      <c r="ARS43" s="46"/>
      <c r="ART43" s="46"/>
      <c r="ARU43" s="46"/>
      <c r="ARV43" s="46"/>
      <c r="ARW43" s="46"/>
      <c r="ARX43" s="46"/>
      <c r="ARY43" s="46"/>
      <c r="ARZ43" s="46"/>
      <c r="ASA43" s="46"/>
      <c r="ASB43" s="46"/>
      <c r="ASC43" s="46"/>
      <c r="ASD43" s="46"/>
      <c r="ASE43" s="46"/>
      <c r="ASF43" s="46"/>
      <c r="ASG43" s="46"/>
      <c r="ASH43" s="46"/>
      <c r="ASI43" s="46"/>
      <c r="ASJ43" s="46"/>
      <c r="ASK43" s="46"/>
      <c r="ASL43" s="46"/>
      <c r="ASM43" s="46"/>
      <c r="ASN43" s="46"/>
      <c r="ASO43" s="46"/>
      <c r="ASP43" s="46"/>
      <c r="ASQ43" s="46"/>
      <c r="ASR43" s="46"/>
      <c r="ASS43" s="46"/>
      <c r="AST43" s="46"/>
      <c r="ASU43" s="46"/>
      <c r="ASV43" s="46"/>
      <c r="ASW43" s="46"/>
      <c r="ASX43" s="46"/>
      <c r="ASY43" s="46"/>
      <c r="ASZ43" s="46"/>
      <c r="ATA43" s="46"/>
      <c r="ATB43" s="46"/>
      <c r="ATC43" s="46"/>
      <c r="ATD43" s="46"/>
      <c r="ATE43" s="46"/>
      <c r="ATF43" s="46"/>
      <c r="ATG43" s="46"/>
      <c r="ATH43" s="46"/>
      <c r="ATI43" s="46"/>
      <c r="ATJ43" s="46"/>
      <c r="ATK43" s="46"/>
      <c r="ATL43" s="46"/>
      <c r="ATM43" s="46"/>
      <c r="ATN43" s="46"/>
      <c r="ATO43" s="46"/>
      <c r="ATP43" s="46"/>
      <c r="ATQ43" s="46"/>
      <c r="ATR43" s="46"/>
      <c r="ATS43" s="46"/>
      <c r="ATT43" s="46"/>
      <c r="ATU43" s="46"/>
      <c r="ATV43" s="46"/>
      <c r="ATW43" s="46"/>
      <c r="ATX43" s="46"/>
      <c r="ATY43" s="46"/>
      <c r="ATZ43" s="46"/>
      <c r="AUA43" s="46"/>
      <c r="AUB43" s="46"/>
      <c r="AUC43" s="46"/>
      <c r="AUD43" s="46"/>
      <c r="AUE43" s="46"/>
      <c r="AUF43" s="46"/>
      <c r="AUG43" s="46"/>
      <c r="AUH43" s="46"/>
      <c r="AUI43" s="46"/>
      <c r="AUJ43" s="46"/>
      <c r="AUK43" s="46"/>
      <c r="AUL43" s="46"/>
      <c r="AUM43" s="46"/>
      <c r="AUN43" s="46"/>
      <c r="AUO43" s="46"/>
      <c r="AUP43" s="46"/>
      <c r="AUQ43" s="46"/>
      <c r="AUR43" s="46"/>
      <c r="AUS43" s="46"/>
      <c r="AUT43" s="46"/>
      <c r="AUU43" s="46"/>
      <c r="AUV43" s="46"/>
      <c r="AUW43" s="46"/>
      <c r="AUX43" s="46"/>
      <c r="AUY43" s="46"/>
      <c r="AUZ43" s="46"/>
      <c r="AVA43" s="46"/>
      <c r="AVB43" s="46"/>
      <c r="AVC43" s="46"/>
      <c r="AVD43" s="46"/>
      <c r="AVE43" s="46"/>
      <c r="AVF43" s="46"/>
      <c r="AVG43" s="46"/>
      <c r="AVH43" s="46"/>
      <c r="AVI43" s="46"/>
      <c r="AVJ43" s="46"/>
      <c r="AVK43" s="46"/>
      <c r="AVL43" s="46"/>
      <c r="AVM43" s="46"/>
      <c r="AVN43" s="46"/>
      <c r="AVO43" s="46"/>
      <c r="AVP43" s="46"/>
      <c r="AVQ43" s="46"/>
      <c r="AVR43" s="46"/>
      <c r="AVS43" s="46"/>
      <c r="AVT43" s="46"/>
      <c r="AVU43" s="46"/>
      <c r="AVV43" s="46"/>
      <c r="AVW43" s="46"/>
      <c r="AVX43" s="46"/>
      <c r="AVY43" s="46"/>
      <c r="AVZ43" s="46"/>
      <c r="AWA43" s="46"/>
      <c r="AWB43" s="46"/>
      <c r="AWC43" s="46"/>
      <c r="AWD43" s="46"/>
      <c r="AWE43" s="46"/>
      <c r="AWF43" s="46"/>
      <c r="AWG43" s="46"/>
      <c r="AWH43" s="46"/>
      <c r="AWI43" s="46"/>
      <c r="AWJ43" s="46"/>
      <c r="AWK43" s="46"/>
      <c r="AWL43" s="46"/>
      <c r="AWM43" s="46"/>
      <c r="AWN43" s="46"/>
      <c r="AWO43" s="46"/>
      <c r="AWP43" s="46"/>
      <c r="AWQ43" s="46"/>
      <c r="AWR43" s="46"/>
      <c r="AWS43" s="46"/>
      <c r="AWT43" s="46"/>
      <c r="AWU43" s="46"/>
      <c r="AWV43" s="46"/>
      <c r="AWW43" s="46"/>
      <c r="AWX43" s="46"/>
      <c r="AWY43" s="46"/>
      <c r="AWZ43" s="46"/>
      <c r="AXA43" s="46"/>
      <c r="AXB43" s="46"/>
      <c r="AXC43" s="46"/>
      <c r="AXD43" s="46"/>
      <c r="AXE43" s="46"/>
      <c r="AXF43" s="46"/>
      <c r="AXG43" s="46"/>
      <c r="AXH43" s="46"/>
      <c r="AXI43" s="46"/>
      <c r="AXJ43" s="46"/>
      <c r="AXK43" s="46"/>
      <c r="AXL43" s="46"/>
      <c r="AXM43" s="46"/>
      <c r="AXN43" s="46"/>
      <c r="AXO43" s="46"/>
      <c r="AXP43" s="46"/>
      <c r="AXQ43" s="46"/>
      <c r="AXR43" s="46"/>
      <c r="AXS43" s="46"/>
      <c r="AXT43" s="46"/>
      <c r="AXU43" s="46"/>
      <c r="AXV43" s="46"/>
      <c r="AXW43" s="46"/>
      <c r="AXX43" s="46"/>
      <c r="AXY43" s="46"/>
      <c r="AXZ43" s="46"/>
      <c r="AYA43" s="46"/>
      <c r="AYB43" s="46"/>
      <c r="AYC43" s="46"/>
      <c r="AYD43" s="46"/>
      <c r="AYE43" s="46"/>
      <c r="AYF43" s="46"/>
      <c r="AYG43" s="46"/>
      <c r="AYH43" s="46"/>
      <c r="AYI43" s="46"/>
      <c r="AYJ43" s="46"/>
      <c r="AYK43" s="46"/>
      <c r="AYL43" s="46"/>
      <c r="AYM43" s="46"/>
      <c r="AYN43" s="46"/>
      <c r="AYO43" s="46"/>
      <c r="AYP43" s="46"/>
      <c r="AYQ43" s="46"/>
      <c r="AYR43" s="46"/>
      <c r="AYS43" s="46"/>
      <c r="AYT43" s="46"/>
      <c r="AYU43" s="46"/>
      <c r="AYV43" s="46"/>
      <c r="AYW43" s="46"/>
      <c r="AYX43" s="46"/>
      <c r="AYY43" s="46"/>
      <c r="AYZ43" s="46"/>
      <c r="AZA43" s="46"/>
      <c r="AZB43" s="46"/>
      <c r="AZC43" s="46"/>
      <c r="AZD43" s="46"/>
      <c r="AZE43" s="46"/>
      <c r="AZF43" s="46"/>
      <c r="AZG43" s="46"/>
      <c r="AZH43" s="46"/>
      <c r="AZI43" s="46"/>
      <c r="AZJ43" s="46"/>
      <c r="AZK43" s="46"/>
      <c r="AZL43" s="46"/>
      <c r="AZM43" s="46"/>
      <c r="AZN43" s="46"/>
      <c r="AZO43" s="46"/>
      <c r="AZP43" s="46"/>
      <c r="AZQ43" s="46"/>
      <c r="AZR43" s="46"/>
      <c r="AZS43" s="46"/>
      <c r="AZT43" s="46"/>
      <c r="AZU43" s="46"/>
      <c r="AZV43" s="46"/>
      <c r="AZW43" s="46"/>
      <c r="AZX43" s="46"/>
      <c r="AZY43" s="46"/>
      <c r="AZZ43" s="46"/>
      <c r="BAA43" s="46"/>
      <c r="BAB43" s="46"/>
      <c r="BAC43" s="46"/>
      <c r="BAD43" s="46"/>
      <c r="BAE43" s="46"/>
      <c r="BAF43" s="46"/>
      <c r="BAG43" s="46"/>
      <c r="BAH43" s="46"/>
      <c r="BAI43" s="46"/>
      <c r="BAJ43" s="46"/>
      <c r="BAK43" s="46"/>
      <c r="BAL43" s="46"/>
      <c r="BAM43" s="46"/>
      <c r="BAN43" s="46"/>
      <c r="BAO43" s="46"/>
      <c r="BAP43" s="46"/>
      <c r="BAQ43" s="46"/>
      <c r="BAR43" s="46"/>
      <c r="BAS43" s="46"/>
      <c r="BAT43" s="46"/>
      <c r="BAU43" s="46"/>
      <c r="BAV43" s="46"/>
      <c r="BAW43" s="46"/>
      <c r="BAX43" s="46"/>
      <c r="BAY43" s="46"/>
      <c r="BAZ43" s="46"/>
      <c r="BBA43" s="46"/>
      <c r="BBB43" s="46"/>
      <c r="BBC43" s="46"/>
      <c r="BBD43" s="46"/>
      <c r="BBE43" s="46"/>
      <c r="BBF43" s="46"/>
      <c r="BBG43" s="46"/>
      <c r="BBH43" s="46"/>
      <c r="BBI43" s="46"/>
      <c r="BBJ43" s="46"/>
      <c r="BBK43" s="46"/>
      <c r="BBL43" s="46"/>
      <c r="BBM43" s="46"/>
      <c r="BBN43" s="46"/>
      <c r="BBO43" s="46"/>
      <c r="BBP43" s="46"/>
      <c r="BBQ43" s="46"/>
      <c r="BBR43" s="46"/>
      <c r="BBS43" s="46"/>
      <c r="BBT43" s="46"/>
      <c r="BBU43" s="46"/>
      <c r="BBV43" s="46"/>
      <c r="BBW43" s="46"/>
      <c r="BBX43" s="46"/>
      <c r="BBY43" s="46"/>
      <c r="BBZ43" s="46"/>
      <c r="BCA43" s="46"/>
      <c r="BCB43" s="46"/>
      <c r="BCC43" s="46"/>
      <c r="BCD43" s="46"/>
      <c r="BCE43" s="46"/>
      <c r="BCF43" s="46"/>
      <c r="BCG43" s="46"/>
      <c r="BCH43" s="46"/>
      <c r="BCI43" s="46"/>
      <c r="BCJ43" s="46"/>
      <c r="BCK43" s="46"/>
      <c r="BCL43" s="46"/>
      <c r="BCM43" s="46"/>
      <c r="BCN43" s="46"/>
      <c r="BCO43" s="46"/>
      <c r="BCP43" s="46"/>
      <c r="BCQ43" s="46"/>
      <c r="BCR43" s="46"/>
      <c r="BCS43" s="46"/>
      <c r="BCT43" s="46"/>
      <c r="BCU43" s="46"/>
      <c r="BCV43" s="46"/>
      <c r="BCW43" s="46"/>
      <c r="BCX43" s="46"/>
      <c r="BCY43" s="46"/>
      <c r="BCZ43" s="46"/>
      <c r="BDA43" s="46"/>
      <c r="BDB43" s="46"/>
      <c r="BDC43" s="46"/>
      <c r="BDD43" s="46"/>
      <c r="BDE43" s="46"/>
      <c r="BDF43" s="46"/>
      <c r="BDG43" s="46"/>
      <c r="BDH43" s="46"/>
      <c r="BDI43" s="46"/>
      <c r="BDJ43" s="46"/>
      <c r="BDK43" s="46"/>
      <c r="BDL43" s="46"/>
      <c r="BDM43" s="46"/>
      <c r="BDN43" s="46"/>
      <c r="BDO43" s="46"/>
      <c r="BDP43" s="46"/>
      <c r="BDQ43" s="46"/>
      <c r="BDR43" s="46"/>
      <c r="BDS43" s="46"/>
      <c r="BDT43" s="46"/>
      <c r="BDU43" s="46"/>
      <c r="BDV43" s="46"/>
      <c r="BDW43" s="46"/>
      <c r="BDX43" s="46"/>
      <c r="BDY43" s="46"/>
      <c r="BDZ43" s="46"/>
      <c r="BEA43" s="46"/>
      <c r="BEB43" s="46"/>
      <c r="BEC43" s="46"/>
      <c r="BED43" s="46"/>
      <c r="BEE43" s="46"/>
      <c r="BEF43" s="46"/>
      <c r="BEG43" s="46"/>
      <c r="BEH43" s="46"/>
      <c r="BEI43" s="46"/>
      <c r="BEJ43" s="46"/>
      <c r="BEK43" s="46"/>
      <c r="BEL43" s="46"/>
      <c r="BEM43" s="46"/>
      <c r="BEN43" s="46"/>
      <c r="BEO43" s="46"/>
      <c r="BEP43" s="46"/>
      <c r="BEQ43" s="46"/>
      <c r="BER43" s="46"/>
      <c r="BES43" s="46"/>
      <c r="BET43" s="46"/>
      <c r="BEU43" s="46"/>
      <c r="BEV43" s="46"/>
      <c r="BEW43" s="46"/>
      <c r="BEX43" s="46"/>
      <c r="BEY43" s="46"/>
      <c r="BEZ43" s="46"/>
      <c r="BFA43" s="46"/>
      <c r="BFB43" s="46"/>
      <c r="BFC43" s="46"/>
      <c r="BFD43" s="46"/>
      <c r="BFE43" s="46"/>
      <c r="BFF43" s="46"/>
      <c r="BFG43" s="46"/>
      <c r="BFH43" s="46"/>
      <c r="BFI43" s="46"/>
      <c r="BFJ43" s="46"/>
      <c r="BFK43" s="46"/>
      <c r="BFL43" s="46"/>
      <c r="BFM43" s="46"/>
      <c r="BFN43" s="46"/>
      <c r="BFO43" s="46"/>
      <c r="BFP43" s="46"/>
      <c r="BFQ43" s="46"/>
      <c r="BFR43" s="46"/>
      <c r="BFS43" s="46"/>
      <c r="BFT43" s="46"/>
      <c r="BFU43" s="46"/>
      <c r="BFV43" s="46"/>
      <c r="BFW43" s="46"/>
      <c r="BFX43" s="46"/>
      <c r="BFY43" s="46"/>
      <c r="BFZ43" s="46"/>
      <c r="BGA43" s="46"/>
      <c r="BGB43" s="46"/>
      <c r="BGC43" s="46"/>
      <c r="BGD43" s="46"/>
      <c r="BGE43" s="46"/>
      <c r="BGF43" s="46"/>
      <c r="BGG43" s="46"/>
      <c r="BGH43" s="46"/>
      <c r="BGI43" s="46"/>
      <c r="BGJ43" s="46"/>
      <c r="BGK43" s="46"/>
      <c r="BGL43" s="46"/>
      <c r="BGM43" s="46"/>
      <c r="BGN43" s="46"/>
      <c r="BGO43" s="46"/>
      <c r="BGP43" s="46"/>
      <c r="BGQ43" s="46"/>
      <c r="BGR43" s="46"/>
      <c r="BGS43" s="46"/>
      <c r="BGT43" s="46"/>
      <c r="BGU43" s="46"/>
      <c r="BGV43" s="46"/>
      <c r="BGW43" s="46"/>
      <c r="BGX43" s="46"/>
      <c r="BGY43" s="46"/>
      <c r="BGZ43" s="46"/>
      <c r="BHA43" s="46"/>
      <c r="BHB43" s="46"/>
      <c r="BHC43" s="46"/>
      <c r="BHD43" s="46"/>
      <c r="BHE43" s="46"/>
      <c r="BHF43" s="46"/>
      <c r="BHG43" s="46"/>
      <c r="BHH43" s="46"/>
      <c r="BHI43" s="46"/>
      <c r="BHJ43" s="46"/>
      <c r="BHK43" s="46"/>
      <c r="BHL43" s="46"/>
      <c r="BHM43" s="46"/>
      <c r="BHN43" s="46"/>
      <c r="BHO43" s="46"/>
      <c r="BHP43" s="46"/>
      <c r="BHQ43" s="46"/>
      <c r="BHR43" s="46"/>
      <c r="BHS43" s="46"/>
      <c r="BHT43" s="46"/>
      <c r="BHU43" s="46"/>
      <c r="BHV43" s="46"/>
      <c r="BHW43" s="46"/>
      <c r="BHX43" s="46"/>
      <c r="BHY43" s="46"/>
      <c r="BHZ43" s="46"/>
      <c r="BIA43" s="46"/>
      <c r="BIB43" s="46"/>
      <c r="BIC43" s="46"/>
      <c r="BID43" s="46"/>
      <c r="BIE43" s="46"/>
      <c r="BIF43" s="46"/>
      <c r="BIG43" s="46"/>
      <c r="BIH43" s="46"/>
      <c r="BII43" s="46"/>
      <c r="BIJ43" s="46"/>
      <c r="BIK43" s="46"/>
      <c r="BIL43" s="46"/>
      <c r="BIM43" s="46"/>
      <c r="BIN43" s="46"/>
      <c r="BIO43" s="46"/>
      <c r="BIP43" s="46"/>
      <c r="BIQ43" s="46"/>
      <c r="BIR43" s="46"/>
      <c r="BIS43" s="46"/>
      <c r="BIT43" s="46"/>
      <c r="BIU43" s="46"/>
      <c r="BIV43" s="46"/>
      <c r="BIW43" s="46"/>
      <c r="BIX43" s="46"/>
      <c r="BIY43" s="46"/>
      <c r="BIZ43" s="46"/>
      <c r="BJA43" s="46"/>
      <c r="BJB43" s="46"/>
      <c r="BJC43" s="46"/>
      <c r="BJD43" s="46"/>
      <c r="BJE43" s="46"/>
      <c r="BJF43" s="46"/>
      <c r="BJG43" s="46"/>
      <c r="BJH43" s="46"/>
      <c r="BJI43" s="46"/>
      <c r="BJJ43" s="46"/>
      <c r="BJK43" s="46"/>
      <c r="BJL43" s="46"/>
      <c r="BJM43" s="46"/>
      <c r="BJN43" s="46"/>
      <c r="BJO43" s="46"/>
      <c r="BJP43" s="46"/>
      <c r="BJQ43" s="46"/>
      <c r="BJR43" s="46"/>
      <c r="BJS43" s="46"/>
      <c r="BJT43" s="46"/>
      <c r="BJU43" s="46"/>
      <c r="BJV43" s="46"/>
      <c r="BJW43" s="46"/>
      <c r="BJX43" s="46"/>
      <c r="BJY43" s="46"/>
      <c r="BJZ43" s="46"/>
      <c r="BKA43" s="46"/>
      <c r="BKB43" s="46"/>
      <c r="BKC43" s="46"/>
      <c r="BKD43" s="46"/>
      <c r="BKE43" s="46"/>
      <c r="BKF43" s="46"/>
      <c r="BKG43" s="46"/>
      <c r="BKH43" s="46"/>
      <c r="BKI43" s="46"/>
      <c r="BKJ43" s="46"/>
      <c r="BKK43" s="46"/>
      <c r="BKL43" s="46"/>
      <c r="BKM43" s="46"/>
      <c r="BKN43" s="46"/>
      <c r="BKO43" s="46"/>
      <c r="BKP43" s="46"/>
      <c r="BKQ43" s="46"/>
      <c r="BKR43" s="46"/>
      <c r="BKS43" s="46"/>
      <c r="BKT43" s="46"/>
      <c r="BKU43" s="46"/>
      <c r="BKV43" s="46"/>
      <c r="BKW43" s="46"/>
      <c r="BKX43" s="46"/>
      <c r="BKY43" s="46"/>
      <c r="BKZ43" s="46"/>
      <c r="BLA43" s="46"/>
      <c r="BLB43" s="46"/>
      <c r="BLC43" s="46"/>
      <c r="BLD43" s="46"/>
      <c r="BLE43" s="46"/>
      <c r="BLF43" s="46"/>
      <c r="BLG43" s="46"/>
      <c r="BLH43" s="46"/>
      <c r="BLI43" s="46"/>
      <c r="BLJ43" s="46"/>
      <c r="BLK43" s="46"/>
      <c r="BLL43" s="46"/>
      <c r="BLM43" s="46"/>
      <c r="BLN43" s="46"/>
      <c r="BLO43" s="46"/>
      <c r="BLP43" s="46"/>
      <c r="BLQ43" s="46"/>
      <c r="BLR43" s="46"/>
      <c r="BLS43" s="46"/>
      <c r="BLT43" s="46"/>
      <c r="BLU43" s="46"/>
      <c r="BLV43" s="46"/>
      <c r="BLW43" s="46"/>
      <c r="BLX43" s="46"/>
      <c r="BLY43" s="46"/>
      <c r="BLZ43" s="46"/>
      <c r="BMA43" s="46"/>
      <c r="BMB43" s="46"/>
      <c r="BMC43" s="46"/>
      <c r="BMD43" s="46"/>
      <c r="BME43" s="46"/>
      <c r="BMF43" s="46"/>
      <c r="BMG43" s="46"/>
      <c r="BMH43" s="46"/>
      <c r="BMI43" s="46"/>
      <c r="BMJ43" s="46"/>
      <c r="BMK43" s="46"/>
      <c r="BML43" s="46"/>
      <c r="BMM43" s="46"/>
      <c r="BMN43" s="46"/>
      <c r="BMO43" s="46"/>
      <c r="BMP43" s="46"/>
      <c r="BMQ43" s="46"/>
      <c r="BMR43" s="46"/>
      <c r="BMS43" s="46"/>
      <c r="BMT43" s="46"/>
      <c r="BMU43" s="46"/>
      <c r="BMV43" s="46"/>
      <c r="BMW43" s="46"/>
      <c r="BMX43" s="46"/>
      <c r="BMY43" s="46"/>
      <c r="BMZ43" s="46"/>
      <c r="BNA43" s="46"/>
      <c r="BNB43" s="46"/>
      <c r="BNC43" s="46"/>
      <c r="BND43" s="46"/>
      <c r="BNE43" s="46"/>
      <c r="BNF43" s="46"/>
      <c r="BNG43" s="46"/>
      <c r="BNH43" s="46"/>
      <c r="BNI43" s="46"/>
      <c r="BNJ43" s="46"/>
      <c r="BNK43" s="46"/>
      <c r="BNL43" s="46"/>
      <c r="BNM43" s="46"/>
      <c r="BNN43" s="46"/>
      <c r="BNO43" s="46"/>
      <c r="BNP43" s="46"/>
      <c r="BNQ43" s="46"/>
      <c r="BNR43" s="46"/>
      <c r="BNS43" s="46"/>
      <c r="BNT43" s="46"/>
      <c r="BNU43" s="46"/>
      <c r="BNV43" s="46"/>
      <c r="BNW43" s="46"/>
      <c r="BNX43" s="46"/>
      <c r="BNY43" s="46"/>
      <c r="BNZ43" s="46"/>
      <c r="BOA43" s="46"/>
      <c r="BOB43" s="46"/>
      <c r="BOC43" s="46"/>
      <c r="BOD43" s="46"/>
      <c r="BOE43" s="46"/>
      <c r="BOF43" s="46"/>
      <c r="BOG43" s="46"/>
      <c r="BOH43" s="46"/>
      <c r="BOI43" s="46"/>
      <c r="BOJ43" s="46"/>
      <c r="BOK43" s="46"/>
      <c r="BOL43" s="46"/>
      <c r="BOM43" s="46"/>
      <c r="BON43" s="46"/>
      <c r="BOO43" s="46"/>
      <c r="BOP43" s="46"/>
      <c r="BOQ43" s="46"/>
      <c r="BOR43" s="46"/>
      <c r="BOS43" s="46"/>
      <c r="BOT43" s="46"/>
      <c r="BOU43" s="46"/>
      <c r="BOV43" s="46"/>
      <c r="BOW43" s="46"/>
      <c r="BOX43" s="46"/>
      <c r="BOY43" s="46"/>
      <c r="BOZ43" s="46"/>
      <c r="BPA43" s="46"/>
      <c r="BPB43" s="46"/>
      <c r="BPC43" s="46"/>
      <c r="BPD43" s="46"/>
      <c r="BPE43" s="46"/>
      <c r="BPF43" s="46"/>
      <c r="BPG43" s="46"/>
      <c r="BPH43" s="46"/>
      <c r="BPI43" s="46"/>
      <c r="BPJ43" s="46"/>
      <c r="BPK43" s="46"/>
      <c r="BPL43" s="46"/>
      <c r="BPM43" s="46"/>
      <c r="BPN43" s="46"/>
      <c r="BPO43" s="46"/>
      <c r="BPP43" s="46"/>
      <c r="BPQ43" s="46"/>
      <c r="BPR43" s="46"/>
      <c r="BPS43" s="46"/>
      <c r="BPT43" s="46"/>
      <c r="BPU43" s="46"/>
      <c r="BPV43" s="46"/>
      <c r="BPW43" s="46"/>
      <c r="BPX43" s="46"/>
      <c r="BPY43" s="46"/>
      <c r="BPZ43" s="46"/>
      <c r="BQA43" s="46"/>
      <c r="BQB43" s="46"/>
      <c r="BQC43" s="46"/>
      <c r="BQD43" s="46"/>
      <c r="BQE43" s="46"/>
      <c r="BQF43" s="46"/>
      <c r="BQG43" s="46"/>
      <c r="BQH43" s="46"/>
      <c r="BQI43" s="46"/>
      <c r="BQJ43" s="46"/>
      <c r="BQK43" s="46"/>
      <c r="BQL43" s="46"/>
      <c r="BQM43" s="46"/>
      <c r="BQN43" s="46"/>
      <c r="BQO43" s="46"/>
      <c r="BQP43" s="46"/>
      <c r="BQQ43" s="46"/>
      <c r="BQR43" s="46"/>
      <c r="BQS43" s="46"/>
      <c r="BQT43" s="46"/>
      <c r="BQU43" s="46"/>
      <c r="BQV43" s="46"/>
      <c r="BQW43" s="46"/>
      <c r="BQX43" s="46"/>
      <c r="BQY43" s="46"/>
      <c r="BQZ43" s="46"/>
      <c r="BRA43" s="46"/>
      <c r="BRB43" s="46"/>
      <c r="BRC43" s="46"/>
      <c r="BRD43" s="46"/>
      <c r="BRE43" s="46"/>
      <c r="BRF43" s="46"/>
      <c r="BRG43" s="46"/>
      <c r="BRH43" s="46"/>
      <c r="BRI43" s="46"/>
      <c r="BRJ43" s="46"/>
      <c r="BRK43" s="46"/>
      <c r="BRL43" s="46"/>
      <c r="BRM43" s="46"/>
      <c r="BRN43" s="46"/>
      <c r="BRO43" s="46"/>
      <c r="BRP43" s="46"/>
      <c r="BRQ43" s="46"/>
      <c r="BRR43" s="46"/>
      <c r="BRS43" s="46"/>
      <c r="BRT43" s="46"/>
      <c r="BRU43" s="46"/>
      <c r="BRV43" s="46"/>
      <c r="BRW43" s="46"/>
      <c r="BRX43" s="46"/>
      <c r="BRY43" s="46"/>
      <c r="BRZ43" s="46"/>
      <c r="BSA43" s="46"/>
      <c r="BSB43" s="46"/>
      <c r="BSC43" s="46"/>
      <c r="BSD43" s="46"/>
      <c r="BSE43" s="46"/>
      <c r="BSF43" s="46"/>
      <c r="BSG43" s="46"/>
      <c r="BSH43" s="46"/>
      <c r="BSI43" s="46"/>
      <c r="BSJ43" s="46"/>
      <c r="BSK43" s="46"/>
      <c r="BSL43" s="46"/>
      <c r="BSM43" s="46"/>
      <c r="BSN43" s="46"/>
      <c r="BSO43" s="46"/>
      <c r="BSP43" s="46"/>
      <c r="BSQ43" s="46"/>
      <c r="BSR43" s="46"/>
      <c r="BSS43" s="46"/>
      <c r="BST43" s="46"/>
      <c r="BSU43" s="46"/>
      <c r="BSV43" s="46"/>
      <c r="BSW43" s="46"/>
      <c r="BSX43" s="46"/>
      <c r="BSY43" s="46"/>
      <c r="BSZ43" s="46"/>
      <c r="BTA43" s="46"/>
      <c r="BTB43" s="46"/>
      <c r="BTC43" s="46"/>
      <c r="BTD43" s="46"/>
      <c r="BTE43" s="46"/>
      <c r="BTF43" s="46"/>
      <c r="BTG43" s="46"/>
      <c r="BTH43" s="46"/>
      <c r="BTI43" s="46"/>
      <c r="BTJ43" s="46"/>
      <c r="BTK43" s="46"/>
      <c r="BTL43" s="46"/>
      <c r="BTM43" s="46"/>
      <c r="BTN43" s="46"/>
      <c r="BTO43" s="46"/>
      <c r="BTP43" s="46"/>
      <c r="BTQ43" s="46"/>
      <c r="BTR43" s="46"/>
      <c r="BTS43" s="46"/>
      <c r="BTT43" s="46"/>
      <c r="BTU43" s="46"/>
      <c r="BTV43" s="46"/>
      <c r="BTW43" s="46"/>
      <c r="BTX43" s="46"/>
      <c r="BTY43" s="46"/>
      <c r="BTZ43" s="46"/>
      <c r="BUA43" s="46"/>
      <c r="BUB43" s="46"/>
      <c r="BUC43" s="46"/>
      <c r="BUD43" s="46"/>
      <c r="BUE43" s="46"/>
      <c r="BUF43" s="46"/>
      <c r="BUG43" s="46"/>
      <c r="BUH43" s="46"/>
      <c r="BUI43" s="46"/>
      <c r="BUJ43" s="46"/>
      <c r="BUK43" s="46"/>
      <c r="BUL43" s="46"/>
      <c r="BUM43" s="46"/>
      <c r="BUN43" s="46"/>
      <c r="BUO43" s="46"/>
      <c r="BUP43" s="46"/>
      <c r="BUQ43" s="46"/>
      <c r="BUR43" s="46"/>
      <c r="BUS43" s="46"/>
      <c r="BUT43" s="46"/>
      <c r="BUU43" s="46"/>
      <c r="BUV43" s="46"/>
      <c r="BUW43" s="46"/>
      <c r="BUX43" s="46"/>
      <c r="BUY43" s="46"/>
      <c r="BUZ43" s="46"/>
      <c r="BVA43" s="46"/>
      <c r="BVB43" s="46"/>
      <c r="BVC43" s="46"/>
      <c r="BVD43" s="46"/>
      <c r="BVE43" s="46"/>
      <c r="BVF43" s="46"/>
      <c r="BVG43" s="46"/>
      <c r="BVH43" s="46"/>
      <c r="BVI43" s="46"/>
      <c r="BVJ43" s="46"/>
      <c r="BVK43" s="46"/>
      <c r="BVL43" s="46"/>
      <c r="BVM43" s="46"/>
      <c r="BVN43" s="46"/>
      <c r="BVO43" s="46"/>
      <c r="BVP43" s="46"/>
      <c r="BVQ43" s="46"/>
      <c r="BVR43" s="46"/>
      <c r="BVS43" s="46"/>
      <c r="BVT43" s="46"/>
      <c r="BVU43" s="46"/>
      <c r="BVV43" s="46"/>
      <c r="BVW43" s="46"/>
      <c r="BVX43" s="46"/>
      <c r="BVY43" s="46"/>
      <c r="BVZ43" s="46"/>
      <c r="BWA43" s="46"/>
      <c r="BWB43" s="46"/>
      <c r="BWC43" s="46"/>
      <c r="BWD43" s="46"/>
      <c r="BWE43" s="46"/>
      <c r="BWF43" s="46"/>
      <c r="BWG43" s="46"/>
      <c r="BWH43" s="46"/>
      <c r="BWI43" s="46"/>
      <c r="BWJ43" s="46"/>
      <c r="BWK43" s="46"/>
      <c r="BWL43" s="46"/>
      <c r="BWM43" s="46"/>
      <c r="BWN43" s="46"/>
      <c r="BWO43" s="46"/>
      <c r="BWP43" s="46"/>
      <c r="BWQ43" s="46"/>
      <c r="BWR43" s="46"/>
      <c r="BWS43" s="46"/>
      <c r="BWT43" s="46"/>
      <c r="BWU43" s="46"/>
      <c r="BWV43" s="46"/>
      <c r="BWW43" s="46"/>
      <c r="BWX43" s="46"/>
      <c r="BWY43" s="46"/>
      <c r="BWZ43" s="46"/>
      <c r="BXA43" s="46"/>
      <c r="BXB43" s="46"/>
      <c r="BXC43" s="46"/>
      <c r="BXD43" s="46"/>
      <c r="BXE43" s="46"/>
      <c r="BXF43" s="46"/>
      <c r="BXG43" s="46"/>
      <c r="BXH43" s="46"/>
      <c r="BXI43" s="46"/>
      <c r="BXJ43" s="46"/>
      <c r="BXK43" s="46"/>
      <c r="BXL43" s="46"/>
      <c r="BXM43" s="46"/>
      <c r="BXN43" s="46"/>
      <c r="BXO43" s="46"/>
      <c r="BXP43" s="46"/>
      <c r="BXQ43" s="46"/>
      <c r="BXR43" s="46"/>
      <c r="BXS43" s="46"/>
      <c r="BXT43" s="46"/>
      <c r="BXU43" s="46"/>
      <c r="BXV43" s="46"/>
      <c r="BXW43" s="46"/>
      <c r="BXX43" s="46"/>
      <c r="BXY43" s="46"/>
      <c r="BXZ43" s="46"/>
      <c r="BYA43" s="46"/>
      <c r="BYB43" s="46"/>
      <c r="BYC43" s="46"/>
      <c r="BYD43" s="46"/>
      <c r="BYE43" s="46"/>
      <c r="BYF43" s="46"/>
      <c r="BYG43" s="46"/>
      <c r="BYH43" s="46"/>
      <c r="BYI43" s="46"/>
      <c r="BYJ43" s="46"/>
      <c r="BYK43" s="46"/>
      <c r="BYL43" s="46"/>
      <c r="BYM43" s="46"/>
      <c r="BYN43" s="46"/>
      <c r="BYO43" s="46"/>
      <c r="BYP43" s="46"/>
      <c r="BYQ43" s="46"/>
      <c r="BYR43" s="46"/>
      <c r="BYS43" s="46"/>
      <c r="BYT43" s="46"/>
      <c r="BYU43" s="46"/>
      <c r="BYV43" s="46"/>
      <c r="BYW43" s="46"/>
      <c r="BYX43" s="46"/>
      <c r="BYY43" s="46"/>
      <c r="BYZ43" s="46"/>
      <c r="BZA43" s="46"/>
      <c r="BZB43" s="46"/>
      <c r="BZC43" s="46"/>
      <c r="BZD43" s="46"/>
      <c r="BZE43" s="46"/>
      <c r="BZF43" s="46"/>
      <c r="BZG43" s="46"/>
      <c r="BZH43" s="46"/>
      <c r="BZI43" s="46"/>
      <c r="BZJ43" s="46"/>
      <c r="BZK43" s="46"/>
      <c r="BZL43" s="46"/>
      <c r="BZM43" s="46"/>
      <c r="BZN43" s="46"/>
      <c r="BZO43" s="46"/>
      <c r="BZP43" s="46"/>
      <c r="BZQ43" s="46"/>
      <c r="BZR43" s="46"/>
      <c r="BZS43" s="46"/>
      <c r="BZT43" s="46"/>
      <c r="BZU43" s="46"/>
      <c r="BZV43" s="46"/>
      <c r="BZW43" s="46"/>
      <c r="BZX43" s="46"/>
      <c r="BZY43" s="46"/>
      <c r="BZZ43" s="46"/>
      <c r="CAA43" s="46"/>
      <c r="CAB43" s="46"/>
      <c r="CAC43" s="46"/>
      <c r="CAD43" s="46"/>
      <c r="CAE43" s="46"/>
      <c r="CAF43" s="46"/>
      <c r="CAG43" s="46"/>
      <c r="CAH43" s="46"/>
      <c r="CAI43" s="46"/>
      <c r="CAJ43" s="46"/>
      <c r="CAK43" s="46"/>
      <c r="CAL43" s="46"/>
      <c r="CAM43" s="46"/>
      <c r="CAN43" s="46"/>
      <c r="CAO43" s="46"/>
      <c r="CAP43" s="46"/>
      <c r="CAQ43" s="46"/>
      <c r="CAR43" s="46"/>
      <c r="CAS43" s="46"/>
      <c r="CAT43" s="46"/>
      <c r="CAU43" s="46"/>
      <c r="CAV43" s="46"/>
      <c r="CAW43" s="46"/>
      <c r="CAX43" s="46"/>
      <c r="CAY43" s="46"/>
      <c r="CAZ43" s="46"/>
      <c r="CBA43" s="46"/>
      <c r="CBB43" s="46"/>
      <c r="CBC43" s="46"/>
      <c r="CBD43" s="46"/>
      <c r="CBE43" s="46"/>
      <c r="CBF43" s="46"/>
      <c r="CBG43" s="46"/>
      <c r="CBH43" s="46"/>
      <c r="CBI43" s="46"/>
      <c r="CBJ43" s="46"/>
      <c r="CBK43" s="46"/>
      <c r="CBL43" s="46"/>
      <c r="CBM43" s="46"/>
      <c r="CBN43" s="46"/>
      <c r="CBO43" s="46"/>
      <c r="CBP43" s="46"/>
      <c r="CBQ43" s="46"/>
      <c r="CBR43" s="46"/>
      <c r="CBS43" s="46"/>
      <c r="CBT43" s="46"/>
      <c r="CBU43" s="46"/>
      <c r="CBV43" s="46"/>
      <c r="CBW43" s="46"/>
      <c r="CBX43" s="46"/>
      <c r="CBY43" s="46"/>
      <c r="CBZ43" s="46"/>
      <c r="CCA43" s="46"/>
      <c r="CCB43" s="46"/>
      <c r="CCC43" s="46"/>
      <c r="CCD43" s="46"/>
      <c r="CCE43" s="46"/>
      <c r="CCF43" s="46"/>
      <c r="CCG43" s="46"/>
      <c r="CCH43" s="46"/>
      <c r="CCI43" s="46"/>
      <c r="CCJ43" s="46"/>
      <c r="CCK43" s="46"/>
      <c r="CCL43" s="46"/>
      <c r="CCM43" s="46"/>
      <c r="CCN43" s="46"/>
      <c r="CCO43" s="46"/>
      <c r="CCP43" s="46"/>
      <c r="CCQ43" s="46"/>
      <c r="CCR43" s="46"/>
      <c r="CCS43" s="46"/>
      <c r="CCT43" s="46"/>
      <c r="CCU43" s="46"/>
      <c r="CCV43" s="46"/>
      <c r="CCW43" s="46"/>
      <c r="CCX43" s="46"/>
      <c r="CCY43" s="46"/>
      <c r="CCZ43" s="46"/>
      <c r="CDA43" s="46"/>
      <c r="CDB43" s="46"/>
      <c r="CDC43" s="46"/>
      <c r="CDD43" s="46"/>
      <c r="CDE43" s="46"/>
      <c r="CDF43" s="46"/>
      <c r="CDG43" s="46"/>
      <c r="CDH43" s="46"/>
      <c r="CDI43" s="46"/>
      <c r="CDJ43" s="46"/>
      <c r="CDK43" s="46"/>
      <c r="CDL43" s="46"/>
      <c r="CDM43" s="46"/>
      <c r="CDN43" s="46"/>
      <c r="CDO43" s="46"/>
      <c r="CDP43" s="46"/>
      <c r="CDQ43" s="46"/>
      <c r="CDR43" s="46"/>
      <c r="CDS43" s="46"/>
      <c r="CDT43" s="46"/>
      <c r="CDU43" s="46"/>
      <c r="CDV43" s="46"/>
      <c r="CDW43" s="46"/>
      <c r="CDX43" s="46"/>
      <c r="CDY43" s="46"/>
      <c r="CDZ43" s="46"/>
      <c r="CEA43" s="46"/>
      <c r="CEB43" s="46"/>
      <c r="CEC43" s="46"/>
      <c r="CED43" s="46"/>
      <c r="CEE43" s="46"/>
      <c r="CEF43" s="46"/>
      <c r="CEG43" s="46"/>
      <c r="CEH43" s="46"/>
      <c r="CEI43" s="46"/>
      <c r="CEJ43" s="46"/>
      <c r="CEK43" s="46"/>
      <c r="CEL43" s="46"/>
      <c r="CEM43" s="46"/>
      <c r="CEN43" s="46"/>
      <c r="CEO43" s="46"/>
      <c r="CEP43" s="46"/>
      <c r="CEQ43" s="46"/>
      <c r="CER43" s="46"/>
      <c r="CES43" s="46"/>
      <c r="CET43" s="46"/>
      <c r="CEU43" s="46"/>
      <c r="CEV43" s="46"/>
      <c r="CEW43" s="46"/>
      <c r="CEX43" s="46"/>
      <c r="CEY43" s="46"/>
      <c r="CEZ43" s="46"/>
      <c r="CFA43" s="46"/>
      <c r="CFB43" s="46"/>
      <c r="CFC43" s="46"/>
      <c r="CFD43" s="46"/>
      <c r="CFE43" s="46"/>
      <c r="CFF43" s="46"/>
      <c r="CFG43" s="46"/>
      <c r="CFH43" s="46"/>
      <c r="CFI43" s="46"/>
      <c r="CFJ43" s="46"/>
      <c r="CFK43" s="46"/>
      <c r="CFL43" s="46"/>
      <c r="CFM43" s="46"/>
      <c r="CFN43" s="46"/>
      <c r="CFO43" s="46"/>
      <c r="CFP43" s="46"/>
      <c r="CFQ43" s="46"/>
      <c r="CFR43" s="46"/>
      <c r="CFS43" s="46"/>
      <c r="CFT43" s="46"/>
      <c r="CFU43" s="46"/>
      <c r="CFV43" s="46"/>
      <c r="CFW43" s="46"/>
      <c r="CFX43" s="46"/>
      <c r="CFY43" s="46"/>
      <c r="CFZ43" s="46"/>
      <c r="CGA43" s="46"/>
      <c r="CGB43" s="46"/>
      <c r="CGC43" s="46"/>
      <c r="CGD43" s="46"/>
      <c r="CGE43" s="46"/>
      <c r="CGF43" s="46"/>
      <c r="CGG43" s="46"/>
      <c r="CGH43" s="46"/>
      <c r="CGI43" s="46"/>
      <c r="CGJ43" s="46"/>
      <c r="CGK43" s="46"/>
      <c r="CGL43" s="46"/>
      <c r="CGM43" s="46"/>
      <c r="CGN43" s="46"/>
      <c r="CGO43" s="46"/>
      <c r="CGP43" s="46"/>
      <c r="CGQ43" s="46"/>
      <c r="CGR43" s="46"/>
      <c r="CGS43" s="46"/>
      <c r="CGT43" s="46"/>
      <c r="CGU43" s="46"/>
      <c r="CGV43" s="46"/>
      <c r="CGW43" s="46"/>
      <c r="CGX43" s="46"/>
      <c r="CGY43" s="46"/>
      <c r="CGZ43" s="46"/>
      <c r="CHA43" s="46"/>
      <c r="CHB43" s="46"/>
      <c r="CHC43" s="46"/>
      <c r="CHD43" s="46"/>
      <c r="CHE43" s="46"/>
      <c r="CHF43" s="46"/>
      <c r="CHG43" s="46"/>
      <c r="CHH43" s="46"/>
      <c r="CHI43" s="46"/>
      <c r="CHJ43" s="46"/>
      <c r="CHK43" s="46"/>
      <c r="CHL43" s="46"/>
      <c r="CHM43" s="46"/>
      <c r="CHN43" s="46"/>
      <c r="CHO43" s="46"/>
      <c r="CHP43" s="46"/>
      <c r="CHQ43" s="46"/>
      <c r="CHR43" s="46"/>
      <c r="CHS43" s="46"/>
      <c r="CHT43" s="46"/>
      <c r="CHU43" s="46"/>
      <c r="CHV43" s="46"/>
      <c r="CHW43" s="46"/>
      <c r="CHX43" s="46"/>
      <c r="CHY43" s="46"/>
      <c r="CHZ43" s="46"/>
      <c r="CIA43" s="46"/>
      <c r="CIB43" s="46"/>
      <c r="CIC43" s="46"/>
      <c r="CID43" s="46"/>
      <c r="CIE43" s="46"/>
      <c r="CIF43" s="46"/>
      <c r="CIG43" s="46"/>
      <c r="CIH43" s="46"/>
      <c r="CII43" s="46"/>
      <c r="CIJ43" s="46"/>
      <c r="CIK43" s="46"/>
      <c r="CIL43" s="46"/>
      <c r="CIM43" s="46"/>
      <c r="CIN43" s="46"/>
      <c r="CIO43" s="46"/>
      <c r="CIP43" s="46"/>
      <c r="CIQ43" s="46"/>
      <c r="CIR43" s="46"/>
      <c r="CIS43" s="46"/>
      <c r="CIT43" s="46"/>
      <c r="CIU43" s="46"/>
      <c r="CIV43" s="46"/>
      <c r="CIW43" s="46"/>
      <c r="CIX43" s="46"/>
      <c r="CIY43" s="46"/>
      <c r="CIZ43" s="46"/>
      <c r="CJA43" s="46"/>
      <c r="CJB43" s="46"/>
      <c r="CJC43" s="46"/>
      <c r="CJD43" s="46"/>
      <c r="CJE43" s="46"/>
      <c r="CJF43" s="46"/>
      <c r="CJG43" s="46"/>
      <c r="CJH43" s="46"/>
      <c r="CJI43" s="46"/>
      <c r="CJJ43" s="46"/>
      <c r="CJK43" s="46"/>
      <c r="CJL43" s="46"/>
      <c r="CJM43" s="46"/>
      <c r="CJN43" s="46"/>
      <c r="CJO43" s="46"/>
      <c r="CJP43" s="46"/>
      <c r="CJQ43" s="46"/>
      <c r="CJR43" s="46"/>
      <c r="CJS43" s="46"/>
      <c r="CJT43" s="46"/>
      <c r="CJU43" s="46"/>
      <c r="CJV43" s="46"/>
      <c r="CJW43" s="46"/>
      <c r="CJX43" s="46"/>
      <c r="CJY43" s="46"/>
      <c r="CJZ43" s="46"/>
      <c r="CKA43" s="46"/>
      <c r="CKB43" s="46"/>
      <c r="CKC43" s="46"/>
      <c r="CKD43" s="46"/>
      <c r="CKE43" s="46"/>
      <c r="CKF43" s="46"/>
      <c r="CKG43" s="46"/>
      <c r="CKH43" s="46"/>
      <c r="CKI43" s="46"/>
      <c r="CKJ43" s="46"/>
      <c r="CKK43" s="46"/>
      <c r="CKL43" s="46"/>
      <c r="CKM43" s="46"/>
      <c r="CKN43" s="46"/>
      <c r="CKO43" s="46"/>
      <c r="CKP43" s="46"/>
      <c r="CKQ43" s="46"/>
      <c r="CKR43" s="46"/>
      <c r="CKS43" s="46"/>
      <c r="CKT43" s="46"/>
      <c r="CKU43" s="46"/>
      <c r="CKV43" s="46"/>
      <c r="CKW43" s="46"/>
      <c r="CKX43" s="46"/>
      <c r="CKY43" s="46"/>
      <c r="CKZ43" s="46"/>
      <c r="CLA43" s="46"/>
      <c r="CLB43" s="46"/>
      <c r="CLC43" s="46"/>
      <c r="CLD43" s="46"/>
      <c r="CLE43" s="46"/>
      <c r="CLF43" s="46"/>
      <c r="CLG43" s="46"/>
      <c r="CLH43" s="46"/>
      <c r="CLI43" s="46"/>
      <c r="CLJ43" s="46"/>
      <c r="CLK43" s="46"/>
      <c r="CLL43" s="46"/>
      <c r="CLM43" s="46"/>
      <c r="CLN43" s="46"/>
      <c r="CLO43" s="46"/>
      <c r="CLP43" s="46"/>
      <c r="CLQ43" s="46"/>
      <c r="CLR43" s="46"/>
      <c r="CLS43" s="46"/>
      <c r="CLT43" s="46"/>
      <c r="CLU43" s="46"/>
      <c r="CLV43" s="46"/>
      <c r="CLW43" s="46"/>
      <c r="CLX43" s="46"/>
      <c r="CLY43" s="46"/>
      <c r="CLZ43" s="46"/>
      <c r="CMA43" s="46"/>
      <c r="CMB43" s="46"/>
      <c r="CMC43" s="46"/>
      <c r="CMD43" s="46"/>
      <c r="CME43" s="46"/>
      <c r="CMF43" s="46"/>
      <c r="CMG43" s="46"/>
      <c r="CMH43" s="46"/>
      <c r="CMI43" s="46"/>
      <c r="CMJ43" s="46"/>
      <c r="CMK43" s="46"/>
      <c r="CML43" s="46"/>
      <c r="CMM43" s="46"/>
      <c r="CMN43" s="46"/>
      <c r="CMO43" s="46"/>
      <c r="CMP43" s="46"/>
      <c r="CMQ43" s="46"/>
      <c r="CMR43" s="46"/>
      <c r="CMS43" s="46"/>
      <c r="CMT43" s="46"/>
      <c r="CMU43" s="46"/>
      <c r="CMV43" s="46"/>
      <c r="CMW43" s="46"/>
      <c r="CMX43" s="46"/>
      <c r="CMY43" s="46"/>
      <c r="CMZ43" s="46"/>
      <c r="CNA43" s="46"/>
      <c r="CNB43" s="46"/>
      <c r="CNC43" s="46"/>
      <c r="CND43" s="46"/>
      <c r="CNE43" s="46"/>
      <c r="CNF43" s="46"/>
      <c r="CNG43" s="46"/>
      <c r="CNH43" s="46"/>
      <c r="CNI43" s="46"/>
      <c r="CNJ43" s="46"/>
      <c r="CNK43" s="46"/>
      <c r="CNL43" s="46"/>
      <c r="CNM43" s="46"/>
      <c r="CNN43" s="46"/>
      <c r="CNO43" s="46"/>
      <c r="CNP43" s="46"/>
      <c r="CNQ43" s="46"/>
      <c r="CNR43" s="46"/>
      <c r="CNS43" s="46"/>
      <c r="CNT43" s="46"/>
      <c r="CNU43" s="46"/>
      <c r="CNV43" s="46"/>
      <c r="CNW43" s="46"/>
      <c r="CNX43" s="46"/>
      <c r="CNY43" s="46"/>
      <c r="CNZ43" s="46"/>
      <c r="COA43" s="46"/>
      <c r="COB43" s="46"/>
      <c r="COC43" s="46"/>
      <c r="COD43" s="46"/>
      <c r="COE43" s="46"/>
      <c r="COF43" s="46"/>
      <c r="COG43" s="46"/>
      <c r="COH43" s="46"/>
      <c r="COI43" s="46"/>
      <c r="COJ43" s="46"/>
      <c r="COK43" s="46"/>
      <c r="COL43" s="46"/>
      <c r="COM43" s="46"/>
      <c r="CON43" s="46"/>
      <c r="COO43" s="46"/>
      <c r="COP43" s="46"/>
      <c r="COQ43" s="46"/>
      <c r="COR43" s="46"/>
      <c r="COS43" s="46"/>
      <c r="COT43" s="46"/>
      <c r="COU43" s="46"/>
      <c r="COV43" s="46"/>
      <c r="COW43" s="46"/>
      <c r="COX43" s="46"/>
      <c r="COY43" s="46"/>
      <c r="COZ43" s="46"/>
      <c r="CPA43" s="46"/>
      <c r="CPB43" s="46"/>
      <c r="CPC43" s="46"/>
      <c r="CPD43" s="46"/>
      <c r="CPE43" s="46"/>
      <c r="CPF43" s="46"/>
      <c r="CPG43" s="46"/>
      <c r="CPH43" s="46"/>
      <c r="CPI43" s="46"/>
      <c r="CPJ43" s="46"/>
      <c r="CPK43" s="46"/>
      <c r="CPL43" s="46"/>
      <c r="CPM43" s="46"/>
      <c r="CPN43" s="46"/>
      <c r="CPO43" s="46"/>
      <c r="CPP43" s="46"/>
      <c r="CPQ43" s="46"/>
      <c r="CPR43" s="46"/>
      <c r="CPS43" s="46"/>
      <c r="CPT43" s="46"/>
      <c r="CPU43" s="46"/>
      <c r="CPV43" s="46"/>
      <c r="CPW43" s="46"/>
      <c r="CPX43" s="46"/>
      <c r="CPY43" s="46"/>
      <c r="CPZ43" s="46"/>
      <c r="CQA43" s="46"/>
      <c r="CQB43" s="46"/>
      <c r="CQC43" s="46"/>
      <c r="CQD43" s="46"/>
      <c r="CQE43" s="46"/>
      <c r="CQF43" s="46"/>
      <c r="CQG43" s="46"/>
      <c r="CQH43" s="46"/>
      <c r="CQI43" s="46"/>
      <c r="CQJ43" s="46"/>
      <c r="CQK43" s="46"/>
      <c r="CQL43" s="46"/>
      <c r="CQM43" s="46"/>
      <c r="CQN43" s="46"/>
      <c r="CQO43" s="46"/>
      <c r="CQP43" s="46"/>
      <c r="CQQ43" s="46"/>
      <c r="CQR43" s="46"/>
      <c r="CQS43" s="46"/>
      <c r="CQT43" s="46"/>
      <c r="CQU43" s="46"/>
      <c r="CQV43" s="46"/>
      <c r="CQW43" s="46"/>
      <c r="CQX43" s="46"/>
      <c r="CQY43" s="46"/>
      <c r="CQZ43" s="46"/>
      <c r="CRA43" s="46"/>
      <c r="CRB43" s="46"/>
      <c r="CRC43" s="46"/>
      <c r="CRD43" s="46"/>
      <c r="CRE43" s="46"/>
      <c r="CRF43" s="46"/>
      <c r="CRG43" s="46"/>
      <c r="CRH43" s="46"/>
      <c r="CRI43" s="46"/>
      <c r="CRJ43" s="46"/>
      <c r="CRK43" s="46"/>
      <c r="CRL43" s="46"/>
      <c r="CRM43" s="46"/>
      <c r="CRN43" s="46"/>
      <c r="CRO43" s="46"/>
      <c r="CRP43" s="46"/>
      <c r="CRQ43" s="46"/>
      <c r="CRR43" s="46"/>
      <c r="CRS43" s="46"/>
      <c r="CRT43" s="46"/>
      <c r="CRU43" s="46"/>
      <c r="CRV43" s="46"/>
      <c r="CRW43" s="46"/>
      <c r="CRX43" s="46"/>
      <c r="CRY43" s="46"/>
      <c r="CRZ43" s="46"/>
      <c r="CSA43" s="46"/>
      <c r="CSB43" s="46"/>
      <c r="CSC43" s="46"/>
      <c r="CSD43" s="46"/>
      <c r="CSE43" s="46"/>
      <c r="CSF43" s="46"/>
      <c r="CSG43" s="46"/>
      <c r="CSH43" s="46"/>
      <c r="CSI43" s="46"/>
      <c r="CSJ43" s="46"/>
      <c r="CSK43" s="46"/>
      <c r="CSL43" s="46"/>
      <c r="CSM43" s="46"/>
      <c r="CSN43" s="46"/>
      <c r="CSO43" s="46"/>
      <c r="CSP43" s="46"/>
      <c r="CSQ43" s="46"/>
      <c r="CSR43" s="46"/>
      <c r="CSS43" s="46"/>
      <c r="CST43" s="46"/>
      <c r="CSU43" s="46"/>
      <c r="CSV43" s="46"/>
      <c r="CSW43" s="46"/>
      <c r="CSX43" s="46"/>
      <c r="CSY43" s="46"/>
      <c r="CSZ43" s="46"/>
      <c r="CTA43" s="46"/>
      <c r="CTB43" s="46"/>
      <c r="CTC43" s="46"/>
      <c r="CTD43" s="46"/>
      <c r="CTE43" s="46"/>
      <c r="CTF43" s="46"/>
      <c r="CTG43" s="46"/>
      <c r="CTH43" s="46"/>
      <c r="CTI43" s="46"/>
      <c r="CTJ43" s="46"/>
      <c r="CTK43" s="46"/>
      <c r="CTL43" s="46"/>
      <c r="CTM43" s="46"/>
      <c r="CTN43" s="46"/>
      <c r="CTO43" s="46"/>
      <c r="CTP43" s="46"/>
      <c r="CTQ43" s="46"/>
      <c r="CTR43" s="46"/>
      <c r="CTS43" s="46"/>
      <c r="CTT43" s="46"/>
      <c r="CTU43" s="46"/>
      <c r="CTV43" s="46"/>
      <c r="CTW43" s="46"/>
      <c r="CTX43" s="46"/>
      <c r="CTY43" s="46"/>
      <c r="CTZ43" s="46"/>
      <c r="CUA43" s="46"/>
      <c r="CUB43" s="46"/>
      <c r="CUC43" s="46"/>
      <c r="CUD43" s="46"/>
      <c r="CUE43" s="46"/>
      <c r="CUF43" s="46"/>
      <c r="CUG43" s="46"/>
      <c r="CUH43" s="46"/>
      <c r="CUI43" s="46"/>
      <c r="CUJ43" s="46"/>
      <c r="CUK43" s="46"/>
      <c r="CUL43" s="46"/>
      <c r="CUM43" s="46"/>
      <c r="CUN43" s="46"/>
      <c r="CUO43" s="46"/>
      <c r="CUP43" s="46"/>
      <c r="CUQ43" s="46"/>
      <c r="CUR43" s="46"/>
      <c r="CUS43" s="46"/>
      <c r="CUT43" s="46"/>
      <c r="CUU43" s="46"/>
      <c r="CUV43" s="46"/>
      <c r="CUW43" s="46"/>
      <c r="CUX43" s="46"/>
      <c r="CUY43" s="46"/>
      <c r="CUZ43" s="46"/>
      <c r="CVA43" s="46"/>
      <c r="CVB43" s="46"/>
      <c r="CVC43" s="46"/>
      <c r="CVD43" s="46"/>
      <c r="CVE43" s="46"/>
      <c r="CVF43" s="46"/>
      <c r="CVG43" s="46"/>
      <c r="CVH43" s="46"/>
      <c r="CVI43" s="46"/>
      <c r="CVJ43" s="46"/>
      <c r="CVK43" s="46"/>
      <c r="CVL43" s="46"/>
      <c r="CVM43" s="46"/>
      <c r="CVN43" s="46"/>
      <c r="CVO43" s="46"/>
      <c r="CVP43" s="46"/>
      <c r="CVQ43" s="46"/>
      <c r="CVR43" s="46"/>
      <c r="CVS43" s="46"/>
      <c r="CVT43" s="46"/>
      <c r="CVU43" s="46"/>
      <c r="CVV43" s="46"/>
      <c r="CVW43" s="46"/>
      <c r="CVX43" s="46"/>
      <c r="CVY43" s="46"/>
      <c r="CVZ43" s="46"/>
      <c r="CWA43" s="46"/>
      <c r="CWB43" s="46"/>
      <c r="CWC43" s="46"/>
      <c r="CWD43" s="46"/>
      <c r="CWE43" s="46"/>
      <c r="CWF43" s="46"/>
      <c r="CWG43" s="46"/>
      <c r="CWH43" s="46"/>
      <c r="CWI43" s="46"/>
      <c r="CWJ43" s="46"/>
      <c r="CWK43" s="46"/>
      <c r="CWL43" s="46"/>
      <c r="CWM43" s="46"/>
      <c r="CWN43" s="46"/>
      <c r="CWO43" s="46"/>
      <c r="CWP43" s="46"/>
      <c r="CWQ43" s="46"/>
      <c r="CWR43" s="46"/>
      <c r="CWS43" s="46"/>
      <c r="CWT43" s="46"/>
      <c r="CWU43" s="46"/>
      <c r="CWV43" s="46"/>
      <c r="CWW43" s="46"/>
      <c r="CWX43" s="46"/>
      <c r="CWY43" s="46"/>
      <c r="CWZ43" s="46"/>
      <c r="CXA43" s="46"/>
      <c r="CXB43" s="46"/>
      <c r="CXC43" s="46"/>
      <c r="CXD43" s="46"/>
      <c r="CXE43" s="46"/>
      <c r="CXF43" s="46"/>
      <c r="CXG43" s="46"/>
      <c r="CXH43" s="46"/>
      <c r="CXI43" s="46"/>
      <c r="CXJ43" s="46"/>
      <c r="CXK43" s="46"/>
      <c r="CXL43" s="46"/>
      <c r="CXM43" s="46"/>
      <c r="CXN43" s="46"/>
      <c r="CXO43" s="46"/>
      <c r="CXP43" s="46"/>
      <c r="CXQ43" s="46"/>
      <c r="CXR43" s="46"/>
      <c r="CXS43" s="46"/>
      <c r="CXT43" s="46"/>
      <c r="CXU43" s="46"/>
      <c r="CXV43" s="46"/>
      <c r="CXW43" s="46"/>
      <c r="CXX43" s="46"/>
      <c r="CXY43" s="46"/>
      <c r="CXZ43" s="46"/>
      <c r="CYA43" s="46"/>
      <c r="CYB43" s="46"/>
      <c r="CYC43" s="46"/>
      <c r="CYD43" s="46"/>
      <c r="CYE43" s="46"/>
      <c r="CYF43" s="46"/>
      <c r="CYG43" s="46"/>
      <c r="CYH43" s="46"/>
      <c r="CYI43" s="46"/>
      <c r="CYJ43" s="46"/>
      <c r="CYK43" s="46"/>
      <c r="CYL43" s="46"/>
      <c r="CYM43" s="46"/>
      <c r="CYN43" s="46"/>
      <c r="CYO43" s="46"/>
      <c r="CYP43" s="46"/>
      <c r="CYQ43" s="46"/>
      <c r="CYR43" s="46"/>
      <c r="CYS43" s="46"/>
      <c r="CYT43" s="46"/>
      <c r="CYU43" s="46"/>
      <c r="CYV43" s="46"/>
      <c r="CYW43" s="46"/>
      <c r="CYX43" s="46"/>
      <c r="CYY43" s="46"/>
      <c r="CYZ43" s="46"/>
      <c r="CZA43" s="46"/>
      <c r="CZB43" s="46"/>
      <c r="CZC43" s="46"/>
      <c r="CZD43" s="46"/>
      <c r="CZE43" s="46"/>
      <c r="CZF43" s="46"/>
      <c r="CZG43" s="46"/>
      <c r="CZH43" s="46"/>
      <c r="CZI43" s="46"/>
      <c r="CZJ43" s="46"/>
      <c r="CZK43" s="46"/>
      <c r="CZL43" s="46"/>
      <c r="CZM43" s="46"/>
      <c r="CZN43" s="46"/>
      <c r="CZO43" s="46"/>
      <c r="CZP43" s="46"/>
      <c r="CZQ43" s="46"/>
      <c r="CZR43" s="46"/>
      <c r="CZS43" s="46"/>
      <c r="CZT43" s="46"/>
      <c r="CZU43" s="46"/>
      <c r="CZV43" s="46"/>
      <c r="CZW43" s="46"/>
      <c r="CZX43" s="46"/>
      <c r="CZY43" s="46"/>
      <c r="CZZ43" s="46"/>
      <c r="DAA43" s="46"/>
      <c r="DAB43" s="46"/>
      <c r="DAC43" s="46"/>
      <c r="DAD43" s="46"/>
      <c r="DAE43" s="46"/>
      <c r="DAF43" s="46"/>
      <c r="DAG43" s="46"/>
      <c r="DAH43" s="46"/>
      <c r="DAI43" s="46"/>
      <c r="DAJ43" s="46"/>
      <c r="DAK43" s="46"/>
      <c r="DAL43" s="46"/>
      <c r="DAM43" s="46"/>
      <c r="DAN43" s="46"/>
      <c r="DAO43" s="46"/>
      <c r="DAP43" s="46"/>
      <c r="DAQ43" s="46"/>
      <c r="DAR43" s="46"/>
      <c r="DAS43" s="46"/>
      <c r="DAT43" s="46"/>
      <c r="DAU43" s="46"/>
      <c r="DAV43" s="46"/>
      <c r="DAW43" s="46"/>
      <c r="DAX43" s="46"/>
      <c r="DAY43" s="46"/>
      <c r="DAZ43" s="46"/>
      <c r="DBA43" s="46"/>
      <c r="DBB43" s="46"/>
      <c r="DBC43" s="46"/>
      <c r="DBD43" s="46"/>
      <c r="DBE43" s="46"/>
      <c r="DBF43" s="46"/>
      <c r="DBG43" s="46"/>
      <c r="DBH43" s="46"/>
      <c r="DBI43" s="46"/>
      <c r="DBJ43" s="46"/>
      <c r="DBK43" s="46"/>
      <c r="DBL43" s="46"/>
      <c r="DBM43" s="46"/>
      <c r="DBN43" s="46"/>
      <c r="DBO43" s="46"/>
      <c r="DBP43" s="46"/>
      <c r="DBQ43" s="46"/>
      <c r="DBR43" s="46"/>
      <c r="DBS43" s="46"/>
      <c r="DBT43" s="46"/>
      <c r="DBU43" s="46"/>
      <c r="DBV43" s="46"/>
      <c r="DBW43" s="46"/>
      <c r="DBX43" s="46"/>
      <c r="DBY43" s="46"/>
      <c r="DBZ43" s="46"/>
      <c r="DCA43" s="46"/>
      <c r="DCB43" s="46"/>
      <c r="DCC43" s="46"/>
      <c r="DCD43" s="46"/>
      <c r="DCE43" s="46"/>
      <c r="DCF43" s="46"/>
      <c r="DCG43" s="46"/>
      <c r="DCH43" s="46"/>
      <c r="DCI43" s="46"/>
      <c r="DCJ43" s="46"/>
      <c r="DCK43" s="46"/>
      <c r="DCL43" s="46"/>
      <c r="DCM43" s="46"/>
      <c r="DCN43" s="46"/>
      <c r="DCO43" s="46"/>
      <c r="DCP43" s="46"/>
      <c r="DCQ43" s="46"/>
      <c r="DCR43" s="46"/>
      <c r="DCS43" s="46"/>
      <c r="DCT43" s="46"/>
      <c r="DCU43" s="46"/>
      <c r="DCV43" s="46"/>
      <c r="DCW43" s="46"/>
      <c r="DCX43" s="46"/>
      <c r="DCY43" s="46"/>
      <c r="DCZ43" s="46"/>
      <c r="DDA43" s="46"/>
      <c r="DDB43" s="46"/>
      <c r="DDC43" s="46"/>
      <c r="DDD43" s="46"/>
      <c r="DDE43" s="46"/>
      <c r="DDF43" s="46"/>
      <c r="DDG43" s="46"/>
      <c r="DDH43" s="46"/>
      <c r="DDI43" s="46"/>
      <c r="DDJ43" s="46"/>
      <c r="DDK43" s="46"/>
      <c r="DDL43" s="46"/>
      <c r="DDM43" s="46"/>
      <c r="DDN43" s="46"/>
      <c r="DDO43" s="46"/>
      <c r="DDP43" s="46"/>
      <c r="DDQ43" s="46"/>
      <c r="DDR43" s="46"/>
      <c r="DDS43" s="46"/>
      <c r="DDT43" s="46"/>
      <c r="DDU43" s="46"/>
      <c r="DDV43" s="46"/>
      <c r="DDW43" s="46"/>
      <c r="DDX43" s="46"/>
      <c r="DDY43" s="46"/>
      <c r="DDZ43" s="46"/>
      <c r="DEA43" s="46"/>
      <c r="DEB43" s="46"/>
      <c r="DEC43" s="46"/>
      <c r="DED43" s="46"/>
      <c r="DEE43" s="46"/>
      <c r="DEF43" s="46"/>
      <c r="DEG43" s="46"/>
      <c r="DEH43" s="46"/>
      <c r="DEI43" s="46"/>
      <c r="DEJ43" s="46"/>
      <c r="DEK43" s="46"/>
      <c r="DEL43" s="46"/>
      <c r="DEM43" s="46"/>
      <c r="DEN43" s="46"/>
      <c r="DEO43" s="46"/>
      <c r="DEP43" s="46"/>
      <c r="DEQ43" s="46"/>
      <c r="DER43" s="46"/>
      <c r="DES43" s="46"/>
      <c r="DET43" s="46"/>
      <c r="DEU43" s="46"/>
      <c r="DEV43" s="46"/>
      <c r="DEW43" s="46"/>
      <c r="DEX43" s="46"/>
      <c r="DEY43" s="46"/>
      <c r="DEZ43" s="46"/>
      <c r="DFA43" s="46"/>
      <c r="DFB43" s="46"/>
      <c r="DFC43" s="46"/>
      <c r="DFD43" s="46"/>
      <c r="DFE43" s="46"/>
      <c r="DFF43" s="46"/>
      <c r="DFG43" s="46"/>
      <c r="DFH43" s="46"/>
      <c r="DFI43" s="46"/>
      <c r="DFJ43" s="46"/>
      <c r="DFK43" s="46"/>
      <c r="DFL43" s="46"/>
      <c r="DFM43" s="46"/>
      <c r="DFN43" s="46"/>
      <c r="DFO43" s="46"/>
      <c r="DFP43" s="46"/>
      <c r="DFQ43" s="46"/>
      <c r="DFR43" s="46"/>
      <c r="DFS43" s="46"/>
      <c r="DFT43" s="46"/>
      <c r="DFU43" s="46"/>
      <c r="DFV43" s="46"/>
      <c r="DFW43" s="46"/>
      <c r="DFX43" s="46"/>
      <c r="DFY43" s="46"/>
      <c r="DFZ43" s="46"/>
      <c r="DGA43" s="46"/>
      <c r="DGB43" s="46"/>
      <c r="DGC43" s="46"/>
      <c r="DGD43" s="46"/>
      <c r="DGE43" s="46"/>
      <c r="DGF43" s="46"/>
      <c r="DGG43" s="46"/>
      <c r="DGH43" s="46"/>
      <c r="DGI43" s="46"/>
      <c r="DGJ43" s="46"/>
      <c r="DGK43" s="46"/>
      <c r="DGL43" s="46"/>
      <c r="DGM43" s="46"/>
      <c r="DGN43" s="46"/>
      <c r="DGO43" s="46"/>
      <c r="DGP43" s="46"/>
      <c r="DGQ43" s="46"/>
      <c r="DGR43" s="46"/>
      <c r="DGS43" s="46"/>
      <c r="DGT43" s="46"/>
      <c r="DGU43" s="46"/>
      <c r="DGV43" s="46"/>
      <c r="DGW43" s="46"/>
      <c r="DGX43" s="46"/>
      <c r="DGY43" s="46"/>
      <c r="DGZ43" s="46"/>
      <c r="DHA43" s="46"/>
      <c r="DHB43" s="46"/>
      <c r="DHC43" s="46"/>
      <c r="DHD43" s="46"/>
      <c r="DHE43" s="46"/>
      <c r="DHF43" s="46"/>
      <c r="DHG43" s="46"/>
      <c r="DHH43" s="46"/>
      <c r="DHI43" s="46"/>
      <c r="DHJ43" s="46"/>
      <c r="DHK43" s="46"/>
      <c r="DHL43" s="46"/>
      <c r="DHM43" s="46"/>
      <c r="DHN43" s="46"/>
      <c r="DHO43" s="46"/>
      <c r="DHP43" s="46"/>
      <c r="DHQ43" s="46"/>
      <c r="DHR43" s="46"/>
      <c r="DHS43" s="46"/>
      <c r="DHT43" s="46"/>
      <c r="DHU43" s="46"/>
      <c r="DHV43" s="46"/>
      <c r="DHW43" s="46"/>
      <c r="DHX43" s="46"/>
      <c r="DHY43" s="46"/>
      <c r="DHZ43" s="46"/>
      <c r="DIA43" s="46"/>
      <c r="DIB43" s="46"/>
      <c r="DIC43" s="46"/>
      <c r="DID43" s="46"/>
      <c r="DIE43" s="46"/>
      <c r="DIF43" s="46"/>
      <c r="DIG43" s="46"/>
      <c r="DIH43" s="46"/>
      <c r="DII43" s="46"/>
      <c r="DIJ43" s="46"/>
      <c r="DIK43" s="46"/>
      <c r="DIL43" s="46"/>
      <c r="DIM43" s="46"/>
      <c r="DIN43" s="46"/>
      <c r="DIO43" s="46"/>
      <c r="DIP43" s="46"/>
      <c r="DIQ43" s="46"/>
      <c r="DIR43" s="46"/>
      <c r="DIS43" s="46"/>
      <c r="DIT43" s="46"/>
      <c r="DIU43" s="46"/>
      <c r="DIV43" s="46"/>
      <c r="DIW43" s="46"/>
      <c r="DIX43" s="46"/>
      <c r="DIY43" s="46"/>
      <c r="DIZ43" s="46"/>
      <c r="DJA43" s="46"/>
      <c r="DJB43" s="46"/>
      <c r="DJC43" s="46"/>
      <c r="DJD43" s="46"/>
      <c r="DJE43" s="46"/>
      <c r="DJF43" s="46"/>
      <c r="DJG43" s="46"/>
      <c r="DJH43" s="46"/>
      <c r="DJI43" s="46"/>
      <c r="DJJ43" s="46"/>
      <c r="DJK43" s="46"/>
      <c r="DJL43" s="46"/>
      <c r="DJM43" s="46"/>
      <c r="DJN43" s="46"/>
      <c r="DJO43" s="46"/>
      <c r="DJP43" s="46"/>
      <c r="DJQ43" s="46"/>
      <c r="DJR43" s="46"/>
      <c r="DJS43" s="46"/>
      <c r="DJT43" s="46"/>
      <c r="DJU43" s="46"/>
      <c r="DJV43" s="46"/>
      <c r="DJW43" s="46"/>
      <c r="DJX43" s="46"/>
      <c r="DJY43" s="46"/>
      <c r="DJZ43" s="46"/>
      <c r="DKA43" s="46"/>
      <c r="DKB43" s="46"/>
      <c r="DKC43" s="46"/>
      <c r="DKD43" s="46"/>
      <c r="DKE43" s="46"/>
      <c r="DKF43" s="46"/>
      <c r="DKG43" s="46"/>
      <c r="DKH43" s="46"/>
      <c r="DKI43" s="46"/>
      <c r="DKJ43" s="46"/>
      <c r="DKK43" s="46"/>
      <c r="DKL43" s="46"/>
      <c r="DKM43" s="46"/>
      <c r="DKN43" s="46"/>
      <c r="DKO43" s="46"/>
      <c r="DKP43" s="46"/>
      <c r="DKQ43" s="46"/>
      <c r="DKR43" s="46"/>
      <c r="DKS43" s="46"/>
      <c r="DKT43" s="46"/>
      <c r="DKU43" s="46"/>
      <c r="DKV43" s="46"/>
      <c r="DKW43" s="46"/>
      <c r="DKX43" s="46"/>
      <c r="DKY43" s="46"/>
      <c r="DKZ43" s="46"/>
      <c r="DLA43" s="46"/>
      <c r="DLB43" s="46"/>
      <c r="DLC43" s="46"/>
      <c r="DLD43" s="46"/>
      <c r="DLE43" s="46"/>
      <c r="DLF43" s="46"/>
      <c r="DLG43" s="46"/>
      <c r="DLH43" s="46"/>
      <c r="DLI43" s="46"/>
      <c r="DLJ43" s="46"/>
      <c r="DLK43" s="46"/>
      <c r="DLL43" s="46"/>
      <c r="DLM43" s="46"/>
      <c r="DLN43" s="46"/>
      <c r="DLO43" s="46"/>
      <c r="DLP43" s="46"/>
      <c r="DLQ43" s="46"/>
      <c r="DLR43" s="46"/>
      <c r="DLS43" s="46"/>
      <c r="DLT43" s="46"/>
      <c r="DLU43" s="46"/>
      <c r="DLV43" s="46"/>
      <c r="DLW43" s="46"/>
      <c r="DLX43" s="46"/>
      <c r="DLY43" s="46"/>
      <c r="DLZ43" s="46"/>
      <c r="DMA43" s="46"/>
      <c r="DMB43" s="46"/>
      <c r="DMC43" s="46"/>
      <c r="DMD43" s="46"/>
      <c r="DME43" s="46"/>
      <c r="DMF43" s="46"/>
      <c r="DMG43" s="46"/>
      <c r="DMH43" s="46"/>
      <c r="DMI43" s="46"/>
      <c r="DMJ43" s="46"/>
      <c r="DMK43" s="46"/>
      <c r="DML43" s="46"/>
      <c r="DMM43" s="46"/>
      <c r="DMN43" s="46"/>
      <c r="DMO43" s="46"/>
      <c r="DMP43" s="46"/>
      <c r="DMQ43" s="46"/>
      <c r="DMR43" s="46"/>
      <c r="DMS43" s="46"/>
      <c r="DMT43" s="46"/>
      <c r="DMU43" s="46"/>
      <c r="DMV43" s="46"/>
      <c r="DMW43" s="46"/>
      <c r="DMX43" s="46"/>
      <c r="DMY43" s="46"/>
      <c r="DMZ43" s="46"/>
      <c r="DNA43" s="46"/>
      <c r="DNB43" s="46"/>
      <c r="DNC43" s="46"/>
      <c r="DND43" s="46"/>
      <c r="DNE43" s="46"/>
      <c r="DNF43" s="46"/>
      <c r="DNG43" s="46"/>
      <c r="DNH43" s="46"/>
      <c r="DNI43" s="46"/>
      <c r="DNJ43" s="46"/>
      <c r="DNK43" s="46"/>
      <c r="DNL43" s="46"/>
      <c r="DNM43" s="46"/>
      <c r="DNN43" s="46"/>
      <c r="DNO43" s="46"/>
      <c r="DNP43" s="46"/>
      <c r="DNQ43" s="46"/>
      <c r="DNR43" s="46"/>
      <c r="DNS43" s="46"/>
      <c r="DNT43" s="46"/>
      <c r="DNU43" s="46"/>
      <c r="DNV43" s="46"/>
      <c r="DNW43" s="46"/>
      <c r="DNX43" s="46"/>
      <c r="DNY43" s="46"/>
      <c r="DNZ43" s="46"/>
      <c r="DOA43" s="46"/>
      <c r="DOB43" s="46"/>
      <c r="DOC43" s="46"/>
      <c r="DOD43" s="46"/>
      <c r="DOE43" s="46"/>
      <c r="DOF43" s="46"/>
      <c r="DOG43" s="46"/>
      <c r="DOH43" s="46"/>
      <c r="DOI43" s="46"/>
      <c r="DOJ43" s="46"/>
      <c r="DOK43" s="46"/>
      <c r="DOL43" s="46"/>
      <c r="DOM43" s="46"/>
      <c r="DON43" s="46"/>
      <c r="DOO43" s="46"/>
      <c r="DOP43" s="46"/>
      <c r="DOQ43" s="46"/>
      <c r="DOR43" s="46"/>
      <c r="DOS43" s="46"/>
      <c r="DOT43" s="46"/>
      <c r="DOU43" s="46"/>
      <c r="DOV43" s="46"/>
      <c r="DOW43" s="46"/>
      <c r="DOX43" s="46"/>
      <c r="DOY43" s="46"/>
      <c r="DOZ43" s="46"/>
      <c r="DPA43" s="46"/>
      <c r="DPB43" s="46"/>
      <c r="DPC43" s="46"/>
      <c r="DPD43" s="46"/>
      <c r="DPE43" s="46"/>
      <c r="DPF43" s="46"/>
      <c r="DPG43" s="46"/>
      <c r="DPH43" s="46"/>
      <c r="DPI43" s="46"/>
      <c r="DPJ43" s="46"/>
      <c r="DPK43" s="46"/>
      <c r="DPL43" s="46"/>
      <c r="DPM43" s="46"/>
      <c r="DPN43" s="46"/>
      <c r="DPO43" s="46"/>
      <c r="DPP43" s="46"/>
      <c r="DPQ43" s="46"/>
      <c r="DPR43" s="46"/>
      <c r="DPS43" s="46"/>
      <c r="DPT43" s="46"/>
      <c r="DPU43" s="46"/>
      <c r="DPV43" s="46"/>
      <c r="DPW43" s="46"/>
      <c r="DPX43" s="46"/>
      <c r="DPY43" s="46"/>
      <c r="DPZ43" s="46"/>
      <c r="DQA43" s="46"/>
      <c r="DQB43" s="46"/>
      <c r="DQC43" s="46"/>
      <c r="DQD43" s="46"/>
      <c r="DQE43" s="46"/>
      <c r="DQF43" s="46"/>
      <c r="DQG43" s="46"/>
      <c r="DQH43" s="46"/>
      <c r="DQI43" s="46"/>
      <c r="DQJ43" s="46"/>
      <c r="DQK43" s="46"/>
      <c r="DQL43" s="46"/>
      <c r="DQM43" s="46"/>
      <c r="DQN43" s="46"/>
      <c r="DQO43" s="46"/>
      <c r="DQP43" s="46"/>
      <c r="DQQ43" s="46"/>
      <c r="DQR43" s="46"/>
      <c r="DQS43" s="46"/>
      <c r="DQT43" s="46"/>
      <c r="DQU43" s="46"/>
      <c r="DQV43" s="46"/>
      <c r="DQW43" s="46"/>
      <c r="DQX43" s="46"/>
      <c r="DQY43" s="46"/>
      <c r="DQZ43" s="46"/>
      <c r="DRA43" s="46"/>
      <c r="DRB43" s="46"/>
      <c r="DRC43" s="46"/>
      <c r="DRD43" s="46"/>
      <c r="DRE43" s="46"/>
      <c r="DRF43" s="46"/>
      <c r="DRG43" s="46"/>
      <c r="DRH43" s="46"/>
      <c r="DRI43" s="46"/>
      <c r="DRJ43" s="46"/>
      <c r="DRK43" s="46"/>
      <c r="DRL43" s="46"/>
      <c r="DRM43" s="46"/>
      <c r="DRN43" s="46"/>
      <c r="DRO43" s="46"/>
      <c r="DRP43" s="46"/>
      <c r="DRQ43" s="46"/>
      <c r="DRR43" s="46"/>
      <c r="DRS43" s="46"/>
      <c r="DRT43" s="46"/>
      <c r="DRU43" s="46"/>
      <c r="DRV43" s="46"/>
      <c r="DRW43" s="46"/>
      <c r="DRX43" s="46"/>
      <c r="DRY43" s="46"/>
      <c r="DRZ43" s="46"/>
      <c r="DSA43" s="46"/>
      <c r="DSB43" s="46"/>
      <c r="DSC43" s="46"/>
      <c r="DSD43" s="46"/>
      <c r="DSE43" s="46"/>
      <c r="DSF43" s="46"/>
      <c r="DSG43" s="46"/>
      <c r="DSH43" s="46"/>
      <c r="DSI43" s="46"/>
      <c r="DSJ43" s="46"/>
      <c r="DSK43" s="46"/>
      <c r="DSL43" s="46"/>
      <c r="DSM43" s="46"/>
      <c r="DSN43" s="46"/>
      <c r="DSO43" s="46"/>
      <c r="DSP43" s="46"/>
      <c r="DSQ43" s="46"/>
      <c r="DSR43" s="46"/>
      <c r="DSS43" s="46"/>
      <c r="DST43" s="46"/>
      <c r="DSU43" s="46"/>
      <c r="DSV43" s="46"/>
      <c r="DSW43" s="46"/>
      <c r="DSX43" s="46"/>
      <c r="DSY43" s="46"/>
      <c r="DSZ43" s="46"/>
      <c r="DTA43" s="46"/>
      <c r="DTB43" s="46"/>
      <c r="DTC43" s="46"/>
      <c r="DTD43" s="46"/>
      <c r="DTE43" s="46"/>
      <c r="DTF43" s="46"/>
      <c r="DTG43" s="46"/>
      <c r="DTH43" s="46"/>
      <c r="DTI43" s="46"/>
      <c r="DTJ43" s="46"/>
      <c r="DTK43" s="46"/>
      <c r="DTL43" s="46"/>
      <c r="DTM43" s="46"/>
      <c r="DTN43" s="46"/>
      <c r="DTO43" s="46"/>
      <c r="DTP43" s="46"/>
      <c r="DTQ43" s="46"/>
      <c r="DTR43" s="46"/>
      <c r="DTS43" s="46"/>
      <c r="DTT43" s="46"/>
      <c r="DTU43" s="46"/>
      <c r="DTV43" s="46"/>
      <c r="DTW43" s="46"/>
      <c r="DTX43" s="46"/>
      <c r="DTY43" s="46"/>
      <c r="DTZ43" s="46"/>
      <c r="DUA43" s="46"/>
      <c r="DUB43" s="46"/>
      <c r="DUC43" s="46"/>
      <c r="DUD43" s="46"/>
      <c r="DUE43" s="46"/>
      <c r="DUF43" s="46"/>
      <c r="DUG43" s="46"/>
      <c r="DUH43" s="46"/>
      <c r="DUI43" s="46"/>
      <c r="DUJ43" s="46"/>
      <c r="DUK43" s="46"/>
      <c r="DUL43" s="46"/>
      <c r="DUM43" s="46"/>
      <c r="DUN43" s="46"/>
      <c r="DUO43" s="46"/>
      <c r="DUP43" s="46"/>
      <c r="DUQ43" s="46"/>
      <c r="DUR43" s="46"/>
      <c r="DUS43" s="46"/>
      <c r="DUT43" s="46"/>
      <c r="DUU43" s="46"/>
      <c r="DUV43" s="46"/>
      <c r="DUW43" s="46"/>
      <c r="DUX43" s="46"/>
      <c r="DUY43" s="46"/>
      <c r="DUZ43" s="46"/>
      <c r="DVA43" s="46"/>
      <c r="DVB43" s="46"/>
      <c r="DVC43" s="46"/>
      <c r="DVD43" s="46"/>
      <c r="DVE43" s="46"/>
      <c r="DVF43" s="46"/>
      <c r="DVG43" s="46"/>
      <c r="DVH43" s="46"/>
      <c r="DVI43" s="46"/>
      <c r="DVJ43" s="46"/>
      <c r="DVK43" s="46"/>
      <c r="DVL43" s="46"/>
      <c r="DVM43" s="46"/>
      <c r="DVN43" s="46"/>
      <c r="DVO43" s="46"/>
      <c r="DVP43" s="46"/>
      <c r="DVQ43" s="46"/>
      <c r="DVR43" s="46"/>
      <c r="DVS43" s="46"/>
      <c r="DVT43" s="46"/>
      <c r="DVU43" s="46"/>
      <c r="DVV43" s="46"/>
      <c r="DVW43" s="46"/>
      <c r="DVX43" s="46"/>
      <c r="DVY43" s="46"/>
      <c r="DVZ43" s="46"/>
      <c r="DWA43" s="46"/>
      <c r="DWB43" s="46"/>
      <c r="DWC43" s="46"/>
      <c r="DWD43" s="46"/>
      <c r="DWE43" s="46"/>
      <c r="DWF43" s="46"/>
      <c r="DWG43" s="46"/>
      <c r="DWH43" s="46"/>
      <c r="DWI43" s="46"/>
      <c r="DWJ43" s="46"/>
      <c r="DWK43" s="46"/>
      <c r="DWL43" s="46"/>
      <c r="DWM43" s="46"/>
      <c r="DWN43" s="46"/>
      <c r="DWO43" s="46"/>
      <c r="DWP43" s="46"/>
      <c r="DWQ43" s="46"/>
      <c r="DWR43" s="46"/>
      <c r="DWS43" s="46"/>
      <c r="DWT43" s="46"/>
      <c r="DWU43" s="46"/>
      <c r="DWV43" s="46"/>
      <c r="DWW43" s="46"/>
      <c r="DWX43" s="46"/>
      <c r="DWY43" s="46"/>
      <c r="DWZ43" s="46"/>
      <c r="DXA43" s="46"/>
      <c r="DXB43" s="46"/>
      <c r="DXC43" s="46"/>
      <c r="DXD43" s="46"/>
      <c r="DXE43" s="46"/>
      <c r="DXF43" s="46"/>
      <c r="DXG43" s="46"/>
      <c r="DXH43" s="46"/>
      <c r="DXI43" s="46"/>
      <c r="DXJ43" s="46"/>
      <c r="DXK43" s="46"/>
      <c r="DXL43" s="46"/>
      <c r="DXM43" s="46"/>
      <c r="DXN43" s="46"/>
      <c r="DXO43" s="46"/>
      <c r="DXP43" s="46"/>
      <c r="DXQ43" s="46"/>
      <c r="DXR43" s="46"/>
      <c r="DXS43" s="46"/>
      <c r="DXT43" s="46"/>
      <c r="DXU43" s="46"/>
      <c r="DXV43" s="46"/>
      <c r="DXW43" s="46"/>
      <c r="DXX43" s="46"/>
      <c r="DXY43" s="46"/>
      <c r="DXZ43" s="46"/>
      <c r="DYA43" s="46"/>
      <c r="DYB43" s="46"/>
      <c r="DYC43" s="46"/>
      <c r="DYD43" s="46"/>
      <c r="DYE43" s="46"/>
      <c r="DYF43" s="46"/>
      <c r="DYG43" s="46"/>
      <c r="DYH43" s="46"/>
      <c r="DYI43" s="46"/>
      <c r="DYJ43" s="46"/>
      <c r="DYK43" s="46"/>
      <c r="DYL43" s="46"/>
      <c r="DYM43" s="46"/>
      <c r="DYN43" s="46"/>
      <c r="DYO43" s="46"/>
      <c r="DYP43" s="46"/>
      <c r="DYQ43" s="46"/>
      <c r="DYR43" s="46"/>
      <c r="DYS43" s="46"/>
      <c r="DYT43" s="46"/>
      <c r="DYU43" s="46"/>
      <c r="DYV43" s="46"/>
      <c r="DYW43" s="46"/>
      <c r="DYX43" s="46"/>
      <c r="DYY43" s="46"/>
      <c r="DYZ43" s="46"/>
      <c r="DZA43" s="46"/>
      <c r="DZB43" s="46"/>
      <c r="DZC43" s="46"/>
      <c r="DZD43" s="46"/>
      <c r="DZE43" s="46"/>
      <c r="DZF43" s="46"/>
      <c r="DZG43" s="46"/>
      <c r="DZH43" s="46"/>
      <c r="DZI43" s="46"/>
      <c r="DZJ43" s="46"/>
      <c r="DZK43" s="46"/>
      <c r="DZL43" s="46"/>
      <c r="DZM43" s="46"/>
      <c r="DZN43" s="46"/>
      <c r="DZO43" s="46"/>
      <c r="DZP43" s="46"/>
      <c r="DZQ43" s="46"/>
      <c r="DZR43" s="46"/>
      <c r="DZS43" s="46"/>
      <c r="DZT43" s="46"/>
      <c r="DZU43" s="46"/>
      <c r="DZV43" s="46"/>
      <c r="DZW43" s="46"/>
      <c r="DZX43" s="46"/>
      <c r="DZY43" s="46"/>
      <c r="DZZ43" s="46"/>
      <c r="EAA43" s="46"/>
      <c r="EAB43" s="46"/>
      <c r="EAC43" s="46"/>
      <c r="EAD43" s="46"/>
      <c r="EAE43" s="46"/>
      <c r="EAF43" s="46"/>
      <c r="EAG43" s="46"/>
      <c r="EAH43" s="46"/>
      <c r="EAI43" s="46"/>
      <c r="EAJ43" s="46"/>
      <c r="EAK43" s="46"/>
      <c r="EAL43" s="46"/>
      <c r="EAM43" s="46"/>
      <c r="EAN43" s="46"/>
      <c r="EAO43" s="46"/>
      <c r="EAP43" s="46"/>
      <c r="EAQ43" s="46"/>
      <c r="EAR43" s="46"/>
      <c r="EAS43" s="46"/>
      <c r="EAT43" s="46"/>
      <c r="EAU43" s="46"/>
      <c r="EAV43" s="46"/>
      <c r="EAW43" s="46"/>
      <c r="EAX43" s="46"/>
      <c r="EAY43" s="46"/>
      <c r="EAZ43" s="46"/>
      <c r="EBA43" s="46"/>
      <c r="EBB43" s="46"/>
      <c r="EBC43" s="46"/>
      <c r="EBD43" s="46"/>
      <c r="EBE43" s="46"/>
      <c r="EBF43" s="46"/>
      <c r="EBG43" s="46"/>
      <c r="EBH43" s="46"/>
      <c r="EBI43" s="46"/>
      <c r="EBJ43" s="46"/>
      <c r="EBK43" s="46"/>
      <c r="EBL43" s="46"/>
      <c r="EBM43" s="46"/>
      <c r="EBN43" s="46"/>
      <c r="EBO43" s="46"/>
      <c r="EBP43" s="46"/>
      <c r="EBQ43" s="46"/>
      <c r="EBR43" s="46"/>
      <c r="EBS43" s="46"/>
      <c r="EBT43" s="46"/>
      <c r="EBU43" s="46"/>
      <c r="EBV43" s="46"/>
      <c r="EBW43" s="46"/>
      <c r="EBX43" s="46"/>
      <c r="EBY43" s="46"/>
      <c r="EBZ43" s="46"/>
      <c r="ECA43" s="46"/>
      <c r="ECB43" s="46"/>
      <c r="ECC43" s="46"/>
      <c r="ECD43" s="46"/>
      <c r="ECE43" s="46"/>
      <c r="ECF43" s="46"/>
      <c r="ECG43" s="46"/>
      <c r="ECH43" s="46"/>
      <c r="ECI43" s="46"/>
      <c r="ECJ43" s="46"/>
      <c r="ECK43" s="46"/>
      <c r="ECL43" s="46"/>
      <c r="ECM43" s="46"/>
      <c r="ECN43" s="46"/>
      <c r="ECO43" s="46"/>
      <c r="ECP43" s="46"/>
      <c r="ECQ43" s="46"/>
      <c r="ECR43" s="46"/>
      <c r="ECS43" s="46"/>
      <c r="ECT43" s="46"/>
      <c r="ECU43" s="46"/>
      <c r="ECV43" s="46"/>
      <c r="ECW43" s="46"/>
      <c r="ECX43" s="46"/>
      <c r="ECY43" s="46"/>
      <c r="ECZ43" s="46"/>
      <c r="EDA43" s="46"/>
      <c r="EDB43" s="46"/>
      <c r="EDC43" s="46"/>
      <c r="EDD43" s="46"/>
      <c r="EDE43" s="46"/>
      <c r="EDF43" s="46"/>
      <c r="EDG43" s="46"/>
      <c r="EDH43" s="46"/>
      <c r="EDI43" s="46"/>
      <c r="EDJ43" s="46"/>
      <c r="EDK43" s="46"/>
      <c r="EDL43" s="46"/>
      <c r="EDM43" s="46"/>
      <c r="EDN43" s="46"/>
      <c r="EDO43" s="46"/>
      <c r="EDP43" s="46"/>
      <c r="EDQ43" s="46"/>
      <c r="EDR43" s="46"/>
      <c r="EDS43" s="46"/>
      <c r="EDT43" s="46"/>
      <c r="EDU43" s="46"/>
      <c r="EDV43" s="46"/>
      <c r="EDW43" s="46"/>
      <c r="EDX43" s="46"/>
      <c r="EDY43" s="46"/>
      <c r="EDZ43" s="46"/>
      <c r="EEA43" s="46"/>
      <c r="EEB43" s="46"/>
      <c r="EEC43" s="46"/>
      <c r="EED43" s="46"/>
      <c r="EEE43" s="46"/>
      <c r="EEF43" s="46"/>
      <c r="EEG43" s="46"/>
      <c r="EEH43" s="46"/>
      <c r="EEI43" s="46"/>
      <c r="EEJ43" s="46"/>
      <c r="EEK43" s="46"/>
      <c r="EEL43" s="46"/>
      <c r="EEM43" s="46"/>
      <c r="EEN43" s="46"/>
      <c r="EEO43" s="46"/>
      <c r="EEP43" s="46"/>
      <c r="EEQ43" s="46"/>
      <c r="EER43" s="46"/>
      <c r="EES43" s="46"/>
      <c r="EET43" s="46"/>
      <c r="EEU43" s="46"/>
      <c r="EEV43" s="46"/>
      <c r="EEW43" s="46"/>
      <c r="EEX43" s="46"/>
      <c r="EEY43" s="46"/>
      <c r="EEZ43" s="46"/>
      <c r="EFA43" s="46"/>
      <c r="EFB43" s="46"/>
      <c r="EFC43" s="46"/>
      <c r="EFD43" s="46"/>
      <c r="EFE43" s="46"/>
      <c r="EFF43" s="46"/>
      <c r="EFG43" s="46"/>
      <c r="EFH43" s="46"/>
      <c r="EFI43" s="46"/>
      <c r="EFJ43" s="46"/>
      <c r="EFK43" s="46"/>
      <c r="EFL43" s="46"/>
      <c r="EFM43" s="46"/>
      <c r="EFN43" s="46"/>
      <c r="EFO43" s="46"/>
      <c r="EFP43" s="46"/>
      <c r="EFQ43" s="46"/>
      <c r="EFR43" s="46"/>
      <c r="EFS43" s="46"/>
      <c r="EFT43" s="46"/>
      <c r="EFU43" s="46"/>
      <c r="EFV43" s="46"/>
      <c r="EFW43" s="46"/>
      <c r="EFX43" s="46"/>
      <c r="EFY43" s="46"/>
      <c r="EFZ43" s="46"/>
      <c r="EGA43" s="46"/>
      <c r="EGB43" s="46"/>
      <c r="EGC43" s="46"/>
      <c r="EGD43" s="46"/>
      <c r="EGE43" s="46"/>
      <c r="EGF43" s="46"/>
      <c r="EGG43" s="46"/>
      <c r="EGH43" s="46"/>
      <c r="EGI43" s="46"/>
      <c r="EGJ43" s="46"/>
      <c r="EGK43" s="46"/>
      <c r="EGL43" s="46"/>
      <c r="EGM43" s="46"/>
      <c r="EGN43" s="46"/>
      <c r="EGO43" s="46"/>
      <c r="EGP43" s="46"/>
      <c r="EGQ43" s="46"/>
      <c r="EGR43" s="46"/>
      <c r="EGS43" s="46"/>
      <c r="EGT43" s="46"/>
      <c r="EGU43" s="46"/>
      <c r="EGV43" s="46"/>
      <c r="EGW43" s="46"/>
      <c r="EGX43" s="46"/>
      <c r="EGY43" s="46"/>
      <c r="EGZ43" s="46"/>
      <c r="EHA43" s="46"/>
      <c r="EHB43" s="46"/>
      <c r="EHC43" s="46"/>
      <c r="EHD43" s="46"/>
      <c r="EHE43" s="46"/>
      <c r="EHF43" s="46"/>
      <c r="EHG43" s="46"/>
      <c r="EHH43" s="46"/>
      <c r="EHI43" s="46"/>
      <c r="EHJ43" s="46"/>
      <c r="EHK43" s="46"/>
      <c r="EHL43" s="46"/>
      <c r="EHM43" s="46"/>
      <c r="EHN43" s="46"/>
      <c r="EHO43" s="46"/>
      <c r="EHP43" s="46"/>
      <c r="EHQ43" s="46"/>
      <c r="EHR43" s="46"/>
      <c r="EHS43" s="46"/>
      <c r="EHT43" s="46"/>
      <c r="EHU43" s="46"/>
      <c r="EHV43" s="46"/>
      <c r="EHW43" s="46"/>
      <c r="EHX43" s="46"/>
      <c r="EHY43" s="46"/>
      <c r="EHZ43" s="46"/>
      <c r="EIA43" s="46"/>
      <c r="EIB43" s="46"/>
      <c r="EIC43" s="46"/>
      <c r="EID43" s="46"/>
      <c r="EIE43" s="46"/>
      <c r="EIF43" s="46"/>
      <c r="EIG43" s="46"/>
      <c r="EIH43" s="46"/>
      <c r="EII43" s="46"/>
      <c r="EIJ43" s="46"/>
      <c r="EIK43" s="46"/>
      <c r="EIL43" s="46"/>
      <c r="EIM43" s="46"/>
      <c r="EIN43" s="46"/>
      <c r="EIO43" s="46"/>
      <c r="EIP43" s="46"/>
      <c r="EIQ43" s="46"/>
      <c r="EIR43" s="46"/>
      <c r="EIS43" s="46"/>
      <c r="EIT43" s="46"/>
      <c r="EIU43" s="46"/>
      <c r="EIV43" s="46"/>
      <c r="EIW43" s="46"/>
      <c r="EIX43" s="46"/>
      <c r="EIY43" s="46"/>
      <c r="EIZ43" s="46"/>
      <c r="EJA43" s="46"/>
      <c r="EJB43" s="46"/>
      <c r="EJC43" s="46"/>
      <c r="EJD43" s="46"/>
      <c r="EJE43" s="46"/>
      <c r="EJF43" s="46"/>
      <c r="EJG43" s="46"/>
      <c r="EJH43" s="46"/>
      <c r="EJI43" s="46"/>
      <c r="EJJ43" s="46"/>
      <c r="EJK43" s="46"/>
      <c r="EJL43" s="46"/>
      <c r="EJM43" s="46"/>
      <c r="EJN43" s="46"/>
      <c r="EJO43" s="46"/>
      <c r="EJP43" s="46"/>
      <c r="EJQ43" s="46"/>
      <c r="EJR43" s="46"/>
      <c r="EJS43" s="46"/>
      <c r="EJT43" s="46"/>
      <c r="EJU43" s="46"/>
      <c r="EJV43" s="46"/>
      <c r="EJW43" s="46"/>
      <c r="EJX43" s="46"/>
      <c r="EJY43" s="46"/>
      <c r="EJZ43" s="46"/>
      <c r="EKA43" s="46"/>
      <c r="EKB43" s="46"/>
      <c r="EKC43" s="46"/>
      <c r="EKD43" s="46"/>
      <c r="EKE43" s="46"/>
      <c r="EKF43" s="46"/>
      <c r="EKG43" s="46"/>
      <c r="EKH43" s="46"/>
      <c r="EKI43" s="46"/>
      <c r="EKJ43" s="46"/>
      <c r="EKK43" s="46"/>
      <c r="EKL43" s="46"/>
      <c r="EKM43" s="46"/>
      <c r="EKN43" s="46"/>
      <c r="EKO43" s="46"/>
      <c r="EKP43" s="46"/>
      <c r="EKQ43" s="46"/>
      <c r="EKR43" s="46"/>
      <c r="EKS43" s="46"/>
      <c r="EKT43" s="46"/>
      <c r="EKU43" s="46"/>
      <c r="EKV43" s="46"/>
      <c r="EKW43" s="46"/>
      <c r="EKX43" s="46"/>
      <c r="EKY43" s="46"/>
      <c r="EKZ43" s="46"/>
      <c r="ELA43" s="46"/>
      <c r="ELB43" s="46"/>
      <c r="ELC43" s="46"/>
      <c r="ELD43" s="46"/>
      <c r="ELE43" s="46"/>
      <c r="ELF43" s="46"/>
      <c r="ELG43" s="46"/>
      <c r="ELH43" s="46"/>
      <c r="ELI43" s="46"/>
      <c r="ELJ43" s="46"/>
      <c r="ELK43" s="46"/>
      <c r="ELL43" s="46"/>
      <c r="ELM43" s="46"/>
      <c r="ELN43" s="46"/>
      <c r="ELO43" s="46"/>
      <c r="ELP43" s="46"/>
      <c r="ELQ43" s="46"/>
      <c r="ELR43" s="46"/>
      <c r="ELS43" s="46"/>
      <c r="ELT43" s="46"/>
      <c r="ELU43" s="46"/>
      <c r="ELV43" s="46"/>
      <c r="ELW43" s="46"/>
      <c r="ELX43" s="46"/>
      <c r="ELY43" s="46"/>
      <c r="ELZ43" s="46"/>
      <c r="EMA43" s="46"/>
      <c r="EMB43" s="46"/>
      <c r="EMC43" s="46"/>
      <c r="EMD43" s="46"/>
      <c r="EME43" s="46"/>
      <c r="EMF43" s="46"/>
      <c r="EMG43" s="46"/>
      <c r="EMH43" s="46"/>
      <c r="EMI43" s="46"/>
      <c r="EMJ43" s="46"/>
      <c r="EMK43" s="46"/>
      <c r="EML43" s="46"/>
      <c r="EMM43" s="46"/>
      <c r="EMN43" s="46"/>
      <c r="EMO43" s="46"/>
      <c r="EMP43" s="46"/>
      <c r="EMQ43" s="46"/>
      <c r="EMR43" s="46"/>
      <c r="EMS43" s="46"/>
      <c r="EMT43" s="46"/>
      <c r="EMU43" s="46"/>
      <c r="EMV43" s="46"/>
      <c r="EMW43" s="46"/>
      <c r="EMX43" s="46"/>
      <c r="EMY43" s="46"/>
      <c r="EMZ43" s="46"/>
      <c r="ENA43" s="46"/>
      <c r="ENB43" s="46"/>
      <c r="ENC43" s="46"/>
      <c r="END43" s="46"/>
      <c r="ENE43" s="46"/>
      <c r="ENF43" s="46"/>
      <c r="ENG43" s="46"/>
      <c r="ENH43" s="46"/>
      <c r="ENI43" s="46"/>
      <c r="ENJ43" s="46"/>
      <c r="ENK43" s="46"/>
      <c r="ENL43" s="46"/>
      <c r="ENM43" s="46"/>
      <c r="ENN43" s="46"/>
      <c r="ENO43" s="46"/>
      <c r="ENP43" s="46"/>
      <c r="ENQ43" s="46"/>
      <c r="ENR43" s="46"/>
      <c r="ENS43" s="46"/>
      <c r="ENT43" s="46"/>
      <c r="ENU43" s="46"/>
      <c r="ENV43" s="46"/>
      <c r="ENW43" s="46"/>
      <c r="ENX43" s="46"/>
      <c r="ENY43" s="46"/>
      <c r="ENZ43" s="46"/>
      <c r="EOA43" s="46"/>
      <c r="EOB43" s="46"/>
      <c r="EOC43" s="46"/>
      <c r="EOD43" s="46"/>
      <c r="EOE43" s="46"/>
      <c r="EOF43" s="46"/>
      <c r="EOG43" s="46"/>
      <c r="EOH43" s="46"/>
      <c r="EOI43" s="46"/>
      <c r="EOJ43" s="46"/>
      <c r="EOK43" s="46"/>
      <c r="EOL43" s="46"/>
      <c r="EOM43" s="46"/>
      <c r="EON43" s="46"/>
      <c r="EOO43" s="46"/>
      <c r="EOP43" s="46"/>
      <c r="EOQ43" s="46"/>
      <c r="EOR43" s="46"/>
      <c r="EOS43" s="46"/>
      <c r="EOT43" s="46"/>
      <c r="EOU43" s="46"/>
      <c r="EOV43" s="46"/>
      <c r="EOW43" s="46"/>
      <c r="EOX43" s="46"/>
      <c r="EOY43" s="46"/>
      <c r="EOZ43" s="46"/>
      <c r="EPA43" s="46"/>
      <c r="EPB43" s="46"/>
      <c r="EPC43" s="46"/>
      <c r="EPD43" s="46"/>
      <c r="EPE43" s="46"/>
      <c r="EPF43" s="46"/>
      <c r="EPG43" s="46"/>
      <c r="EPH43" s="46"/>
      <c r="EPI43" s="46"/>
      <c r="EPJ43" s="46"/>
      <c r="EPK43" s="46"/>
      <c r="EPL43" s="46"/>
      <c r="EPM43" s="46"/>
      <c r="EPN43" s="46"/>
      <c r="EPO43" s="46"/>
      <c r="EPP43" s="46"/>
      <c r="EPQ43" s="46"/>
      <c r="EPR43" s="46"/>
      <c r="EPS43" s="46"/>
      <c r="EPT43" s="46"/>
      <c r="EPU43" s="46"/>
      <c r="EPV43" s="46"/>
      <c r="EPW43" s="46"/>
      <c r="EPX43" s="46"/>
      <c r="EPY43" s="46"/>
      <c r="EPZ43" s="46"/>
      <c r="EQA43" s="46"/>
      <c r="EQB43" s="46"/>
      <c r="EQC43" s="46"/>
      <c r="EQD43" s="46"/>
      <c r="EQE43" s="46"/>
      <c r="EQF43" s="46"/>
      <c r="EQG43" s="46"/>
      <c r="EQH43" s="46"/>
      <c r="EQI43" s="46"/>
      <c r="EQJ43" s="46"/>
      <c r="EQK43" s="46"/>
      <c r="EQL43" s="46"/>
      <c r="EQM43" s="46"/>
      <c r="EQN43" s="46"/>
      <c r="EQO43" s="46"/>
      <c r="EQP43" s="46"/>
      <c r="EQQ43" s="46"/>
      <c r="EQR43" s="46"/>
      <c r="EQS43" s="46"/>
      <c r="EQT43" s="46"/>
      <c r="EQU43" s="46"/>
      <c r="EQV43" s="46"/>
      <c r="EQW43" s="46"/>
      <c r="EQX43" s="46"/>
      <c r="EQY43" s="46"/>
      <c r="EQZ43" s="46"/>
      <c r="ERA43" s="46"/>
      <c r="ERB43" s="46"/>
      <c r="ERC43" s="46"/>
      <c r="ERD43" s="46"/>
      <c r="ERE43" s="46"/>
      <c r="ERF43" s="46"/>
      <c r="ERG43" s="46"/>
      <c r="ERH43" s="46"/>
      <c r="ERI43" s="46"/>
      <c r="ERJ43" s="46"/>
      <c r="ERK43" s="46"/>
      <c r="ERL43" s="46"/>
      <c r="ERM43" s="46"/>
      <c r="ERN43" s="46"/>
      <c r="ERO43" s="46"/>
      <c r="ERP43" s="46"/>
      <c r="ERQ43" s="46"/>
      <c r="ERR43" s="46"/>
      <c r="ERS43" s="46"/>
      <c r="ERT43" s="46"/>
      <c r="ERU43" s="46"/>
      <c r="ERV43" s="46"/>
      <c r="ERW43" s="46"/>
      <c r="ERX43" s="46"/>
      <c r="ERY43" s="46"/>
      <c r="ERZ43" s="46"/>
      <c r="ESA43" s="46"/>
      <c r="ESB43" s="46"/>
      <c r="ESC43" s="46"/>
      <c r="ESD43" s="46"/>
      <c r="ESE43" s="46"/>
      <c r="ESF43" s="46"/>
      <c r="ESG43" s="46"/>
      <c r="ESH43" s="46"/>
      <c r="ESI43" s="46"/>
      <c r="ESJ43" s="46"/>
      <c r="ESK43" s="46"/>
      <c r="ESL43" s="46"/>
      <c r="ESM43" s="46"/>
      <c r="ESN43" s="46"/>
      <c r="ESO43" s="46"/>
      <c r="ESP43" s="46"/>
      <c r="ESQ43" s="46"/>
      <c r="ESR43" s="46"/>
      <c r="ESS43" s="46"/>
      <c r="EST43" s="46"/>
      <c r="ESU43" s="46"/>
      <c r="ESV43" s="46"/>
      <c r="ESW43" s="46"/>
      <c r="ESX43" s="46"/>
      <c r="ESY43" s="46"/>
      <c r="ESZ43" s="46"/>
      <c r="ETA43" s="46"/>
      <c r="ETB43" s="46"/>
      <c r="ETC43" s="46"/>
      <c r="ETD43" s="46"/>
      <c r="ETE43" s="46"/>
      <c r="ETF43" s="46"/>
      <c r="ETG43" s="46"/>
      <c r="ETH43" s="46"/>
      <c r="ETI43" s="46"/>
      <c r="ETJ43" s="46"/>
      <c r="ETK43" s="46"/>
      <c r="ETL43" s="46"/>
      <c r="ETM43" s="46"/>
      <c r="ETN43" s="46"/>
      <c r="ETO43" s="46"/>
      <c r="ETP43" s="46"/>
      <c r="ETQ43" s="46"/>
      <c r="ETR43" s="46"/>
      <c r="ETS43" s="46"/>
      <c r="ETT43" s="46"/>
      <c r="ETU43" s="46"/>
      <c r="ETV43" s="46"/>
      <c r="ETW43" s="46"/>
      <c r="ETX43" s="46"/>
      <c r="ETY43" s="46"/>
      <c r="ETZ43" s="46"/>
      <c r="EUA43" s="46"/>
      <c r="EUB43" s="46"/>
      <c r="EUC43" s="46"/>
      <c r="EUD43" s="46"/>
      <c r="EUE43" s="46"/>
      <c r="EUF43" s="46"/>
      <c r="EUG43" s="46"/>
      <c r="EUH43" s="46"/>
      <c r="EUI43" s="46"/>
      <c r="EUJ43" s="46"/>
      <c r="EUK43" s="46"/>
      <c r="EUL43" s="46"/>
      <c r="EUM43" s="46"/>
      <c r="EUN43" s="46"/>
      <c r="EUO43" s="46"/>
      <c r="EUP43" s="46"/>
      <c r="EUQ43" s="46"/>
      <c r="EUR43" s="46"/>
      <c r="EUS43" s="46"/>
      <c r="EUT43" s="46"/>
      <c r="EUU43" s="46"/>
      <c r="EUV43" s="46"/>
      <c r="EUW43" s="46"/>
      <c r="EUX43" s="46"/>
      <c r="EUY43" s="46"/>
      <c r="EUZ43" s="46"/>
      <c r="EVA43" s="46"/>
      <c r="EVB43" s="46"/>
      <c r="EVC43" s="46"/>
      <c r="EVD43" s="46"/>
      <c r="EVE43" s="46"/>
      <c r="EVF43" s="46"/>
      <c r="EVG43" s="46"/>
      <c r="EVH43" s="46"/>
      <c r="EVI43" s="46"/>
      <c r="EVJ43" s="46"/>
      <c r="EVK43" s="46"/>
      <c r="EVL43" s="46"/>
      <c r="EVM43" s="46"/>
      <c r="EVN43" s="46"/>
      <c r="EVO43" s="46"/>
      <c r="EVP43" s="46"/>
      <c r="EVQ43" s="46"/>
      <c r="EVR43" s="46"/>
      <c r="EVS43" s="46"/>
      <c r="EVT43" s="46"/>
      <c r="EVU43" s="46"/>
      <c r="EVV43" s="46"/>
      <c r="EVW43" s="46"/>
      <c r="EVX43" s="46"/>
      <c r="EVY43" s="46"/>
      <c r="EVZ43" s="46"/>
      <c r="EWA43" s="46"/>
      <c r="EWB43" s="46"/>
      <c r="EWC43" s="46"/>
      <c r="EWD43" s="46"/>
      <c r="EWE43" s="46"/>
      <c r="EWF43" s="46"/>
      <c r="EWG43" s="46"/>
      <c r="EWH43" s="46"/>
      <c r="EWI43" s="46"/>
      <c r="EWJ43" s="46"/>
      <c r="EWK43" s="46"/>
      <c r="EWL43" s="46"/>
      <c r="EWM43" s="46"/>
      <c r="EWN43" s="46"/>
      <c r="EWO43" s="46"/>
      <c r="EWP43" s="46"/>
      <c r="EWQ43" s="46"/>
      <c r="EWR43" s="46"/>
      <c r="EWS43" s="46"/>
      <c r="EWT43" s="46"/>
      <c r="EWU43" s="46"/>
      <c r="EWV43" s="46"/>
      <c r="EWW43" s="46"/>
      <c r="EWX43" s="46"/>
      <c r="EWY43" s="46"/>
      <c r="EWZ43" s="46"/>
      <c r="EXA43" s="46"/>
      <c r="EXB43" s="46"/>
      <c r="EXC43" s="46"/>
      <c r="EXD43" s="46"/>
      <c r="EXE43" s="46"/>
      <c r="EXF43" s="46"/>
      <c r="EXG43" s="46"/>
      <c r="EXH43" s="46"/>
      <c r="EXI43" s="46"/>
      <c r="EXJ43" s="46"/>
      <c r="EXK43" s="46"/>
      <c r="EXL43" s="46"/>
      <c r="EXM43" s="46"/>
      <c r="EXN43" s="46"/>
      <c r="EXO43" s="46"/>
      <c r="EXP43" s="46"/>
      <c r="EXQ43" s="46"/>
      <c r="EXR43" s="46"/>
      <c r="EXS43" s="46"/>
      <c r="EXT43" s="46"/>
      <c r="EXU43" s="46"/>
      <c r="EXV43" s="46"/>
      <c r="EXW43" s="46"/>
      <c r="EXX43" s="46"/>
      <c r="EXY43" s="46"/>
      <c r="EXZ43" s="46"/>
      <c r="EYA43" s="46"/>
      <c r="EYB43" s="46"/>
      <c r="EYC43" s="46"/>
      <c r="EYD43" s="46"/>
      <c r="EYE43" s="46"/>
      <c r="EYF43" s="46"/>
      <c r="EYG43" s="46"/>
      <c r="EYH43" s="46"/>
      <c r="EYI43" s="46"/>
      <c r="EYJ43" s="46"/>
      <c r="EYK43" s="46"/>
      <c r="EYL43" s="46"/>
      <c r="EYM43" s="46"/>
      <c r="EYN43" s="46"/>
      <c r="EYO43" s="46"/>
      <c r="EYP43" s="46"/>
      <c r="EYQ43" s="46"/>
      <c r="EYR43" s="46"/>
      <c r="EYS43" s="46"/>
      <c r="EYT43" s="46"/>
      <c r="EYU43" s="46"/>
      <c r="EYV43" s="46"/>
      <c r="EYW43" s="46"/>
      <c r="EYX43" s="46"/>
      <c r="EYY43" s="46"/>
      <c r="EYZ43" s="46"/>
      <c r="EZA43" s="46"/>
      <c r="EZB43" s="46"/>
      <c r="EZC43" s="46"/>
      <c r="EZD43" s="46"/>
      <c r="EZE43" s="46"/>
      <c r="EZF43" s="46"/>
      <c r="EZG43" s="46"/>
      <c r="EZH43" s="46"/>
      <c r="EZI43" s="46"/>
      <c r="EZJ43" s="46"/>
      <c r="EZK43" s="46"/>
      <c r="EZL43" s="46"/>
      <c r="EZM43" s="46"/>
      <c r="EZN43" s="46"/>
      <c r="EZO43" s="46"/>
      <c r="EZP43" s="46"/>
      <c r="EZQ43" s="46"/>
      <c r="EZR43" s="46"/>
      <c r="EZS43" s="46"/>
      <c r="EZT43" s="46"/>
      <c r="EZU43" s="46"/>
      <c r="EZV43" s="46"/>
      <c r="EZW43" s="46"/>
      <c r="EZX43" s="46"/>
      <c r="EZY43" s="46"/>
      <c r="EZZ43" s="46"/>
      <c r="FAA43" s="46"/>
      <c r="FAB43" s="46"/>
      <c r="FAC43" s="46"/>
      <c r="FAD43" s="46"/>
      <c r="FAE43" s="46"/>
      <c r="FAF43" s="46"/>
      <c r="FAG43" s="46"/>
      <c r="FAH43" s="46"/>
      <c r="FAI43" s="46"/>
      <c r="FAJ43" s="46"/>
      <c r="FAK43" s="46"/>
      <c r="FAL43" s="46"/>
      <c r="FAM43" s="46"/>
      <c r="FAN43" s="46"/>
      <c r="FAO43" s="46"/>
      <c r="FAP43" s="46"/>
      <c r="FAQ43" s="46"/>
      <c r="FAR43" s="46"/>
      <c r="FAS43" s="46"/>
      <c r="FAT43" s="46"/>
      <c r="FAU43" s="46"/>
      <c r="FAV43" s="46"/>
      <c r="FAW43" s="46"/>
      <c r="FAX43" s="46"/>
      <c r="FAY43" s="46"/>
      <c r="FAZ43" s="46"/>
      <c r="FBA43" s="46"/>
      <c r="FBB43" s="46"/>
      <c r="FBC43" s="46"/>
      <c r="FBD43" s="46"/>
      <c r="FBE43" s="46"/>
      <c r="FBF43" s="46"/>
      <c r="FBG43" s="46"/>
      <c r="FBH43" s="46"/>
      <c r="FBI43" s="46"/>
      <c r="FBJ43" s="46"/>
      <c r="FBK43" s="46"/>
      <c r="FBL43" s="46"/>
      <c r="FBM43" s="46"/>
      <c r="FBN43" s="46"/>
      <c r="FBO43" s="46"/>
      <c r="FBP43" s="46"/>
      <c r="FBQ43" s="46"/>
      <c r="FBR43" s="46"/>
      <c r="FBS43" s="46"/>
      <c r="FBT43" s="46"/>
      <c r="FBU43" s="46"/>
      <c r="FBV43" s="46"/>
      <c r="FBW43" s="46"/>
      <c r="FBX43" s="46"/>
      <c r="FBY43" s="46"/>
      <c r="FBZ43" s="46"/>
      <c r="FCA43" s="46"/>
      <c r="FCB43" s="46"/>
      <c r="FCC43" s="46"/>
      <c r="FCD43" s="46"/>
      <c r="FCE43" s="46"/>
      <c r="FCF43" s="46"/>
      <c r="FCG43" s="46"/>
      <c r="FCH43" s="46"/>
      <c r="FCI43" s="46"/>
      <c r="FCJ43" s="46"/>
      <c r="FCK43" s="46"/>
      <c r="FCL43" s="46"/>
      <c r="FCM43" s="46"/>
      <c r="FCN43" s="46"/>
      <c r="FCO43" s="46"/>
      <c r="FCP43" s="46"/>
      <c r="FCQ43" s="46"/>
      <c r="FCR43" s="46"/>
      <c r="FCS43" s="46"/>
      <c r="FCT43" s="46"/>
      <c r="FCU43" s="46"/>
      <c r="FCV43" s="46"/>
      <c r="FCW43" s="46"/>
      <c r="FCX43" s="46"/>
      <c r="FCY43" s="46"/>
      <c r="FCZ43" s="46"/>
      <c r="FDA43" s="46"/>
      <c r="FDB43" s="46"/>
      <c r="FDC43" s="46"/>
      <c r="FDD43" s="46"/>
      <c r="FDE43" s="46"/>
      <c r="FDF43" s="46"/>
      <c r="FDG43" s="46"/>
      <c r="FDH43" s="46"/>
      <c r="FDI43" s="46"/>
      <c r="FDJ43" s="46"/>
      <c r="FDK43" s="46"/>
      <c r="FDL43" s="46"/>
      <c r="FDM43" s="46"/>
      <c r="FDN43" s="46"/>
      <c r="FDO43" s="46"/>
      <c r="FDP43" s="46"/>
      <c r="FDQ43" s="46"/>
      <c r="FDR43" s="46"/>
      <c r="FDS43" s="46"/>
      <c r="FDT43" s="46"/>
      <c r="FDU43" s="46"/>
      <c r="FDV43" s="46"/>
      <c r="FDW43" s="46"/>
      <c r="FDX43" s="46"/>
      <c r="FDY43" s="46"/>
      <c r="FDZ43" s="46"/>
      <c r="FEA43" s="46"/>
      <c r="FEB43" s="46"/>
      <c r="FEC43" s="46"/>
      <c r="FED43" s="46"/>
      <c r="FEE43" s="46"/>
      <c r="FEF43" s="46"/>
      <c r="FEG43" s="46"/>
      <c r="FEH43" s="46"/>
      <c r="FEI43" s="46"/>
      <c r="FEJ43" s="46"/>
      <c r="FEK43" s="46"/>
      <c r="FEL43" s="46"/>
      <c r="FEM43" s="46"/>
      <c r="FEN43" s="46"/>
      <c r="FEO43" s="46"/>
      <c r="FEP43" s="46"/>
      <c r="FEQ43" s="46"/>
      <c r="FER43" s="46"/>
      <c r="FES43" s="46"/>
      <c r="FET43" s="46"/>
      <c r="FEU43" s="46"/>
      <c r="FEV43" s="46"/>
      <c r="FEW43" s="46"/>
      <c r="FEX43" s="46"/>
      <c r="FEY43" s="46"/>
      <c r="FEZ43" s="46"/>
      <c r="FFA43" s="46"/>
      <c r="FFB43" s="46"/>
      <c r="FFC43" s="46"/>
      <c r="FFD43" s="46"/>
      <c r="FFE43" s="46"/>
      <c r="FFF43" s="46"/>
      <c r="FFG43" s="46"/>
      <c r="FFH43" s="46"/>
      <c r="FFI43" s="46"/>
      <c r="FFJ43" s="46"/>
      <c r="FFK43" s="46"/>
      <c r="FFL43" s="46"/>
      <c r="FFM43" s="46"/>
      <c r="FFN43" s="46"/>
      <c r="FFO43" s="46"/>
      <c r="FFP43" s="46"/>
      <c r="FFQ43" s="46"/>
      <c r="FFR43" s="46"/>
      <c r="FFS43" s="46"/>
      <c r="FFT43" s="46"/>
      <c r="FFU43" s="46"/>
      <c r="FFV43" s="46"/>
      <c r="FFW43" s="46"/>
      <c r="FFX43" s="46"/>
      <c r="FFY43" s="46"/>
      <c r="FFZ43" s="46"/>
      <c r="FGA43" s="46"/>
      <c r="FGB43" s="46"/>
      <c r="FGC43" s="46"/>
      <c r="FGD43" s="46"/>
      <c r="FGE43" s="46"/>
      <c r="FGF43" s="46"/>
      <c r="FGG43" s="46"/>
      <c r="FGH43" s="46"/>
      <c r="FGI43" s="46"/>
      <c r="FGJ43" s="46"/>
      <c r="FGK43" s="46"/>
      <c r="FGL43" s="46"/>
      <c r="FGM43" s="46"/>
      <c r="FGN43" s="46"/>
      <c r="FGO43" s="46"/>
      <c r="FGP43" s="46"/>
      <c r="FGQ43" s="46"/>
      <c r="FGR43" s="46"/>
      <c r="FGS43" s="46"/>
      <c r="FGT43" s="46"/>
      <c r="FGU43" s="46"/>
      <c r="FGV43" s="46"/>
      <c r="FGW43" s="46"/>
      <c r="FGX43" s="46"/>
      <c r="FGY43" s="46"/>
      <c r="FGZ43" s="46"/>
      <c r="FHA43" s="46"/>
      <c r="FHB43" s="46"/>
      <c r="FHC43" s="46"/>
      <c r="FHD43" s="46"/>
      <c r="FHE43" s="46"/>
      <c r="FHF43" s="46"/>
      <c r="FHG43" s="46"/>
      <c r="FHH43" s="46"/>
      <c r="FHI43" s="46"/>
      <c r="FHJ43" s="46"/>
      <c r="FHK43" s="46"/>
      <c r="FHL43" s="46"/>
      <c r="FHM43" s="46"/>
      <c r="FHN43" s="46"/>
      <c r="FHO43" s="46"/>
      <c r="FHP43" s="46"/>
      <c r="FHQ43" s="46"/>
      <c r="FHR43" s="46"/>
      <c r="FHS43" s="46"/>
      <c r="FHT43" s="46"/>
      <c r="FHU43" s="46"/>
      <c r="FHV43" s="46"/>
      <c r="FHW43" s="46"/>
      <c r="FHX43" s="46"/>
      <c r="FHY43" s="46"/>
      <c r="FHZ43" s="46"/>
      <c r="FIA43" s="46"/>
      <c r="FIB43" s="46"/>
      <c r="FIC43" s="46"/>
      <c r="FID43" s="46"/>
      <c r="FIE43" s="46"/>
      <c r="FIF43" s="46"/>
      <c r="FIG43" s="46"/>
      <c r="FIH43" s="46"/>
      <c r="FII43" s="46"/>
      <c r="FIJ43" s="46"/>
      <c r="FIK43" s="46"/>
      <c r="FIL43" s="46"/>
      <c r="FIM43" s="46"/>
      <c r="FIN43" s="46"/>
      <c r="FIO43" s="46"/>
      <c r="FIP43" s="46"/>
      <c r="FIQ43" s="46"/>
      <c r="FIR43" s="46"/>
      <c r="FIS43" s="46"/>
      <c r="FIT43" s="46"/>
      <c r="FIU43" s="46"/>
      <c r="FIV43" s="46"/>
      <c r="FIW43" s="46"/>
      <c r="FIX43" s="46"/>
      <c r="FIY43" s="46"/>
      <c r="FIZ43" s="46"/>
      <c r="FJA43" s="46"/>
      <c r="FJB43" s="46"/>
      <c r="FJC43" s="46"/>
      <c r="FJD43" s="46"/>
      <c r="FJE43" s="46"/>
      <c r="FJF43" s="46"/>
      <c r="FJG43" s="46"/>
      <c r="FJH43" s="46"/>
      <c r="FJI43" s="46"/>
      <c r="FJJ43" s="46"/>
      <c r="FJK43" s="46"/>
      <c r="FJL43" s="46"/>
      <c r="FJM43" s="46"/>
      <c r="FJN43" s="46"/>
      <c r="FJO43" s="46"/>
      <c r="FJP43" s="46"/>
      <c r="FJQ43" s="46"/>
      <c r="FJR43" s="46"/>
      <c r="FJS43" s="46"/>
      <c r="FJT43" s="46"/>
      <c r="FJU43" s="46"/>
      <c r="FJV43" s="46"/>
      <c r="FJW43" s="46"/>
      <c r="FJX43" s="46"/>
      <c r="FJY43" s="46"/>
      <c r="FJZ43" s="46"/>
      <c r="FKA43" s="46"/>
      <c r="FKB43" s="46"/>
      <c r="FKC43" s="46"/>
      <c r="FKD43" s="46"/>
      <c r="FKE43" s="46"/>
      <c r="FKF43" s="46"/>
      <c r="FKG43" s="46"/>
      <c r="FKH43" s="46"/>
      <c r="FKI43" s="46"/>
      <c r="FKJ43" s="46"/>
      <c r="FKK43" s="46"/>
      <c r="FKL43" s="46"/>
      <c r="FKM43" s="46"/>
      <c r="FKN43" s="46"/>
      <c r="FKO43" s="46"/>
      <c r="FKP43" s="46"/>
      <c r="FKQ43" s="46"/>
      <c r="FKR43" s="46"/>
      <c r="FKS43" s="46"/>
      <c r="FKT43" s="46"/>
      <c r="FKU43" s="46"/>
      <c r="FKV43" s="46"/>
      <c r="FKW43" s="46"/>
      <c r="FKX43" s="46"/>
      <c r="FKY43" s="46"/>
      <c r="FKZ43" s="46"/>
      <c r="FLA43" s="46"/>
      <c r="FLB43" s="46"/>
      <c r="FLC43" s="46"/>
      <c r="FLD43" s="46"/>
      <c r="FLE43" s="46"/>
      <c r="FLF43" s="46"/>
      <c r="FLG43" s="46"/>
      <c r="FLH43" s="46"/>
      <c r="FLI43" s="46"/>
      <c r="FLJ43" s="46"/>
      <c r="FLK43" s="46"/>
      <c r="FLL43" s="46"/>
      <c r="FLM43" s="46"/>
      <c r="FLN43" s="46"/>
      <c r="FLO43" s="46"/>
      <c r="FLP43" s="46"/>
      <c r="FLQ43" s="46"/>
      <c r="FLR43" s="46"/>
      <c r="FLS43" s="46"/>
      <c r="FLT43" s="46"/>
      <c r="FLU43" s="46"/>
      <c r="FLV43" s="46"/>
      <c r="FLW43" s="46"/>
      <c r="FLX43" s="46"/>
      <c r="FLY43" s="46"/>
      <c r="FLZ43" s="46"/>
      <c r="FMA43" s="46"/>
      <c r="FMB43" s="46"/>
      <c r="FMC43" s="46"/>
      <c r="FMD43" s="46"/>
      <c r="FME43" s="46"/>
      <c r="FMF43" s="46"/>
      <c r="FMG43" s="46"/>
      <c r="FMH43" s="46"/>
      <c r="FMI43" s="46"/>
      <c r="FMJ43" s="46"/>
      <c r="FMK43" s="46"/>
      <c r="FML43" s="46"/>
      <c r="FMM43" s="46"/>
      <c r="FMN43" s="46"/>
      <c r="FMO43" s="46"/>
      <c r="FMP43" s="46"/>
      <c r="FMQ43" s="46"/>
      <c r="FMR43" s="46"/>
      <c r="FMS43" s="46"/>
      <c r="FMT43" s="46"/>
      <c r="FMU43" s="46"/>
      <c r="FMV43" s="46"/>
      <c r="FMW43" s="46"/>
      <c r="FMX43" s="46"/>
      <c r="FMY43" s="46"/>
      <c r="FMZ43" s="46"/>
      <c r="FNA43" s="46"/>
      <c r="FNB43" s="46"/>
      <c r="FNC43" s="46"/>
      <c r="FND43" s="46"/>
      <c r="FNE43" s="46"/>
      <c r="FNF43" s="46"/>
      <c r="FNG43" s="46"/>
      <c r="FNH43" s="46"/>
      <c r="FNI43" s="46"/>
      <c r="FNJ43" s="46"/>
      <c r="FNK43" s="46"/>
      <c r="FNL43" s="46"/>
      <c r="FNM43" s="46"/>
      <c r="FNN43" s="46"/>
      <c r="FNO43" s="46"/>
      <c r="FNP43" s="46"/>
      <c r="FNQ43" s="46"/>
      <c r="FNR43" s="46"/>
      <c r="FNS43" s="46"/>
      <c r="FNT43" s="46"/>
      <c r="FNU43" s="46"/>
      <c r="FNV43" s="46"/>
      <c r="FNW43" s="46"/>
      <c r="FNX43" s="46"/>
      <c r="FNY43" s="46"/>
      <c r="FNZ43" s="46"/>
      <c r="FOA43" s="46"/>
      <c r="FOB43" s="46"/>
      <c r="FOC43" s="46"/>
      <c r="FOD43" s="46"/>
      <c r="FOE43" s="46"/>
      <c r="FOF43" s="46"/>
      <c r="FOG43" s="46"/>
      <c r="FOH43" s="46"/>
      <c r="FOI43" s="46"/>
      <c r="FOJ43" s="46"/>
      <c r="FOK43" s="46"/>
      <c r="FOL43" s="46"/>
      <c r="FOM43" s="46"/>
      <c r="FON43" s="46"/>
      <c r="FOO43" s="46"/>
      <c r="FOP43" s="46"/>
      <c r="FOQ43" s="46"/>
      <c r="FOR43" s="46"/>
      <c r="FOS43" s="46"/>
      <c r="FOT43" s="46"/>
      <c r="FOU43" s="46"/>
      <c r="FOV43" s="46"/>
      <c r="FOW43" s="46"/>
      <c r="FOX43" s="46"/>
      <c r="FOY43" s="46"/>
      <c r="FOZ43" s="46"/>
      <c r="FPA43" s="46"/>
      <c r="FPB43" s="46"/>
      <c r="FPC43" s="46"/>
      <c r="FPD43" s="46"/>
      <c r="FPE43" s="46"/>
      <c r="FPF43" s="46"/>
      <c r="FPG43" s="46"/>
      <c r="FPH43" s="46"/>
      <c r="FPI43" s="46"/>
      <c r="FPJ43" s="46"/>
      <c r="FPK43" s="46"/>
      <c r="FPL43" s="46"/>
      <c r="FPM43" s="46"/>
      <c r="FPN43" s="46"/>
      <c r="FPO43" s="46"/>
      <c r="FPP43" s="46"/>
      <c r="FPQ43" s="46"/>
      <c r="FPR43" s="46"/>
      <c r="FPS43" s="46"/>
      <c r="FPT43" s="46"/>
      <c r="FPU43" s="46"/>
      <c r="FPV43" s="46"/>
      <c r="FPW43" s="46"/>
      <c r="FPX43" s="46"/>
      <c r="FPY43" s="46"/>
      <c r="FPZ43" s="46"/>
      <c r="FQA43" s="46"/>
      <c r="FQB43" s="46"/>
      <c r="FQC43" s="46"/>
      <c r="FQD43" s="46"/>
      <c r="FQE43" s="46"/>
      <c r="FQF43" s="46"/>
      <c r="FQG43" s="46"/>
      <c r="FQH43" s="46"/>
      <c r="FQI43" s="46"/>
      <c r="FQJ43" s="46"/>
      <c r="FQK43" s="46"/>
      <c r="FQL43" s="46"/>
      <c r="FQM43" s="46"/>
      <c r="FQN43" s="46"/>
      <c r="FQO43" s="46"/>
      <c r="FQP43" s="46"/>
      <c r="FQQ43" s="46"/>
      <c r="FQR43" s="46"/>
      <c r="FQS43" s="46"/>
      <c r="FQT43" s="46"/>
      <c r="FQU43" s="46"/>
      <c r="FQV43" s="46"/>
      <c r="FQW43" s="46"/>
      <c r="FQX43" s="46"/>
      <c r="FQY43" s="46"/>
      <c r="FQZ43" s="46"/>
      <c r="FRA43" s="46"/>
      <c r="FRB43" s="46"/>
      <c r="FRC43" s="46"/>
      <c r="FRD43" s="46"/>
      <c r="FRE43" s="46"/>
      <c r="FRF43" s="46"/>
      <c r="FRG43" s="46"/>
      <c r="FRH43" s="46"/>
      <c r="FRI43" s="46"/>
      <c r="FRJ43" s="46"/>
      <c r="FRK43" s="46"/>
      <c r="FRL43" s="46"/>
      <c r="FRM43" s="46"/>
      <c r="FRN43" s="46"/>
      <c r="FRO43" s="46"/>
      <c r="FRP43" s="46"/>
      <c r="FRQ43" s="46"/>
      <c r="FRR43" s="46"/>
      <c r="FRS43" s="46"/>
      <c r="FRT43" s="46"/>
      <c r="FRU43" s="46"/>
      <c r="FRV43" s="46"/>
      <c r="FRW43" s="46"/>
      <c r="FRX43" s="46"/>
      <c r="FRY43" s="46"/>
      <c r="FRZ43" s="46"/>
      <c r="FSA43" s="46"/>
      <c r="FSB43" s="46"/>
      <c r="FSC43" s="46"/>
      <c r="FSD43" s="46"/>
      <c r="FSE43" s="46"/>
      <c r="FSF43" s="46"/>
      <c r="FSG43" s="46"/>
      <c r="FSH43" s="46"/>
      <c r="FSI43" s="46"/>
      <c r="FSJ43" s="46"/>
      <c r="FSK43" s="46"/>
      <c r="FSL43" s="46"/>
      <c r="FSM43" s="46"/>
      <c r="FSN43" s="46"/>
      <c r="FSO43" s="46"/>
      <c r="FSP43" s="46"/>
      <c r="FSQ43" s="46"/>
      <c r="FSR43" s="46"/>
      <c r="FSS43" s="46"/>
      <c r="FST43" s="46"/>
      <c r="FSU43" s="46"/>
      <c r="FSV43" s="46"/>
      <c r="FSW43" s="46"/>
      <c r="FSX43" s="46"/>
      <c r="FSY43" s="46"/>
      <c r="FSZ43" s="46"/>
      <c r="FTA43" s="46"/>
      <c r="FTB43" s="46"/>
      <c r="FTC43" s="46"/>
      <c r="FTD43" s="46"/>
      <c r="FTE43" s="46"/>
      <c r="FTF43" s="46"/>
      <c r="FTG43" s="46"/>
      <c r="FTH43" s="46"/>
      <c r="FTI43" s="46"/>
      <c r="FTJ43" s="46"/>
      <c r="FTK43" s="46"/>
      <c r="FTL43" s="46"/>
      <c r="FTM43" s="46"/>
      <c r="FTN43" s="46"/>
      <c r="FTO43" s="46"/>
      <c r="FTP43" s="46"/>
      <c r="FTQ43" s="46"/>
      <c r="FTR43" s="46"/>
      <c r="FTS43" s="46"/>
      <c r="FTT43" s="46"/>
      <c r="FTU43" s="46"/>
      <c r="FTV43" s="46"/>
      <c r="FTW43" s="46"/>
      <c r="FTX43" s="46"/>
      <c r="FTY43" s="46"/>
      <c r="FTZ43" s="46"/>
      <c r="FUA43" s="46"/>
      <c r="FUB43" s="46"/>
      <c r="FUC43" s="46"/>
      <c r="FUD43" s="46"/>
      <c r="FUE43" s="46"/>
      <c r="FUF43" s="46"/>
      <c r="FUG43" s="46"/>
      <c r="FUH43" s="46"/>
      <c r="FUI43" s="46"/>
      <c r="FUJ43" s="46"/>
      <c r="FUK43" s="46"/>
      <c r="FUL43" s="46"/>
      <c r="FUM43" s="46"/>
      <c r="FUN43" s="46"/>
      <c r="FUO43" s="46"/>
      <c r="FUP43" s="46"/>
      <c r="FUQ43" s="46"/>
      <c r="FUR43" s="46"/>
      <c r="FUS43" s="46"/>
      <c r="FUT43" s="46"/>
      <c r="FUU43" s="46"/>
      <c r="FUV43" s="46"/>
      <c r="FUW43" s="46"/>
      <c r="FUX43" s="46"/>
      <c r="FUY43" s="46"/>
      <c r="FUZ43" s="46"/>
      <c r="FVA43" s="46"/>
      <c r="FVB43" s="46"/>
      <c r="FVC43" s="46"/>
      <c r="FVD43" s="46"/>
      <c r="FVE43" s="46"/>
      <c r="FVF43" s="46"/>
      <c r="FVG43" s="46"/>
      <c r="FVH43" s="46"/>
      <c r="FVI43" s="46"/>
      <c r="FVJ43" s="46"/>
      <c r="FVK43" s="46"/>
      <c r="FVL43" s="46"/>
      <c r="FVM43" s="46"/>
      <c r="FVN43" s="46"/>
      <c r="FVO43" s="46"/>
      <c r="FVP43" s="46"/>
      <c r="FVQ43" s="46"/>
      <c r="FVR43" s="46"/>
      <c r="FVS43" s="46"/>
      <c r="FVT43" s="46"/>
      <c r="FVU43" s="46"/>
      <c r="FVV43" s="46"/>
      <c r="FVW43" s="46"/>
      <c r="FVX43" s="46"/>
      <c r="FVY43" s="46"/>
      <c r="FVZ43" s="46"/>
      <c r="FWA43" s="46"/>
      <c r="FWB43" s="46"/>
      <c r="FWC43" s="46"/>
      <c r="FWD43" s="46"/>
      <c r="FWE43" s="46"/>
      <c r="FWF43" s="46"/>
      <c r="FWG43" s="46"/>
      <c r="FWH43" s="46"/>
      <c r="FWI43" s="46"/>
      <c r="FWJ43" s="46"/>
      <c r="FWK43" s="46"/>
      <c r="FWL43" s="46"/>
      <c r="FWM43" s="46"/>
      <c r="FWN43" s="46"/>
      <c r="FWO43" s="46"/>
      <c r="FWP43" s="46"/>
      <c r="FWQ43" s="46"/>
      <c r="FWR43" s="46"/>
      <c r="FWS43" s="46"/>
      <c r="FWT43" s="46"/>
      <c r="FWU43" s="46"/>
      <c r="FWV43" s="46"/>
      <c r="FWW43" s="46"/>
      <c r="FWX43" s="46"/>
      <c r="FWY43" s="46"/>
      <c r="FWZ43" s="46"/>
      <c r="FXA43" s="46"/>
      <c r="FXB43" s="46"/>
      <c r="FXC43" s="46"/>
      <c r="FXD43" s="46"/>
      <c r="FXE43" s="46"/>
      <c r="FXF43" s="46"/>
      <c r="FXG43" s="46"/>
      <c r="FXH43" s="46"/>
      <c r="FXI43" s="46"/>
      <c r="FXJ43" s="46"/>
      <c r="FXK43" s="46"/>
      <c r="FXL43" s="46"/>
      <c r="FXM43" s="46"/>
      <c r="FXN43" s="46"/>
      <c r="FXO43" s="46"/>
      <c r="FXP43" s="46"/>
      <c r="FXQ43" s="46"/>
      <c r="FXR43" s="46"/>
      <c r="FXS43" s="46"/>
      <c r="FXT43" s="46"/>
      <c r="FXU43" s="46"/>
      <c r="FXV43" s="46"/>
      <c r="FXW43" s="46"/>
      <c r="FXX43" s="46"/>
      <c r="FXY43" s="46"/>
      <c r="FXZ43" s="46"/>
      <c r="FYA43" s="46"/>
      <c r="FYB43" s="46"/>
      <c r="FYC43" s="46"/>
      <c r="FYD43" s="46"/>
      <c r="FYE43" s="46"/>
      <c r="FYF43" s="46"/>
      <c r="FYG43" s="46"/>
      <c r="FYH43" s="46"/>
      <c r="FYI43" s="46"/>
      <c r="FYJ43" s="46"/>
      <c r="FYK43" s="46"/>
      <c r="FYL43" s="46"/>
      <c r="FYM43" s="46"/>
      <c r="FYN43" s="46"/>
      <c r="FYO43" s="46"/>
      <c r="FYP43" s="46"/>
      <c r="FYQ43" s="46"/>
      <c r="FYR43" s="46"/>
      <c r="FYS43" s="46"/>
      <c r="FYT43" s="46"/>
      <c r="FYU43" s="46"/>
      <c r="FYV43" s="46"/>
      <c r="FYW43" s="46"/>
      <c r="FYX43" s="46"/>
      <c r="FYY43" s="46"/>
      <c r="FYZ43" s="46"/>
      <c r="FZA43" s="46"/>
      <c r="FZB43" s="46"/>
      <c r="FZC43" s="46"/>
      <c r="FZD43" s="46"/>
      <c r="FZE43" s="46"/>
      <c r="FZF43" s="46"/>
      <c r="FZG43" s="46"/>
      <c r="FZH43" s="46"/>
      <c r="FZI43" s="46"/>
      <c r="FZJ43" s="46"/>
      <c r="FZK43" s="46"/>
      <c r="FZL43" s="46"/>
      <c r="FZM43" s="46"/>
      <c r="FZN43" s="46"/>
      <c r="FZO43" s="46"/>
      <c r="FZP43" s="46"/>
      <c r="FZQ43" s="46"/>
      <c r="FZR43" s="46"/>
      <c r="FZS43" s="46"/>
      <c r="FZT43" s="46"/>
      <c r="FZU43" s="46"/>
      <c r="FZV43" s="46"/>
      <c r="FZW43" s="46"/>
      <c r="FZX43" s="46"/>
      <c r="FZY43" s="46"/>
      <c r="FZZ43" s="46"/>
      <c r="GAA43" s="46"/>
      <c r="GAB43" s="46"/>
      <c r="GAC43" s="46"/>
      <c r="GAD43" s="46"/>
      <c r="GAE43" s="46"/>
      <c r="GAF43" s="46"/>
      <c r="GAG43" s="46"/>
      <c r="GAH43" s="46"/>
      <c r="GAI43" s="46"/>
      <c r="GAJ43" s="46"/>
      <c r="GAK43" s="46"/>
      <c r="GAL43" s="46"/>
      <c r="GAM43" s="46"/>
      <c r="GAN43" s="46"/>
      <c r="GAO43" s="46"/>
      <c r="GAP43" s="46"/>
      <c r="GAQ43" s="46"/>
      <c r="GAR43" s="46"/>
      <c r="GAS43" s="46"/>
      <c r="GAT43" s="46"/>
      <c r="GAU43" s="46"/>
      <c r="GAV43" s="46"/>
      <c r="GAW43" s="46"/>
      <c r="GAX43" s="46"/>
      <c r="GAY43" s="46"/>
      <c r="GAZ43" s="46"/>
      <c r="GBA43" s="46"/>
      <c r="GBB43" s="46"/>
      <c r="GBC43" s="46"/>
      <c r="GBD43" s="46"/>
      <c r="GBE43" s="46"/>
      <c r="GBF43" s="46"/>
      <c r="GBG43" s="46"/>
      <c r="GBH43" s="46"/>
      <c r="GBI43" s="46"/>
      <c r="GBJ43" s="46"/>
      <c r="GBK43" s="46"/>
      <c r="GBL43" s="46"/>
      <c r="GBM43" s="46"/>
      <c r="GBN43" s="46"/>
      <c r="GBO43" s="46"/>
      <c r="GBP43" s="46"/>
      <c r="GBQ43" s="46"/>
      <c r="GBR43" s="46"/>
      <c r="GBS43" s="46"/>
      <c r="GBT43" s="46"/>
      <c r="GBU43" s="46"/>
      <c r="GBV43" s="46"/>
      <c r="GBW43" s="46"/>
      <c r="GBX43" s="46"/>
      <c r="GBY43" s="46"/>
      <c r="GBZ43" s="46"/>
      <c r="GCA43" s="46"/>
      <c r="GCB43" s="46"/>
      <c r="GCC43" s="46"/>
      <c r="GCD43" s="46"/>
      <c r="GCE43" s="46"/>
      <c r="GCF43" s="46"/>
      <c r="GCG43" s="46"/>
      <c r="GCH43" s="46"/>
      <c r="GCI43" s="46"/>
      <c r="GCJ43" s="46"/>
      <c r="GCK43" s="46"/>
      <c r="GCL43" s="46"/>
      <c r="GCM43" s="46"/>
      <c r="GCN43" s="46"/>
      <c r="GCO43" s="46"/>
      <c r="GCP43" s="46"/>
      <c r="GCQ43" s="46"/>
      <c r="GCR43" s="46"/>
      <c r="GCS43" s="46"/>
      <c r="GCT43" s="46"/>
      <c r="GCU43" s="46"/>
      <c r="GCV43" s="46"/>
      <c r="GCW43" s="46"/>
      <c r="GCX43" s="46"/>
      <c r="GCY43" s="46"/>
      <c r="GCZ43" s="46"/>
      <c r="GDA43" s="46"/>
      <c r="GDB43" s="46"/>
      <c r="GDC43" s="46"/>
      <c r="GDD43" s="46"/>
      <c r="GDE43" s="46"/>
      <c r="GDF43" s="46"/>
      <c r="GDG43" s="46"/>
      <c r="GDH43" s="46"/>
      <c r="GDI43" s="46"/>
      <c r="GDJ43" s="46"/>
      <c r="GDK43" s="46"/>
      <c r="GDL43" s="46"/>
      <c r="GDM43" s="46"/>
      <c r="GDN43" s="46"/>
      <c r="GDO43" s="46"/>
      <c r="GDP43" s="46"/>
      <c r="GDQ43" s="46"/>
      <c r="GDR43" s="46"/>
      <c r="GDS43" s="46"/>
      <c r="GDT43" s="46"/>
      <c r="GDU43" s="46"/>
      <c r="GDV43" s="46"/>
      <c r="GDW43" s="46"/>
      <c r="GDX43" s="46"/>
      <c r="GDY43" s="46"/>
      <c r="GDZ43" s="46"/>
      <c r="GEA43" s="46"/>
      <c r="GEB43" s="46"/>
      <c r="GEC43" s="46"/>
      <c r="GED43" s="46"/>
      <c r="GEE43" s="46"/>
      <c r="GEF43" s="46"/>
      <c r="GEG43" s="46"/>
      <c r="GEH43" s="46"/>
      <c r="GEI43" s="46"/>
      <c r="GEJ43" s="46"/>
      <c r="GEK43" s="46"/>
      <c r="GEL43" s="46"/>
      <c r="GEM43" s="46"/>
      <c r="GEN43" s="46"/>
      <c r="GEO43" s="46"/>
      <c r="GEP43" s="46"/>
      <c r="GEQ43" s="46"/>
      <c r="GER43" s="46"/>
      <c r="GES43" s="46"/>
      <c r="GET43" s="46"/>
      <c r="GEU43" s="46"/>
      <c r="GEV43" s="46"/>
      <c r="GEW43" s="46"/>
      <c r="GEX43" s="46"/>
      <c r="GEY43" s="46"/>
      <c r="GEZ43" s="46"/>
      <c r="GFA43" s="46"/>
      <c r="GFB43" s="46"/>
      <c r="GFC43" s="46"/>
      <c r="GFD43" s="46"/>
      <c r="GFE43" s="46"/>
      <c r="GFF43" s="46"/>
      <c r="GFG43" s="46"/>
      <c r="GFH43" s="46"/>
      <c r="GFI43" s="46"/>
      <c r="GFJ43" s="46"/>
      <c r="GFK43" s="46"/>
      <c r="GFL43" s="46"/>
      <c r="GFM43" s="46"/>
      <c r="GFN43" s="46"/>
      <c r="GFO43" s="46"/>
      <c r="GFP43" s="46"/>
      <c r="GFQ43" s="46"/>
      <c r="GFR43" s="46"/>
      <c r="GFS43" s="46"/>
      <c r="GFT43" s="46"/>
      <c r="GFU43" s="46"/>
      <c r="GFV43" s="46"/>
      <c r="GFW43" s="46"/>
      <c r="GFX43" s="46"/>
      <c r="GFY43" s="46"/>
      <c r="GFZ43" s="46"/>
      <c r="GGA43" s="46"/>
      <c r="GGB43" s="46"/>
      <c r="GGC43" s="46"/>
      <c r="GGD43" s="46"/>
      <c r="GGE43" s="46"/>
      <c r="GGF43" s="46"/>
      <c r="GGG43" s="46"/>
      <c r="GGH43" s="46"/>
      <c r="GGI43" s="46"/>
      <c r="GGJ43" s="46"/>
      <c r="GGK43" s="46"/>
      <c r="GGL43" s="46"/>
      <c r="GGM43" s="46"/>
      <c r="GGN43" s="46"/>
      <c r="GGO43" s="46"/>
      <c r="GGP43" s="46"/>
      <c r="GGQ43" s="46"/>
      <c r="GGR43" s="46"/>
      <c r="GGS43" s="46"/>
      <c r="GGT43" s="46"/>
      <c r="GGU43" s="46"/>
      <c r="GGV43" s="46"/>
      <c r="GGW43" s="46"/>
      <c r="GGX43" s="46"/>
      <c r="GGY43" s="46"/>
      <c r="GGZ43" s="46"/>
      <c r="GHA43" s="46"/>
      <c r="GHB43" s="46"/>
      <c r="GHC43" s="46"/>
      <c r="GHD43" s="46"/>
      <c r="GHE43" s="46"/>
      <c r="GHF43" s="46"/>
      <c r="GHG43" s="46"/>
      <c r="GHH43" s="46"/>
      <c r="GHI43" s="46"/>
      <c r="GHJ43" s="46"/>
      <c r="GHK43" s="46"/>
      <c r="GHL43" s="46"/>
      <c r="GHM43" s="46"/>
      <c r="GHN43" s="46"/>
      <c r="GHO43" s="46"/>
      <c r="GHP43" s="46"/>
      <c r="GHQ43" s="46"/>
      <c r="GHR43" s="46"/>
      <c r="GHS43" s="46"/>
      <c r="GHT43" s="46"/>
      <c r="GHU43" s="46"/>
      <c r="GHV43" s="46"/>
      <c r="GHW43" s="46"/>
      <c r="GHX43" s="46"/>
      <c r="GHY43" s="46"/>
      <c r="GHZ43" s="46"/>
      <c r="GIA43" s="46"/>
      <c r="GIB43" s="46"/>
      <c r="GIC43" s="46"/>
      <c r="GID43" s="46"/>
      <c r="GIE43" s="46"/>
      <c r="GIF43" s="46"/>
      <c r="GIG43" s="46"/>
      <c r="GIH43" s="46"/>
      <c r="GII43" s="46"/>
      <c r="GIJ43" s="46"/>
      <c r="GIK43" s="46"/>
      <c r="GIL43" s="46"/>
      <c r="GIM43" s="46"/>
      <c r="GIN43" s="46"/>
      <c r="GIO43" s="46"/>
      <c r="GIP43" s="46"/>
      <c r="GIQ43" s="46"/>
      <c r="GIR43" s="46"/>
      <c r="GIS43" s="46"/>
      <c r="GIT43" s="46"/>
      <c r="GIU43" s="46"/>
      <c r="GIV43" s="46"/>
      <c r="GIW43" s="46"/>
      <c r="GIX43" s="46"/>
      <c r="GIY43" s="46"/>
      <c r="GIZ43" s="46"/>
      <c r="GJA43" s="46"/>
      <c r="GJB43" s="46"/>
      <c r="GJC43" s="46"/>
      <c r="GJD43" s="46"/>
      <c r="GJE43" s="46"/>
      <c r="GJF43" s="46"/>
      <c r="GJG43" s="46"/>
      <c r="GJH43" s="46"/>
      <c r="GJI43" s="46"/>
      <c r="GJJ43" s="46"/>
      <c r="GJK43" s="46"/>
      <c r="GJL43" s="46"/>
      <c r="GJM43" s="46"/>
      <c r="GJN43" s="46"/>
      <c r="GJO43" s="46"/>
      <c r="GJP43" s="46"/>
      <c r="GJQ43" s="46"/>
      <c r="GJR43" s="46"/>
      <c r="GJS43" s="46"/>
      <c r="GJT43" s="46"/>
      <c r="GJU43" s="46"/>
      <c r="GJV43" s="46"/>
      <c r="GJW43" s="46"/>
      <c r="GJX43" s="46"/>
      <c r="GJY43" s="46"/>
      <c r="GJZ43" s="46"/>
      <c r="GKA43" s="46"/>
      <c r="GKB43" s="46"/>
      <c r="GKC43" s="46"/>
      <c r="GKD43" s="46"/>
      <c r="GKE43" s="46"/>
      <c r="GKF43" s="46"/>
      <c r="GKG43" s="46"/>
      <c r="GKH43" s="46"/>
      <c r="GKI43" s="46"/>
      <c r="GKJ43" s="46"/>
      <c r="GKK43" s="46"/>
      <c r="GKL43" s="46"/>
      <c r="GKM43" s="46"/>
      <c r="GKN43" s="46"/>
      <c r="GKO43" s="46"/>
      <c r="GKP43" s="46"/>
      <c r="GKQ43" s="46"/>
      <c r="GKR43" s="46"/>
      <c r="GKS43" s="46"/>
      <c r="GKT43" s="46"/>
      <c r="GKU43" s="46"/>
      <c r="GKV43" s="46"/>
      <c r="GKW43" s="46"/>
      <c r="GKX43" s="46"/>
      <c r="GKY43" s="46"/>
      <c r="GKZ43" s="46"/>
      <c r="GLA43" s="46"/>
      <c r="GLB43" s="46"/>
      <c r="GLC43" s="46"/>
      <c r="GLD43" s="46"/>
      <c r="GLE43" s="46"/>
      <c r="GLF43" s="46"/>
      <c r="GLG43" s="46"/>
      <c r="GLH43" s="46"/>
      <c r="GLI43" s="46"/>
      <c r="GLJ43" s="46"/>
      <c r="GLK43" s="46"/>
      <c r="GLL43" s="46"/>
      <c r="GLM43" s="46"/>
      <c r="GLN43" s="46"/>
      <c r="GLO43" s="46"/>
      <c r="GLP43" s="46"/>
      <c r="GLQ43" s="46"/>
      <c r="GLR43" s="46"/>
      <c r="GLS43" s="46"/>
      <c r="GLT43" s="46"/>
      <c r="GLU43" s="46"/>
      <c r="GLV43" s="46"/>
      <c r="GLW43" s="46"/>
      <c r="GLX43" s="46"/>
      <c r="GLY43" s="46"/>
      <c r="GLZ43" s="46"/>
      <c r="GMA43" s="46"/>
      <c r="GMB43" s="46"/>
      <c r="GMC43" s="46"/>
      <c r="GMD43" s="46"/>
      <c r="GME43" s="46"/>
      <c r="GMF43" s="46"/>
      <c r="GMG43" s="46"/>
      <c r="GMH43" s="46"/>
      <c r="GMI43" s="46"/>
      <c r="GMJ43" s="46"/>
      <c r="GMK43" s="46"/>
      <c r="GML43" s="46"/>
      <c r="GMM43" s="46"/>
      <c r="GMN43" s="46"/>
      <c r="GMO43" s="46"/>
      <c r="GMP43" s="46"/>
      <c r="GMQ43" s="46"/>
      <c r="GMR43" s="46"/>
      <c r="GMS43" s="46"/>
      <c r="GMT43" s="46"/>
      <c r="GMU43" s="46"/>
      <c r="GMV43" s="46"/>
      <c r="GMW43" s="46"/>
      <c r="GMX43" s="46"/>
      <c r="GMY43" s="46"/>
      <c r="GMZ43" s="46"/>
      <c r="GNA43" s="46"/>
      <c r="GNB43" s="46"/>
      <c r="GNC43" s="46"/>
      <c r="GND43" s="46"/>
      <c r="GNE43" s="46"/>
      <c r="GNF43" s="46"/>
      <c r="GNG43" s="46"/>
      <c r="GNH43" s="46"/>
      <c r="GNI43" s="46"/>
      <c r="GNJ43" s="46"/>
      <c r="GNK43" s="46"/>
      <c r="GNL43" s="46"/>
      <c r="GNM43" s="46"/>
      <c r="GNN43" s="46"/>
      <c r="GNO43" s="46"/>
      <c r="GNP43" s="46"/>
      <c r="GNQ43" s="46"/>
      <c r="GNR43" s="46"/>
      <c r="GNS43" s="46"/>
      <c r="GNT43" s="46"/>
      <c r="GNU43" s="46"/>
      <c r="GNV43" s="46"/>
      <c r="GNW43" s="46"/>
      <c r="GNX43" s="46"/>
      <c r="GNY43" s="46"/>
      <c r="GNZ43" s="46"/>
      <c r="GOA43" s="46"/>
      <c r="GOB43" s="46"/>
      <c r="GOC43" s="46"/>
      <c r="GOD43" s="46"/>
      <c r="GOE43" s="46"/>
      <c r="GOF43" s="46"/>
      <c r="GOG43" s="46"/>
      <c r="GOH43" s="46"/>
      <c r="GOI43" s="46"/>
      <c r="GOJ43" s="46"/>
      <c r="GOK43" s="46"/>
      <c r="GOL43" s="46"/>
      <c r="GOM43" s="46"/>
      <c r="GON43" s="46"/>
      <c r="GOO43" s="46"/>
      <c r="GOP43" s="46"/>
      <c r="GOQ43" s="46"/>
      <c r="GOR43" s="46"/>
      <c r="GOS43" s="46"/>
      <c r="GOT43" s="46"/>
      <c r="GOU43" s="46"/>
      <c r="GOV43" s="46"/>
      <c r="GOW43" s="46"/>
      <c r="GOX43" s="46"/>
      <c r="GOY43" s="46"/>
      <c r="GOZ43" s="46"/>
      <c r="GPA43" s="46"/>
      <c r="GPB43" s="46"/>
      <c r="GPC43" s="46"/>
      <c r="GPD43" s="46"/>
      <c r="GPE43" s="46"/>
      <c r="GPF43" s="46"/>
      <c r="GPG43" s="46"/>
      <c r="GPH43" s="46"/>
      <c r="GPI43" s="46"/>
      <c r="GPJ43" s="46"/>
      <c r="GPK43" s="46"/>
      <c r="GPL43" s="46"/>
      <c r="GPM43" s="46"/>
      <c r="GPN43" s="46"/>
      <c r="GPO43" s="46"/>
      <c r="GPP43" s="46"/>
      <c r="GPQ43" s="46"/>
      <c r="GPR43" s="46"/>
      <c r="GPS43" s="46"/>
      <c r="GPT43" s="46"/>
      <c r="GPU43" s="46"/>
      <c r="GPV43" s="46"/>
      <c r="GPW43" s="46"/>
      <c r="GPX43" s="46"/>
      <c r="GPY43" s="46"/>
      <c r="GPZ43" s="46"/>
      <c r="GQA43" s="46"/>
      <c r="GQB43" s="46"/>
      <c r="GQC43" s="46"/>
      <c r="GQD43" s="46"/>
      <c r="GQE43" s="46"/>
      <c r="GQF43" s="46"/>
      <c r="GQG43" s="46"/>
      <c r="GQH43" s="46"/>
      <c r="GQI43" s="46"/>
      <c r="GQJ43" s="46"/>
      <c r="GQK43" s="46"/>
      <c r="GQL43" s="46"/>
      <c r="GQM43" s="46"/>
      <c r="GQN43" s="46"/>
      <c r="GQO43" s="46"/>
      <c r="GQP43" s="46"/>
      <c r="GQQ43" s="46"/>
      <c r="GQR43" s="46"/>
      <c r="GQS43" s="46"/>
      <c r="GQT43" s="46"/>
      <c r="GQU43" s="46"/>
      <c r="GQV43" s="46"/>
      <c r="GQW43" s="46"/>
      <c r="GQX43" s="46"/>
      <c r="GQY43" s="46"/>
      <c r="GQZ43" s="46"/>
      <c r="GRA43" s="46"/>
      <c r="GRB43" s="46"/>
      <c r="GRC43" s="46"/>
      <c r="GRD43" s="46"/>
      <c r="GRE43" s="46"/>
      <c r="GRF43" s="46"/>
      <c r="GRG43" s="46"/>
      <c r="GRH43" s="46"/>
      <c r="GRI43" s="46"/>
      <c r="GRJ43" s="46"/>
      <c r="GRK43" s="46"/>
      <c r="GRL43" s="46"/>
      <c r="GRM43" s="46"/>
      <c r="GRN43" s="46"/>
      <c r="GRO43" s="46"/>
      <c r="GRP43" s="46"/>
      <c r="GRQ43" s="46"/>
      <c r="GRR43" s="46"/>
      <c r="GRS43" s="46"/>
      <c r="GRT43" s="46"/>
      <c r="GRU43" s="46"/>
      <c r="GRV43" s="46"/>
      <c r="GRW43" s="46"/>
      <c r="GRX43" s="46"/>
      <c r="GRY43" s="46"/>
      <c r="GRZ43" s="46"/>
      <c r="GSA43" s="46"/>
      <c r="GSB43" s="46"/>
      <c r="GSC43" s="46"/>
      <c r="GSD43" s="46"/>
      <c r="GSE43" s="46"/>
      <c r="GSF43" s="46"/>
      <c r="GSG43" s="46"/>
      <c r="GSH43" s="46"/>
      <c r="GSI43" s="46"/>
      <c r="GSJ43" s="46"/>
      <c r="GSK43" s="46"/>
      <c r="GSL43" s="46"/>
      <c r="GSM43" s="46"/>
      <c r="GSN43" s="46"/>
      <c r="GSO43" s="46"/>
      <c r="GSP43" s="46"/>
      <c r="GSQ43" s="46"/>
      <c r="GSR43" s="46"/>
      <c r="GSS43" s="46"/>
      <c r="GST43" s="46"/>
      <c r="GSU43" s="46"/>
      <c r="GSV43" s="46"/>
      <c r="GSW43" s="46"/>
      <c r="GSX43" s="46"/>
      <c r="GSY43" s="46"/>
      <c r="GSZ43" s="46"/>
      <c r="GTA43" s="46"/>
      <c r="GTB43" s="46"/>
      <c r="GTC43" s="46"/>
      <c r="GTD43" s="46"/>
      <c r="GTE43" s="46"/>
      <c r="GTF43" s="46"/>
      <c r="GTG43" s="46"/>
      <c r="GTH43" s="46"/>
      <c r="GTI43" s="46"/>
      <c r="GTJ43" s="46"/>
      <c r="GTK43" s="46"/>
      <c r="GTL43" s="46"/>
      <c r="GTM43" s="46"/>
      <c r="GTN43" s="46"/>
      <c r="GTO43" s="46"/>
      <c r="GTP43" s="46"/>
      <c r="GTQ43" s="46"/>
      <c r="GTR43" s="46"/>
      <c r="GTS43" s="46"/>
      <c r="GTT43" s="46"/>
      <c r="GTU43" s="46"/>
      <c r="GTV43" s="46"/>
      <c r="GTW43" s="46"/>
      <c r="GTX43" s="46"/>
      <c r="GTY43" s="46"/>
      <c r="GTZ43" s="46"/>
      <c r="GUA43" s="46"/>
      <c r="GUB43" s="46"/>
      <c r="GUC43" s="46"/>
      <c r="GUD43" s="46"/>
      <c r="GUE43" s="46"/>
      <c r="GUF43" s="46"/>
      <c r="GUG43" s="46"/>
      <c r="GUH43" s="46"/>
      <c r="GUI43" s="46"/>
      <c r="GUJ43" s="46"/>
      <c r="GUK43" s="46"/>
      <c r="GUL43" s="46"/>
      <c r="GUM43" s="46"/>
      <c r="GUN43" s="46"/>
      <c r="GUO43" s="46"/>
      <c r="GUP43" s="46"/>
      <c r="GUQ43" s="46"/>
      <c r="GUR43" s="46"/>
      <c r="GUS43" s="46"/>
      <c r="GUT43" s="46"/>
      <c r="GUU43" s="46"/>
      <c r="GUV43" s="46"/>
      <c r="GUW43" s="46"/>
      <c r="GUX43" s="46"/>
      <c r="GUY43" s="46"/>
      <c r="GUZ43" s="46"/>
      <c r="GVA43" s="46"/>
      <c r="GVB43" s="46"/>
      <c r="GVC43" s="46"/>
      <c r="GVD43" s="46"/>
      <c r="GVE43" s="46"/>
      <c r="GVF43" s="46"/>
      <c r="GVG43" s="46"/>
      <c r="GVH43" s="46"/>
      <c r="GVI43" s="46"/>
      <c r="GVJ43" s="46"/>
      <c r="GVK43" s="46"/>
      <c r="GVL43" s="46"/>
      <c r="GVM43" s="46"/>
      <c r="GVN43" s="46"/>
      <c r="GVO43" s="46"/>
      <c r="GVP43" s="46"/>
      <c r="GVQ43" s="46"/>
      <c r="GVR43" s="46"/>
      <c r="GVS43" s="46"/>
      <c r="GVT43" s="46"/>
      <c r="GVU43" s="46"/>
      <c r="GVV43" s="46"/>
      <c r="GVW43" s="46"/>
      <c r="GVX43" s="46"/>
      <c r="GVY43" s="46"/>
      <c r="GVZ43" s="46"/>
      <c r="GWA43" s="46"/>
      <c r="GWB43" s="46"/>
      <c r="GWC43" s="46"/>
      <c r="GWD43" s="46"/>
      <c r="GWE43" s="46"/>
      <c r="GWF43" s="46"/>
      <c r="GWG43" s="46"/>
      <c r="GWH43" s="46"/>
      <c r="GWI43" s="46"/>
      <c r="GWJ43" s="46"/>
      <c r="GWK43" s="46"/>
      <c r="GWL43" s="46"/>
      <c r="GWM43" s="46"/>
      <c r="GWN43" s="46"/>
      <c r="GWO43" s="46"/>
      <c r="GWP43" s="46"/>
      <c r="GWQ43" s="46"/>
      <c r="GWR43" s="46"/>
      <c r="GWS43" s="46"/>
      <c r="GWT43" s="46"/>
      <c r="GWU43" s="46"/>
      <c r="GWV43" s="46"/>
      <c r="GWW43" s="46"/>
      <c r="GWX43" s="46"/>
      <c r="GWY43" s="46"/>
      <c r="GWZ43" s="46"/>
      <c r="GXA43" s="46"/>
      <c r="GXB43" s="46"/>
      <c r="GXC43" s="46"/>
      <c r="GXD43" s="46"/>
      <c r="GXE43" s="46"/>
      <c r="GXF43" s="46"/>
      <c r="GXG43" s="46"/>
      <c r="GXH43" s="46"/>
      <c r="GXI43" s="46"/>
      <c r="GXJ43" s="46"/>
      <c r="GXK43" s="46"/>
      <c r="GXL43" s="46"/>
      <c r="GXM43" s="46"/>
      <c r="GXN43" s="46"/>
      <c r="GXO43" s="46"/>
      <c r="GXP43" s="46"/>
      <c r="GXQ43" s="46"/>
      <c r="GXR43" s="46"/>
      <c r="GXS43" s="46"/>
      <c r="GXT43" s="46"/>
      <c r="GXU43" s="46"/>
      <c r="GXV43" s="46"/>
      <c r="GXW43" s="46"/>
      <c r="GXX43" s="46"/>
      <c r="GXY43" s="46"/>
      <c r="GXZ43" s="46"/>
      <c r="GYA43" s="46"/>
      <c r="GYB43" s="46"/>
      <c r="GYC43" s="46"/>
      <c r="GYD43" s="46"/>
      <c r="GYE43" s="46"/>
      <c r="GYF43" s="46"/>
      <c r="GYG43" s="46"/>
      <c r="GYH43" s="46"/>
      <c r="GYI43" s="46"/>
      <c r="GYJ43" s="46"/>
      <c r="GYK43" s="46"/>
      <c r="GYL43" s="46"/>
      <c r="GYM43" s="46"/>
      <c r="GYN43" s="46"/>
      <c r="GYO43" s="46"/>
      <c r="GYP43" s="46"/>
      <c r="GYQ43" s="46"/>
      <c r="GYR43" s="46"/>
      <c r="GYS43" s="46"/>
      <c r="GYT43" s="46"/>
      <c r="GYU43" s="46"/>
      <c r="GYV43" s="46"/>
      <c r="GYW43" s="46"/>
      <c r="GYX43" s="46"/>
      <c r="GYY43" s="46"/>
      <c r="GYZ43" s="46"/>
      <c r="GZA43" s="46"/>
      <c r="GZB43" s="46"/>
      <c r="GZC43" s="46"/>
      <c r="GZD43" s="46"/>
      <c r="GZE43" s="46"/>
      <c r="GZF43" s="46"/>
      <c r="GZG43" s="46"/>
      <c r="GZH43" s="46"/>
      <c r="GZI43" s="46"/>
      <c r="GZJ43" s="46"/>
      <c r="GZK43" s="46"/>
      <c r="GZL43" s="46"/>
      <c r="GZM43" s="46"/>
      <c r="GZN43" s="46"/>
      <c r="GZO43" s="46"/>
      <c r="GZP43" s="46"/>
      <c r="GZQ43" s="46"/>
      <c r="GZR43" s="46"/>
      <c r="GZS43" s="46"/>
      <c r="GZT43" s="46"/>
      <c r="GZU43" s="46"/>
      <c r="GZV43" s="46"/>
      <c r="GZW43" s="46"/>
      <c r="GZX43" s="46"/>
      <c r="GZY43" s="46"/>
      <c r="GZZ43" s="46"/>
      <c r="HAA43" s="46"/>
      <c r="HAB43" s="46"/>
      <c r="HAC43" s="46"/>
      <c r="HAD43" s="46"/>
      <c r="HAE43" s="46"/>
      <c r="HAF43" s="46"/>
      <c r="HAG43" s="46"/>
      <c r="HAH43" s="46"/>
      <c r="HAI43" s="46"/>
      <c r="HAJ43" s="46"/>
      <c r="HAK43" s="46"/>
      <c r="HAL43" s="46"/>
      <c r="HAM43" s="46"/>
      <c r="HAN43" s="46"/>
      <c r="HAO43" s="46"/>
      <c r="HAP43" s="46"/>
      <c r="HAQ43" s="46"/>
      <c r="HAR43" s="46"/>
      <c r="HAS43" s="46"/>
      <c r="HAT43" s="46"/>
      <c r="HAU43" s="46"/>
      <c r="HAV43" s="46"/>
      <c r="HAW43" s="46"/>
      <c r="HAX43" s="46"/>
      <c r="HAY43" s="46"/>
      <c r="HAZ43" s="46"/>
      <c r="HBA43" s="46"/>
      <c r="HBB43" s="46"/>
      <c r="HBC43" s="46"/>
      <c r="HBD43" s="46"/>
      <c r="HBE43" s="46"/>
      <c r="HBF43" s="46"/>
      <c r="HBG43" s="46"/>
      <c r="HBH43" s="46"/>
      <c r="HBI43" s="46"/>
      <c r="HBJ43" s="46"/>
      <c r="HBK43" s="46"/>
      <c r="HBL43" s="46"/>
      <c r="HBM43" s="46"/>
      <c r="HBN43" s="46"/>
      <c r="HBO43" s="46"/>
      <c r="HBP43" s="46"/>
      <c r="HBQ43" s="46"/>
      <c r="HBR43" s="46"/>
      <c r="HBS43" s="46"/>
      <c r="HBT43" s="46"/>
      <c r="HBU43" s="46"/>
      <c r="HBV43" s="46"/>
      <c r="HBW43" s="46"/>
      <c r="HBX43" s="46"/>
      <c r="HBY43" s="46"/>
      <c r="HBZ43" s="46"/>
      <c r="HCA43" s="46"/>
      <c r="HCB43" s="46"/>
      <c r="HCC43" s="46"/>
      <c r="HCD43" s="46"/>
      <c r="HCE43" s="46"/>
      <c r="HCF43" s="46"/>
      <c r="HCG43" s="46"/>
      <c r="HCH43" s="46"/>
      <c r="HCI43" s="46"/>
      <c r="HCJ43" s="46"/>
      <c r="HCK43" s="46"/>
      <c r="HCL43" s="46"/>
      <c r="HCM43" s="46"/>
      <c r="HCN43" s="46"/>
      <c r="HCO43" s="46"/>
      <c r="HCP43" s="46"/>
      <c r="HCQ43" s="46"/>
      <c r="HCR43" s="46"/>
      <c r="HCS43" s="46"/>
      <c r="HCT43" s="46"/>
      <c r="HCU43" s="46"/>
      <c r="HCV43" s="46"/>
      <c r="HCW43" s="46"/>
      <c r="HCX43" s="46"/>
      <c r="HCY43" s="46"/>
      <c r="HCZ43" s="46"/>
      <c r="HDA43" s="46"/>
      <c r="HDB43" s="46"/>
      <c r="HDC43" s="46"/>
      <c r="HDD43" s="46"/>
      <c r="HDE43" s="46"/>
      <c r="HDF43" s="46"/>
      <c r="HDG43" s="46"/>
      <c r="HDH43" s="46"/>
      <c r="HDI43" s="46"/>
      <c r="HDJ43" s="46"/>
      <c r="HDK43" s="46"/>
      <c r="HDL43" s="46"/>
      <c r="HDM43" s="46"/>
      <c r="HDN43" s="46"/>
      <c r="HDO43" s="46"/>
      <c r="HDP43" s="46"/>
      <c r="HDQ43" s="46"/>
      <c r="HDR43" s="46"/>
      <c r="HDS43" s="46"/>
      <c r="HDT43" s="46"/>
      <c r="HDU43" s="46"/>
      <c r="HDV43" s="46"/>
      <c r="HDW43" s="46"/>
      <c r="HDX43" s="46"/>
      <c r="HDY43" s="46"/>
      <c r="HDZ43" s="46"/>
      <c r="HEA43" s="46"/>
      <c r="HEB43" s="46"/>
      <c r="HEC43" s="46"/>
      <c r="HED43" s="46"/>
      <c r="HEE43" s="46"/>
      <c r="HEF43" s="46"/>
      <c r="HEG43" s="46"/>
      <c r="HEH43" s="46"/>
      <c r="HEI43" s="46"/>
      <c r="HEJ43" s="46"/>
      <c r="HEK43" s="46"/>
      <c r="HEL43" s="46"/>
      <c r="HEM43" s="46"/>
      <c r="HEN43" s="46"/>
      <c r="HEO43" s="46"/>
      <c r="HEP43" s="46"/>
      <c r="HEQ43" s="46"/>
      <c r="HER43" s="46"/>
      <c r="HES43" s="46"/>
      <c r="HET43" s="46"/>
      <c r="HEU43" s="46"/>
      <c r="HEV43" s="46"/>
      <c r="HEW43" s="46"/>
      <c r="HEX43" s="46"/>
      <c r="HEY43" s="46"/>
      <c r="HEZ43" s="46"/>
      <c r="HFA43" s="46"/>
      <c r="HFB43" s="46"/>
      <c r="HFC43" s="46"/>
      <c r="HFD43" s="46"/>
      <c r="HFE43" s="46"/>
      <c r="HFF43" s="46"/>
      <c r="HFG43" s="46"/>
      <c r="HFH43" s="46"/>
      <c r="HFI43" s="46"/>
      <c r="HFJ43" s="46"/>
      <c r="HFK43" s="46"/>
      <c r="HFL43" s="46"/>
      <c r="HFM43" s="46"/>
      <c r="HFN43" s="46"/>
      <c r="HFO43" s="46"/>
      <c r="HFP43" s="46"/>
      <c r="HFQ43" s="46"/>
      <c r="HFR43" s="46"/>
      <c r="HFS43" s="46"/>
      <c r="HFT43" s="46"/>
      <c r="HFU43" s="46"/>
      <c r="HFV43" s="46"/>
      <c r="HFW43" s="46"/>
      <c r="HFX43" s="46"/>
      <c r="HFY43" s="46"/>
      <c r="HFZ43" s="46"/>
      <c r="HGA43" s="46"/>
      <c r="HGB43" s="46"/>
      <c r="HGC43" s="46"/>
      <c r="HGD43" s="46"/>
      <c r="HGE43" s="46"/>
      <c r="HGF43" s="46"/>
      <c r="HGG43" s="46"/>
      <c r="HGH43" s="46"/>
      <c r="HGI43" s="46"/>
      <c r="HGJ43" s="46"/>
      <c r="HGK43" s="46"/>
      <c r="HGL43" s="46"/>
      <c r="HGM43" s="46"/>
      <c r="HGN43" s="46"/>
      <c r="HGO43" s="46"/>
      <c r="HGP43" s="46"/>
      <c r="HGQ43" s="46"/>
      <c r="HGR43" s="46"/>
      <c r="HGS43" s="46"/>
      <c r="HGT43" s="46"/>
      <c r="HGU43" s="46"/>
      <c r="HGV43" s="46"/>
      <c r="HGW43" s="46"/>
      <c r="HGX43" s="46"/>
      <c r="HGY43" s="46"/>
      <c r="HGZ43" s="46"/>
      <c r="HHA43" s="46"/>
      <c r="HHB43" s="46"/>
      <c r="HHC43" s="46"/>
      <c r="HHD43" s="46"/>
      <c r="HHE43" s="46"/>
      <c r="HHF43" s="46"/>
      <c r="HHG43" s="46"/>
      <c r="HHH43" s="46"/>
      <c r="HHI43" s="46"/>
      <c r="HHJ43" s="46"/>
      <c r="HHK43" s="46"/>
      <c r="HHL43" s="46"/>
      <c r="HHM43" s="46"/>
      <c r="HHN43" s="46"/>
      <c r="HHO43" s="46"/>
      <c r="HHP43" s="46"/>
      <c r="HHQ43" s="46"/>
      <c r="HHR43" s="46"/>
      <c r="HHS43" s="46"/>
      <c r="HHT43" s="46"/>
      <c r="HHU43" s="46"/>
      <c r="HHV43" s="46"/>
      <c r="HHW43" s="46"/>
      <c r="HHX43" s="46"/>
      <c r="HHY43" s="46"/>
      <c r="HHZ43" s="46"/>
      <c r="HIA43" s="46"/>
      <c r="HIB43" s="46"/>
      <c r="HIC43" s="46"/>
      <c r="HID43" s="46"/>
      <c r="HIE43" s="46"/>
      <c r="HIF43" s="46"/>
      <c r="HIG43" s="46"/>
      <c r="HIH43" s="46"/>
      <c r="HII43" s="46"/>
      <c r="HIJ43" s="46"/>
      <c r="HIK43" s="46"/>
      <c r="HIL43" s="46"/>
      <c r="HIM43" s="46"/>
      <c r="HIN43" s="46"/>
      <c r="HIO43" s="46"/>
      <c r="HIP43" s="46"/>
      <c r="HIQ43" s="46"/>
      <c r="HIR43" s="46"/>
      <c r="HIS43" s="46"/>
      <c r="HIT43" s="46"/>
      <c r="HIU43" s="46"/>
      <c r="HIV43" s="46"/>
      <c r="HIW43" s="46"/>
      <c r="HIX43" s="46"/>
      <c r="HIY43" s="46"/>
      <c r="HIZ43" s="46"/>
      <c r="HJA43" s="46"/>
      <c r="HJB43" s="46"/>
      <c r="HJC43" s="46"/>
      <c r="HJD43" s="46"/>
      <c r="HJE43" s="46"/>
      <c r="HJF43" s="46"/>
      <c r="HJG43" s="46"/>
      <c r="HJH43" s="46"/>
      <c r="HJI43" s="46"/>
      <c r="HJJ43" s="46"/>
      <c r="HJK43" s="46"/>
      <c r="HJL43" s="46"/>
      <c r="HJM43" s="46"/>
      <c r="HJN43" s="46"/>
      <c r="HJO43" s="46"/>
      <c r="HJP43" s="46"/>
      <c r="HJQ43" s="46"/>
      <c r="HJR43" s="46"/>
      <c r="HJS43" s="46"/>
      <c r="HJT43" s="46"/>
      <c r="HJU43" s="46"/>
      <c r="HJV43" s="46"/>
      <c r="HJW43" s="46"/>
      <c r="HJX43" s="46"/>
      <c r="HJY43" s="46"/>
      <c r="HJZ43" s="46"/>
      <c r="HKA43" s="46"/>
      <c r="HKB43" s="46"/>
      <c r="HKC43" s="46"/>
      <c r="HKD43" s="46"/>
      <c r="HKE43" s="46"/>
      <c r="HKF43" s="46"/>
      <c r="HKG43" s="46"/>
      <c r="HKH43" s="46"/>
      <c r="HKI43" s="46"/>
      <c r="HKJ43" s="46"/>
      <c r="HKK43" s="46"/>
      <c r="HKL43" s="46"/>
      <c r="HKM43" s="46"/>
      <c r="HKN43" s="46"/>
      <c r="HKO43" s="46"/>
      <c r="HKP43" s="46"/>
      <c r="HKQ43" s="46"/>
      <c r="HKR43" s="46"/>
      <c r="HKS43" s="46"/>
      <c r="HKT43" s="46"/>
      <c r="HKU43" s="46"/>
      <c r="HKV43" s="46"/>
      <c r="HKW43" s="46"/>
      <c r="HKX43" s="46"/>
      <c r="HKY43" s="46"/>
      <c r="HKZ43" s="46"/>
      <c r="HLA43" s="46"/>
      <c r="HLB43" s="46"/>
      <c r="HLC43" s="46"/>
      <c r="HLD43" s="46"/>
      <c r="HLE43" s="46"/>
      <c r="HLF43" s="46"/>
      <c r="HLG43" s="46"/>
      <c r="HLH43" s="46"/>
      <c r="HLI43" s="46"/>
      <c r="HLJ43" s="46"/>
      <c r="HLK43" s="46"/>
      <c r="HLL43" s="46"/>
      <c r="HLM43" s="46"/>
      <c r="HLN43" s="46"/>
      <c r="HLO43" s="46"/>
      <c r="HLP43" s="46"/>
      <c r="HLQ43" s="46"/>
      <c r="HLR43" s="46"/>
      <c r="HLS43" s="46"/>
      <c r="HLT43" s="46"/>
      <c r="HLU43" s="46"/>
      <c r="HLV43" s="46"/>
      <c r="HLW43" s="46"/>
      <c r="HLX43" s="46"/>
      <c r="HLY43" s="46"/>
      <c r="HLZ43" s="46"/>
      <c r="HMA43" s="46"/>
      <c r="HMB43" s="46"/>
      <c r="HMC43" s="46"/>
      <c r="HMD43" s="46"/>
      <c r="HME43" s="46"/>
      <c r="HMF43" s="46"/>
      <c r="HMG43" s="46"/>
      <c r="HMH43" s="46"/>
      <c r="HMI43" s="46"/>
      <c r="HMJ43" s="46"/>
      <c r="HMK43" s="46"/>
      <c r="HML43" s="46"/>
      <c r="HMM43" s="46"/>
      <c r="HMN43" s="46"/>
      <c r="HMO43" s="46"/>
      <c r="HMP43" s="46"/>
      <c r="HMQ43" s="46"/>
      <c r="HMR43" s="46"/>
      <c r="HMS43" s="46"/>
      <c r="HMT43" s="46"/>
      <c r="HMU43" s="46"/>
      <c r="HMV43" s="46"/>
      <c r="HMW43" s="46"/>
      <c r="HMX43" s="46"/>
      <c r="HMY43" s="46"/>
      <c r="HMZ43" s="46"/>
      <c r="HNA43" s="46"/>
      <c r="HNB43" s="46"/>
      <c r="HNC43" s="46"/>
      <c r="HND43" s="46"/>
      <c r="HNE43" s="46"/>
      <c r="HNF43" s="46"/>
      <c r="HNG43" s="46"/>
      <c r="HNH43" s="46"/>
      <c r="HNI43" s="46"/>
      <c r="HNJ43" s="46"/>
      <c r="HNK43" s="46"/>
      <c r="HNL43" s="46"/>
      <c r="HNM43" s="46"/>
      <c r="HNN43" s="46"/>
      <c r="HNO43" s="46"/>
      <c r="HNP43" s="46"/>
      <c r="HNQ43" s="46"/>
      <c r="HNR43" s="46"/>
      <c r="HNS43" s="46"/>
      <c r="HNT43" s="46"/>
      <c r="HNU43" s="46"/>
      <c r="HNV43" s="46"/>
      <c r="HNW43" s="46"/>
      <c r="HNX43" s="46"/>
      <c r="HNY43" s="46"/>
      <c r="HNZ43" s="46"/>
      <c r="HOA43" s="46"/>
      <c r="HOB43" s="46"/>
      <c r="HOC43" s="46"/>
      <c r="HOD43" s="46"/>
      <c r="HOE43" s="46"/>
      <c r="HOF43" s="46"/>
      <c r="HOG43" s="46"/>
      <c r="HOH43" s="46"/>
      <c r="HOI43" s="46"/>
      <c r="HOJ43" s="46"/>
      <c r="HOK43" s="46"/>
      <c r="HOL43" s="46"/>
      <c r="HOM43" s="46"/>
      <c r="HON43" s="46"/>
      <c r="HOO43" s="46"/>
      <c r="HOP43" s="46"/>
      <c r="HOQ43" s="46"/>
      <c r="HOR43" s="46"/>
      <c r="HOS43" s="46"/>
      <c r="HOT43" s="46"/>
      <c r="HOU43" s="46"/>
      <c r="HOV43" s="46"/>
      <c r="HOW43" s="46"/>
      <c r="HOX43" s="46"/>
      <c r="HOY43" s="46"/>
      <c r="HOZ43" s="46"/>
      <c r="HPA43" s="46"/>
      <c r="HPB43" s="46"/>
      <c r="HPC43" s="46"/>
      <c r="HPD43" s="46"/>
      <c r="HPE43" s="46"/>
      <c r="HPF43" s="46"/>
      <c r="HPG43" s="46"/>
      <c r="HPH43" s="46"/>
      <c r="HPI43" s="46"/>
      <c r="HPJ43" s="46"/>
      <c r="HPK43" s="46"/>
      <c r="HPL43" s="46"/>
      <c r="HPM43" s="46"/>
      <c r="HPN43" s="46"/>
      <c r="HPO43" s="46"/>
      <c r="HPP43" s="46"/>
      <c r="HPQ43" s="46"/>
      <c r="HPR43" s="46"/>
      <c r="HPS43" s="46"/>
      <c r="HPT43" s="46"/>
      <c r="HPU43" s="46"/>
      <c r="HPV43" s="46"/>
      <c r="HPW43" s="46"/>
      <c r="HPX43" s="46"/>
      <c r="HPY43" s="46"/>
      <c r="HPZ43" s="46"/>
      <c r="HQA43" s="46"/>
      <c r="HQB43" s="46"/>
      <c r="HQC43" s="46"/>
      <c r="HQD43" s="46"/>
      <c r="HQE43" s="46"/>
      <c r="HQF43" s="46"/>
      <c r="HQG43" s="46"/>
      <c r="HQH43" s="46"/>
      <c r="HQI43" s="46"/>
      <c r="HQJ43" s="46"/>
      <c r="HQK43" s="46"/>
      <c r="HQL43" s="46"/>
      <c r="HQM43" s="46"/>
      <c r="HQN43" s="46"/>
      <c r="HQO43" s="46"/>
      <c r="HQP43" s="46"/>
      <c r="HQQ43" s="46"/>
      <c r="HQR43" s="46"/>
      <c r="HQS43" s="46"/>
      <c r="HQT43" s="46"/>
      <c r="HQU43" s="46"/>
      <c r="HQV43" s="46"/>
      <c r="HQW43" s="46"/>
      <c r="HQX43" s="46"/>
      <c r="HQY43" s="46"/>
      <c r="HQZ43" s="46"/>
      <c r="HRA43" s="46"/>
      <c r="HRB43" s="46"/>
      <c r="HRC43" s="46"/>
      <c r="HRD43" s="46"/>
      <c r="HRE43" s="46"/>
      <c r="HRF43" s="46"/>
      <c r="HRG43" s="46"/>
      <c r="HRH43" s="46"/>
      <c r="HRI43" s="46"/>
      <c r="HRJ43" s="46"/>
      <c r="HRK43" s="46"/>
      <c r="HRL43" s="46"/>
      <c r="HRM43" s="46"/>
      <c r="HRN43" s="46"/>
      <c r="HRO43" s="46"/>
      <c r="HRP43" s="46"/>
      <c r="HRQ43" s="46"/>
      <c r="HRR43" s="46"/>
      <c r="HRS43" s="46"/>
      <c r="HRT43" s="46"/>
      <c r="HRU43" s="46"/>
      <c r="HRV43" s="46"/>
      <c r="HRW43" s="46"/>
      <c r="HRX43" s="46"/>
      <c r="HRY43" s="46"/>
      <c r="HRZ43" s="46"/>
      <c r="HSA43" s="46"/>
      <c r="HSB43" s="46"/>
      <c r="HSC43" s="46"/>
      <c r="HSD43" s="46"/>
      <c r="HSE43" s="46"/>
      <c r="HSF43" s="46"/>
      <c r="HSG43" s="46"/>
      <c r="HSH43" s="46"/>
      <c r="HSI43" s="46"/>
      <c r="HSJ43" s="46"/>
      <c r="HSK43" s="46"/>
      <c r="HSL43" s="46"/>
      <c r="HSM43" s="46"/>
      <c r="HSN43" s="46"/>
      <c r="HSO43" s="46"/>
      <c r="HSP43" s="46"/>
      <c r="HSQ43" s="46"/>
      <c r="HSR43" s="46"/>
      <c r="HSS43" s="46"/>
      <c r="HST43" s="46"/>
      <c r="HSU43" s="46"/>
      <c r="HSV43" s="46"/>
      <c r="HSW43" s="46"/>
      <c r="HSX43" s="46"/>
      <c r="HSY43" s="46"/>
      <c r="HSZ43" s="46"/>
      <c r="HTA43" s="46"/>
      <c r="HTB43" s="46"/>
      <c r="HTC43" s="46"/>
      <c r="HTD43" s="46"/>
      <c r="HTE43" s="46"/>
      <c r="HTF43" s="46"/>
      <c r="HTG43" s="46"/>
      <c r="HTH43" s="46"/>
      <c r="HTI43" s="46"/>
      <c r="HTJ43" s="46"/>
      <c r="HTK43" s="46"/>
      <c r="HTL43" s="46"/>
      <c r="HTM43" s="46"/>
      <c r="HTN43" s="46"/>
      <c r="HTO43" s="46"/>
      <c r="HTP43" s="46"/>
      <c r="HTQ43" s="46"/>
      <c r="HTR43" s="46"/>
      <c r="HTS43" s="46"/>
      <c r="HTT43" s="46"/>
      <c r="HTU43" s="46"/>
      <c r="HTV43" s="46"/>
      <c r="HTW43" s="46"/>
      <c r="HTX43" s="46"/>
      <c r="HTY43" s="46"/>
      <c r="HTZ43" s="46"/>
      <c r="HUA43" s="46"/>
      <c r="HUB43" s="46"/>
      <c r="HUC43" s="46"/>
      <c r="HUD43" s="46"/>
      <c r="HUE43" s="46"/>
      <c r="HUF43" s="46"/>
      <c r="HUG43" s="46"/>
      <c r="HUH43" s="46"/>
      <c r="HUI43" s="46"/>
      <c r="HUJ43" s="46"/>
      <c r="HUK43" s="46"/>
      <c r="HUL43" s="46"/>
      <c r="HUM43" s="46"/>
      <c r="HUN43" s="46"/>
      <c r="HUO43" s="46"/>
      <c r="HUP43" s="46"/>
      <c r="HUQ43" s="46"/>
      <c r="HUR43" s="46"/>
      <c r="HUS43" s="46"/>
      <c r="HUT43" s="46"/>
      <c r="HUU43" s="46"/>
      <c r="HUV43" s="46"/>
      <c r="HUW43" s="46"/>
      <c r="HUX43" s="46"/>
      <c r="HUY43" s="46"/>
      <c r="HUZ43" s="46"/>
      <c r="HVA43" s="46"/>
      <c r="HVB43" s="46"/>
      <c r="HVC43" s="46"/>
      <c r="HVD43" s="46"/>
      <c r="HVE43" s="46"/>
      <c r="HVF43" s="46"/>
      <c r="HVG43" s="46"/>
      <c r="HVH43" s="46"/>
      <c r="HVI43" s="46"/>
      <c r="HVJ43" s="46"/>
      <c r="HVK43" s="46"/>
      <c r="HVL43" s="46"/>
      <c r="HVM43" s="46"/>
      <c r="HVN43" s="46"/>
      <c r="HVO43" s="46"/>
      <c r="HVP43" s="46"/>
      <c r="HVQ43" s="46"/>
      <c r="HVR43" s="46"/>
      <c r="HVS43" s="46"/>
      <c r="HVT43" s="46"/>
      <c r="HVU43" s="46"/>
      <c r="HVV43" s="46"/>
      <c r="HVW43" s="46"/>
      <c r="HVX43" s="46"/>
      <c r="HVY43" s="46"/>
      <c r="HVZ43" s="46"/>
      <c r="HWA43" s="46"/>
      <c r="HWB43" s="46"/>
      <c r="HWC43" s="46"/>
      <c r="HWD43" s="46"/>
      <c r="HWE43" s="46"/>
      <c r="HWF43" s="46"/>
      <c r="HWG43" s="46"/>
      <c r="HWH43" s="46"/>
      <c r="HWI43" s="46"/>
      <c r="HWJ43" s="46"/>
      <c r="HWK43" s="46"/>
      <c r="HWL43" s="46"/>
      <c r="HWM43" s="46"/>
      <c r="HWN43" s="46"/>
      <c r="HWO43" s="46"/>
      <c r="HWP43" s="46"/>
      <c r="HWQ43" s="46"/>
      <c r="HWR43" s="46"/>
      <c r="HWS43" s="46"/>
      <c r="HWT43" s="46"/>
      <c r="HWU43" s="46"/>
      <c r="HWV43" s="46"/>
      <c r="HWW43" s="46"/>
      <c r="HWX43" s="46"/>
      <c r="HWY43" s="46"/>
      <c r="HWZ43" s="46"/>
      <c r="HXA43" s="46"/>
      <c r="HXB43" s="46"/>
      <c r="HXC43" s="46"/>
      <c r="HXD43" s="46"/>
      <c r="HXE43" s="46"/>
      <c r="HXF43" s="46"/>
      <c r="HXG43" s="46"/>
      <c r="HXH43" s="46"/>
      <c r="HXI43" s="46"/>
      <c r="HXJ43" s="46"/>
      <c r="HXK43" s="46"/>
      <c r="HXL43" s="46"/>
      <c r="HXM43" s="46"/>
      <c r="HXN43" s="46"/>
      <c r="HXO43" s="46"/>
      <c r="HXP43" s="46"/>
      <c r="HXQ43" s="46"/>
      <c r="HXR43" s="46"/>
      <c r="HXS43" s="46"/>
      <c r="HXT43" s="46"/>
      <c r="HXU43" s="46"/>
      <c r="HXV43" s="46"/>
      <c r="HXW43" s="46"/>
      <c r="HXX43" s="46"/>
      <c r="HXY43" s="46"/>
      <c r="HXZ43" s="46"/>
      <c r="HYA43" s="46"/>
      <c r="HYB43" s="46"/>
      <c r="HYC43" s="46"/>
      <c r="HYD43" s="46"/>
      <c r="HYE43" s="46"/>
      <c r="HYF43" s="46"/>
      <c r="HYG43" s="46"/>
      <c r="HYH43" s="46"/>
      <c r="HYI43" s="46"/>
      <c r="HYJ43" s="46"/>
      <c r="HYK43" s="46"/>
      <c r="HYL43" s="46"/>
      <c r="HYM43" s="46"/>
      <c r="HYN43" s="46"/>
      <c r="HYO43" s="46"/>
      <c r="HYP43" s="46"/>
      <c r="HYQ43" s="46"/>
      <c r="HYR43" s="46"/>
      <c r="HYS43" s="46"/>
      <c r="HYT43" s="46"/>
      <c r="HYU43" s="46"/>
      <c r="HYV43" s="46"/>
      <c r="HYW43" s="46"/>
      <c r="HYX43" s="46"/>
      <c r="HYY43" s="46"/>
      <c r="HYZ43" s="46"/>
      <c r="HZA43" s="46"/>
      <c r="HZB43" s="46"/>
      <c r="HZC43" s="46"/>
      <c r="HZD43" s="46"/>
      <c r="HZE43" s="46"/>
      <c r="HZF43" s="46"/>
      <c r="HZG43" s="46"/>
      <c r="HZH43" s="46"/>
      <c r="HZI43" s="46"/>
      <c r="HZJ43" s="46"/>
      <c r="HZK43" s="46"/>
      <c r="HZL43" s="46"/>
      <c r="HZM43" s="46"/>
      <c r="HZN43" s="46"/>
      <c r="HZO43" s="46"/>
      <c r="HZP43" s="46"/>
      <c r="HZQ43" s="46"/>
      <c r="HZR43" s="46"/>
      <c r="HZS43" s="46"/>
      <c r="HZT43" s="46"/>
      <c r="HZU43" s="46"/>
      <c r="HZV43" s="46"/>
      <c r="HZW43" s="46"/>
      <c r="HZX43" s="46"/>
      <c r="HZY43" s="46"/>
      <c r="HZZ43" s="46"/>
      <c r="IAA43" s="46"/>
      <c r="IAB43" s="46"/>
      <c r="IAC43" s="46"/>
      <c r="IAD43" s="46"/>
      <c r="IAE43" s="46"/>
      <c r="IAF43" s="46"/>
      <c r="IAG43" s="46"/>
      <c r="IAH43" s="46"/>
      <c r="IAI43" s="46"/>
      <c r="IAJ43" s="46"/>
      <c r="IAK43" s="46"/>
      <c r="IAL43" s="46"/>
      <c r="IAM43" s="46"/>
      <c r="IAN43" s="46"/>
      <c r="IAO43" s="46"/>
      <c r="IAP43" s="46"/>
      <c r="IAQ43" s="46"/>
      <c r="IAR43" s="46"/>
      <c r="IAS43" s="46"/>
      <c r="IAT43" s="46"/>
      <c r="IAU43" s="46"/>
      <c r="IAV43" s="46"/>
      <c r="IAW43" s="46"/>
      <c r="IAX43" s="46"/>
      <c r="IAY43" s="46"/>
      <c r="IAZ43" s="46"/>
      <c r="IBA43" s="46"/>
      <c r="IBB43" s="46"/>
      <c r="IBC43" s="46"/>
      <c r="IBD43" s="46"/>
      <c r="IBE43" s="46"/>
      <c r="IBF43" s="46"/>
      <c r="IBG43" s="46"/>
      <c r="IBH43" s="46"/>
      <c r="IBI43" s="46"/>
      <c r="IBJ43" s="46"/>
      <c r="IBK43" s="46"/>
      <c r="IBL43" s="46"/>
      <c r="IBM43" s="46"/>
      <c r="IBN43" s="46"/>
      <c r="IBO43" s="46"/>
      <c r="IBP43" s="46"/>
      <c r="IBQ43" s="46"/>
      <c r="IBR43" s="46"/>
      <c r="IBS43" s="46"/>
      <c r="IBT43" s="46"/>
      <c r="IBU43" s="46"/>
      <c r="IBV43" s="46"/>
      <c r="IBW43" s="46"/>
      <c r="IBX43" s="46"/>
      <c r="IBY43" s="46"/>
      <c r="IBZ43" s="46"/>
      <c r="ICA43" s="46"/>
      <c r="ICB43" s="46"/>
      <c r="ICC43" s="46"/>
      <c r="ICD43" s="46"/>
      <c r="ICE43" s="46"/>
      <c r="ICF43" s="46"/>
      <c r="ICG43" s="46"/>
      <c r="ICH43" s="46"/>
      <c r="ICI43" s="46"/>
      <c r="ICJ43" s="46"/>
      <c r="ICK43" s="46"/>
      <c r="ICL43" s="46"/>
      <c r="ICM43" s="46"/>
      <c r="ICN43" s="46"/>
      <c r="ICO43" s="46"/>
      <c r="ICP43" s="46"/>
      <c r="ICQ43" s="46"/>
      <c r="ICR43" s="46"/>
      <c r="ICS43" s="46"/>
      <c r="ICT43" s="46"/>
      <c r="ICU43" s="46"/>
      <c r="ICV43" s="46"/>
      <c r="ICW43" s="46"/>
      <c r="ICX43" s="46"/>
      <c r="ICY43" s="46"/>
      <c r="ICZ43" s="46"/>
      <c r="IDA43" s="46"/>
      <c r="IDB43" s="46"/>
      <c r="IDC43" s="46"/>
      <c r="IDD43" s="46"/>
      <c r="IDE43" s="46"/>
      <c r="IDF43" s="46"/>
      <c r="IDG43" s="46"/>
      <c r="IDH43" s="46"/>
      <c r="IDI43" s="46"/>
      <c r="IDJ43" s="46"/>
      <c r="IDK43" s="46"/>
      <c r="IDL43" s="46"/>
      <c r="IDM43" s="46"/>
      <c r="IDN43" s="46"/>
      <c r="IDO43" s="46"/>
      <c r="IDP43" s="46"/>
      <c r="IDQ43" s="46"/>
      <c r="IDR43" s="46"/>
      <c r="IDS43" s="46"/>
      <c r="IDT43" s="46"/>
      <c r="IDU43" s="46"/>
      <c r="IDV43" s="46"/>
      <c r="IDW43" s="46"/>
      <c r="IDX43" s="46"/>
      <c r="IDY43" s="46"/>
      <c r="IDZ43" s="46"/>
      <c r="IEA43" s="46"/>
      <c r="IEB43" s="46"/>
      <c r="IEC43" s="46"/>
      <c r="IED43" s="46"/>
      <c r="IEE43" s="46"/>
      <c r="IEF43" s="46"/>
      <c r="IEG43" s="46"/>
      <c r="IEH43" s="46"/>
      <c r="IEI43" s="46"/>
      <c r="IEJ43" s="46"/>
      <c r="IEK43" s="46"/>
      <c r="IEL43" s="46"/>
      <c r="IEM43" s="46"/>
      <c r="IEN43" s="46"/>
      <c r="IEO43" s="46"/>
      <c r="IEP43" s="46"/>
      <c r="IEQ43" s="46"/>
      <c r="IER43" s="46"/>
      <c r="IES43" s="46"/>
      <c r="IET43" s="46"/>
      <c r="IEU43" s="46"/>
      <c r="IEV43" s="46"/>
      <c r="IEW43" s="46"/>
      <c r="IEX43" s="46"/>
      <c r="IEY43" s="46"/>
      <c r="IEZ43" s="46"/>
      <c r="IFA43" s="46"/>
      <c r="IFB43" s="46"/>
      <c r="IFC43" s="46"/>
      <c r="IFD43" s="46"/>
      <c r="IFE43" s="46"/>
      <c r="IFF43" s="46"/>
      <c r="IFG43" s="46"/>
      <c r="IFH43" s="46"/>
      <c r="IFI43" s="46"/>
      <c r="IFJ43" s="46"/>
      <c r="IFK43" s="46"/>
      <c r="IFL43" s="46"/>
      <c r="IFM43" s="46"/>
      <c r="IFN43" s="46"/>
      <c r="IFO43" s="46"/>
      <c r="IFP43" s="46"/>
      <c r="IFQ43" s="46"/>
      <c r="IFR43" s="46"/>
      <c r="IFS43" s="46"/>
      <c r="IFT43" s="46"/>
      <c r="IFU43" s="46"/>
      <c r="IFV43" s="46"/>
      <c r="IFW43" s="46"/>
      <c r="IFX43" s="46"/>
      <c r="IFY43" s="46"/>
      <c r="IFZ43" s="46"/>
      <c r="IGA43" s="46"/>
      <c r="IGB43" s="46"/>
      <c r="IGC43" s="46"/>
      <c r="IGD43" s="46"/>
      <c r="IGE43" s="46"/>
      <c r="IGF43" s="46"/>
      <c r="IGG43" s="46"/>
      <c r="IGH43" s="46"/>
      <c r="IGI43" s="46"/>
      <c r="IGJ43" s="46"/>
      <c r="IGK43" s="46"/>
      <c r="IGL43" s="46"/>
      <c r="IGM43" s="46"/>
      <c r="IGN43" s="46"/>
      <c r="IGO43" s="46"/>
      <c r="IGP43" s="46"/>
      <c r="IGQ43" s="46"/>
      <c r="IGR43" s="46"/>
      <c r="IGS43" s="46"/>
      <c r="IGT43" s="46"/>
      <c r="IGU43" s="46"/>
      <c r="IGV43" s="46"/>
      <c r="IGW43" s="46"/>
      <c r="IGX43" s="46"/>
      <c r="IGY43" s="46"/>
      <c r="IGZ43" s="46"/>
      <c r="IHA43" s="46"/>
      <c r="IHB43" s="46"/>
      <c r="IHC43" s="46"/>
      <c r="IHD43" s="46"/>
      <c r="IHE43" s="46"/>
      <c r="IHF43" s="46"/>
      <c r="IHG43" s="46"/>
      <c r="IHH43" s="46"/>
      <c r="IHI43" s="46"/>
      <c r="IHJ43" s="46"/>
      <c r="IHK43" s="46"/>
      <c r="IHL43" s="46"/>
      <c r="IHM43" s="46"/>
      <c r="IHN43" s="46"/>
      <c r="IHO43" s="46"/>
      <c r="IHP43" s="46"/>
      <c r="IHQ43" s="46"/>
      <c r="IHR43" s="46"/>
      <c r="IHS43" s="46"/>
      <c r="IHT43" s="46"/>
      <c r="IHU43" s="46"/>
      <c r="IHV43" s="46"/>
      <c r="IHW43" s="46"/>
      <c r="IHX43" s="46"/>
      <c r="IHY43" s="46"/>
      <c r="IHZ43" s="46"/>
      <c r="IIA43" s="46"/>
      <c r="IIB43" s="46"/>
      <c r="IIC43" s="46"/>
      <c r="IID43" s="46"/>
      <c r="IIE43" s="46"/>
      <c r="IIF43" s="46"/>
      <c r="IIG43" s="46"/>
      <c r="IIH43" s="46"/>
      <c r="III43" s="46"/>
      <c r="IIJ43" s="46"/>
      <c r="IIK43" s="46"/>
      <c r="IIL43" s="46"/>
      <c r="IIM43" s="46"/>
      <c r="IIN43" s="46"/>
      <c r="IIO43" s="46"/>
      <c r="IIP43" s="46"/>
      <c r="IIQ43" s="46"/>
      <c r="IIR43" s="46"/>
      <c r="IIS43" s="46"/>
      <c r="IIT43" s="46"/>
      <c r="IIU43" s="46"/>
      <c r="IIV43" s="46"/>
      <c r="IIW43" s="46"/>
      <c r="IIX43" s="46"/>
      <c r="IIY43" s="46"/>
      <c r="IIZ43" s="46"/>
      <c r="IJA43" s="46"/>
      <c r="IJB43" s="46"/>
      <c r="IJC43" s="46"/>
      <c r="IJD43" s="46"/>
      <c r="IJE43" s="46"/>
      <c r="IJF43" s="46"/>
      <c r="IJG43" s="46"/>
      <c r="IJH43" s="46"/>
      <c r="IJI43" s="46"/>
      <c r="IJJ43" s="46"/>
      <c r="IJK43" s="46"/>
      <c r="IJL43" s="46"/>
      <c r="IJM43" s="46"/>
      <c r="IJN43" s="46"/>
      <c r="IJO43" s="46"/>
      <c r="IJP43" s="46"/>
      <c r="IJQ43" s="46"/>
      <c r="IJR43" s="46"/>
      <c r="IJS43" s="46"/>
      <c r="IJT43" s="46"/>
      <c r="IJU43" s="46"/>
      <c r="IJV43" s="46"/>
      <c r="IJW43" s="46"/>
      <c r="IJX43" s="46"/>
      <c r="IJY43" s="46"/>
      <c r="IJZ43" s="46"/>
      <c r="IKA43" s="46"/>
      <c r="IKB43" s="46"/>
      <c r="IKC43" s="46"/>
      <c r="IKD43" s="46"/>
      <c r="IKE43" s="46"/>
      <c r="IKF43" s="46"/>
      <c r="IKG43" s="46"/>
      <c r="IKH43" s="46"/>
      <c r="IKI43" s="46"/>
      <c r="IKJ43" s="46"/>
      <c r="IKK43" s="46"/>
      <c r="IKL43" s="46"/>
      <c r="IKM43" s="46"/>
      <c r="IKN43" s="46"/>
      <c r="IKO43" s="46"/>
      <c r="IKP43" s="46"/>
      <c r="IKQ43" s="46"/>
      <c r="IKR43" s="46"/>
      <c r="IKS43" s="46"/>
      <c r="IKT43" s="46"/>
      <c r="IKU43" s="46"/>
      <c r="IKV43" s="46"/>
      <c r="IKW43" s="46"/>
      <c r="IKX43" s="46"/>
      <c r="IKY43" s="46"/>
      <c r="IKZ43" s="46"/>
      <c r="ILA43" s="46"/>
      <c r="ILB43" s="46"/>
      <c r="ILC43" s="46"/>
      <c r="ILD43" s="46"/>
      <c r="ILE43" s="46"/>
      <c r="ILF43" s="46"/>
      <c r="ILG43" s="46"/>
      <c r="ILH43" s="46"/>
      <c r="ILI43" s="46"/>
      <c r="ILJ43" s="46"/>
      <c r="ILK43" s="46"/>
      <c r="ILL43" s="46"/>
      <c r="ILM43" s="46"/>
      <c r="ILN43" s="46"/>
      <c r="ILO43" s="46"/>
      <c r="ILP43" s="46"/>
      <c r="ILQ43" s="46"/>
      <c r="ILR43" s="46"/>
      <c r="ILS43" s="46"/>
      <c r="ILT43" s="46"/>
      <c r="ILU43" s="46"/>
      <c r="ILV43" s="46"/>
      <c r="ILW43" s="46"/>
      <c r="ILX43" s="46"/>
      <c r="ILY43" s="46"/>
      <c r="ILZ43" s="46"/>
      <c r="IMA43" s="46"/>
      <c r="IMB43" s="46"/>
      <c r="IMC43" s="46"/>
      <c r="IMD43" s="46"/>
      <c r="IME43" s="46"/>
      <c r="IMF43" s="46"/>
      <c r="IMG43" s="46"/>
      <c r="IMH43" s="46"/>
      <c r="IMI43" s="46"/>
      <c r="IMJ43" s="46"/>
      <c r="IMK43" s="46"/>
      <c r="IML43" s="46"/>
      <c r="IMM43" s="46"/>
      <c r="IMN43" s="46"/>
      <c r="IMO43" s="46"/>
      <c r="IMP43" s="46"/>
      <c r="IMQ43" s="46"/>
      <c r="IMR43" s="46"/>
      <c r="IMS43" s="46"/>
      <c r="IMT43" s="46"/>
      <c r="IMU43" s="46"/>
      <c r="IMV43" s="46"/>
      <c r="IMW43" s="46"/>
      <c r="IMX43" s="46"/>
      <c r="IMY43" s="46"/>
      <c r="IMZ43" s="46"/>
      <c r="INA43" s="46"/>
      <c r="INB43" s="46"/>
      <c r="INC43" s="46"/>
      <c r="IND43" s="46"/>
      <c r="INE43" s="46"/>
      <c r="INF43" s="46"/>
      <c r="ING43" s="46"/>
      <c r="INH43" s="46"/>
      <c r="INI43" s="46"/>
      <c r="INJ43" s="46"/>
      <c r="INK43" s="46"/>
      <c r="INL43" s="46"/>
      <c r="INM43" s="46"/>
      <c r="INN43" s="46"/>
      <c r="INO43" s="46"/>
      <c r="INP43" s="46"/>
      <c r="INQ43" s="46"/>
      <c r="INR43" s="46"/>
      <c r="INS43" s="46"/>
      <c r="INT43" s="46"/>
      <c r="INU43" s="46"/>
      <c r="INV43" s="46"/>
      <c r="INW43" s="46"/>
      <c r="INX43" s="46"/>
      <c r="INY43" s="46"/>
      <c r="INZ43" s="46"/>
      <c r="IOA43" s="46"/>
      <c r="IOB43" s="46"/>
      <c r="IOC43" s="46"/>
      <c r="IOD43" s="46"/>
      <c r="IOE43" s="46"/>
      <c r="IOF43" s="46"/>
      <c r="IOG43" s="46"/>
      <c r="IOH43" s="46"/>
      <c r="IOI43" s="46"/>
      <c r="IOJ43" s="46"/>
      <c r="IOK43" s="46"/>
      <c r="IOL43" s="46"/>
      <c r="IOM43" s="46"/>
      <c r="ION43" s="46"/>
      <c r="IOO43" s="46"/>
      <c r="IOP43" s="46"/>
      <c r="IOQ43" s="46"/>
      <c r="IOR43" s="46"/>
      <c r="IOS43" s="46"/>
      <c r="IOT43" s="46"/>
      <c r="IOU43" s="46"/>
      <c r="IOV43" s="46"/>
      <c r="IOW43" s="46"/>
      <c r="IOX43" s="46"/>
      <c r="IOY43" s="46"/>
      <c r="IOZ43" s="46"/>
      <c r="IPA43" s="46"/>
      <c r="IPB43" s="46"/>
      <c r="IPC43" s="46"/>
      <c r="IPD43" s="46"/>
      <c r="IPE43" s="46"/>
      <c r="IPF43" s="46"/>
      <c r="IPG43" s="46"/>
      <c r="IPH43" s="46"/>
      <c r="IPI43" s="46"/>
      <c r="IPJ43" s="46"/>
      <c r="IPK43" s="46"/>
      <c r="IPL43" s="46"/>
      <c r="IPM43" s="46"/>
      <c r="IPN43" s="46"/>
      <c r="IPO43" s="46"/>
      <c r="IPP43" s="46"/>
      <c r="IPQ43" s="46"/>
      <c r="IPR43" s="46"/>
      <c r="IPS43" s="46"/>
      <c r="IPT43" s="46"/>
      <c r="IPU43" s="46"/>
      <c r="IPV43" s="46"/>
      <c r="IPW43" s="46"/>
      <c r="IPX43" s="46"/>
      <c r="IPY43" s="46"/>
      <c r="IPZ43" s="46"/>
      <c r="IQA43" s="46"/>
      <c r="IQB43" s="46"/>
      <c r="IQC43" s="46"/>
      <c r="IQD43" s="46"/>
      <c r="IQE43" s="46"/>
      <c r="IQF43" s="46"/>
      <c r="IQG43" s="46"/>
      <c r="IQH43" s="46"/>
      <c r="IQI43" s="46"/>
      <c r="IQJ43" s="46"/>
      <c r="IQK43" s="46"/>
      <c r="IQL43" s="46"/>
      <c r="IQM43" s="46"/>
      <c r="IQN43" s="46"/>
      <c r="IQO43" s="46"/>
      <c r="IQP43" s="46"/>
      <c r="IQQ43" s="46"/>
      <c r="IQR43" s="46"/>
      <c r="IQS43" s="46"/>
      <c r="IQT43" s="46"/>
      <c r="IQU43" s="46"/>
      <c r="IQV43" s="46"/>
      <c r="IQW43" s="46"/>
      <c r="IQX43" s="46"/>
      <c r="IQY43" s="46"/>
      <c r="IQZ43" s="46"/>
      <c r="IRA43" s="46"/>
      <c r="IRB43" s="46"/>
      <c r="IRC43" s="46"/>
      <c r="IRD43" s="46"/>
      <c r="IRE43" s="46"/>
      <c r="IRF43" s="46"/>
      <c r="IRG43" s="46"/>
      <c r="IRH43" s="46"/>
      <c r="IRI43" s="46"/>
      <c r="IRJ43" s="46"/>
      <c r="IRK43" s="46"/>
      <c r="IRL43" s="46"/>
      <c r="IRM43" s="46"/>
      <c r="IRN43" s="46"/>
      <c r="IRO43" s="46"/>
      <c r="IRP43" s="46"/>
      <c r="IRQ43" s="46"/>
      <c r="IRR43" s="46"/>
      <c r="IRS43" s="46"/>
      <c r="IRT43" s="46"/>
      <c r="IRU43" s="46"/>
      <c r="IRV43" s="46"/>
      <c r="IRW43" s="46"/>
      <c r="IRX43" s="46"/>
      <c r="IRY43" s="46"/>
      <c r="IRZ43" s="46"/>
      <c r="ISA43" s="46"/>
      <c r="ISB43" s="46"/>
      <c r="ISC43" s="46"/>
      <c r="ISD43" s="46"/>
      <c r="ISE43" s="46"/>
      <c r="ISF43" s="46"/>
      <c r="ISG43" s="46"/>
      <c r="ISH43" s="46"/>
      <c r="ISI43" s="46"/>
      <c r="ISJ43" s="46"/>
      <c r="ISK43" s="46"/>
      <c r="ISL43" s="46"/>
      <c r="ISM43" s="46"/>
      <c r="ISN43" s="46"/>
      <c r="ISO43" s="46"/>
      <c r="ISP43" s="46"/>
      <c r="ISQ43" s="46"/>
      <c r="ISR43" s="46"/>
      <c r="ISS43" s="46"/>
      <c r="IST43" s="46"/>
      <c r="ISU43" s="46"/>
      <c r="ISV43" s="46"/>
      <c r="ISW43" s="46"/>
      <c r="ISX43" s="46"/>
      <c r="ISY43" s="46"/>
      <c r="ISZ43" s="46"/>
      <c r="ITA43" s="46"/>
      <c r="ITB43" s="46"/>
      <c r="ITC43" s="46"/>
      <c r="ITD43" s="46"/>
      <c r="ITE43" s="46"/>
      <c r="ITF43" s="46"/>
      <c r="ITG43" s="46"/>
      <c r="ITH43" s="46"/>
      <c r="ITI43" s="46"/>
      <c r="ITJ43" s="46"/>
      <c r="ITK43" s="46"/>
      <c r="ITL43" s="46"/>
      <c r="ITM43" s="46"/>
      <c r="ITN43" s="46"/>
      <c r="ITO43" s="46"/>
      <c r="ITP43" s="46"/>
      <c r="ITQ43" s="46"/>
      <c r="ITR43" s="46"/>
      <c r="ITS43" s="46"/>
      <c r="ITT43" s="46"/>
      <c r="ITU43" s="46"/>
      <c r="ITV43" s="46"/>
      <c r="ITW43" s="46"/>
      <c r="ITX43" s="46"/>
      <c r="ITY43" s="46"/>
      <c r="ITZ43" s="46"/>
      <c r="IUA43" s="46"/>
      <c r="IUB43" s="46"/>
      <c r="IUC43" s="46"/>
      <c r="IUD43" s="46"/>
      <c r="IUE43" s="46"/>
      <c r="IUF43" s="46"/>
      <c r="IUG43" s="46"/>
      <c r="IUH43" s="46"/>
      <c r="IUI43" s="46"/>
      <c r="IUJ43" s="46"/>
      <c r="IUK43" s="46"/>
      <c r="IUL43" s="46"/>
      <c r="IUM43" s="46"/>
      <c r="IUN43" s="46"/>
      <c r="IUO43" s="46"/>
      <c r="IUP43" s="46"/>
      <c r="IUQ43" s="46"/>
      <c r="IUR43" s="46"/>
      <c r="IUS43" s="46"/>
      <c r="IUT43" s="46"/>
      <c r="IUU43" s="46"/>
      <c r="IUV43" s="46"/>
      <c r="IUW43" s="46"/>
      <c r="IUX43" s="46"/>
      <c r="IUY43" s="46"/>
      <c r="IUZ43" s="46"/>
      <c r="IVA43" s="46"/>
      <c r="IVB43" s="46"/>
      <c r="IVC43" s="46"/>
      <c r="IVD43" s="46"/>
      <c r="IVE43" s="46"/>
      <c r="IVF43" s="46"/>
      <c r="IVG43" s="46"/>
      <c r="IVH43" s="46"/>
      <c r="IVI43" s="46"/>
      <c r="IVJ43" s="46"/>
      <c r="IVK43" s="46"/>
      <c r="IVL43" s="46"/>
      <c r="IVM43" s="46"/>
      <c r="IVN43" s="46"/>
      <c r="IVO43" s="46"/>
      <c r="IVP43" s="46"/>
      <c r="IVQ43" s="46"/>
      <c r="IVR43" s="46"/>
      <c r="IVS43" s="46"/>
      <c r="IVT43" s="46"/>
      <c r="IVU43" s="46"/>
      <c r="IVV43" s="46"/>
      <c r="IVW43" s="46"/>
      <c r="IVX43" s="46"/>
      <c r="IVY43" s="46"/>
      <c r="IVZ43" s="46"/>
      <c r="IWA43" s="46"/>
      <c r="IWB43" s="46"/>
      <c r="IWC43" s="46"/>
      <c r="IWD43" s="46"/>
      <c r="IWE43" s="46"/>
      <c r="IWF43" s="46"/>
      <c r="IWG43" s="46"/>
      <c r="IWH43" s="46"/>
      <c r="IWI43" s="46"/>
      <c r="IWJ43" s="46"/>
      <c r="IWK43" s="46"/>
      <c r="IWL43" s="46"/>
      <c r="IWM43" s="46"/>
      <c r="IWN43" s="46"/>
      <c r="IWO43" s="46"/>
      <c r="IWP43" s="46"/>
      <c r="IWQ43" s="46"/>
      <c r="IWR43" s="46"/>
      <c r="IWS43" s="46"/>
      <c r="IWT43" s="46"/>
      <c r="IWU43" s="46"/>
      <c r="IWV43" s="46"/>
      <c r="IWW43" s="46"/>
      <c r="IWX43" s="46"/>
      <c r="IWY43" s="46"/>
      <c r="IWZ43" s="46"/>
      <c r="IXA43" s="46"/>
      <c r="IXB43" s="46"/>
      <c r="IXC43" s="46"/>
      <c r="IXD43" s="46"/>
      <c r="IXE43" s="46"/>
      <c r="IXF43" s="46"/>
      <c r="IXG43" s="46"/>
      <c r="IXH43" s="46"/>
      <c r="IXI43" s="46"/>
      <c r="IXJ43" s="46"/>
      <c r="IXK43" s="46"/>
      <c r="IXL43" s="46"/>
      <c r="IXM43" s="46"/>
      <c r="IXN43" s="46"/>
      <c r="IXO43" s="46"/>
      <c r="IXP43" s="46"/>
      <c r="IXQ43" s="46"/>
      <c r="IXR43" s="46"/>
      <c r="IXS43" s="46"/>
      <c r="IXT43" s="46"/>
      <c r="IXU43" s="46"/>
      <c r="IXV43" s="46"/>
      <c r="IXW43" s="46"/>
      <c r="IXX43" s="46"/>
      <c r="IXY43" s="46"/>
      <c r="IXZ43" s="46"/>
      <c r="IYA43" s="46"/>
      <c r="IYB43" s="46"/>
      <c r="IYC43" s="46"/>
      <c r="IYD43" s="46"/>
      <c r="IYE43" s="46"/>
      <c r="IYF43" s="46"/>
      <c r="IYG43" s="46"/>
      <c r="IYH43" s="46"/>
      <c r="IYI43" s="46"/>
      <c r="IYJ43" s="46"/>
      <c r="IYK43" s="46"/>
      <c r="IYL43" s="46"/>
      <c r="IYM43" s="46"/>
      <c r="IYN43" s="46"/>
      <c r="IYO43" s="46"/>
      <c r="IYP43" s="46"/>
      <c r="IYQ43" s="46"/>
      <c r="IYR43" s="46"/>
      <c r="IYS43" s="46"/>
      <c r="IYT43" s="46"/>
      <c r="IYU43" s="46"/>
      <c r="IYV43" s="46"/>
      <c r="IYW43" s="46"/>
      <c r="IYX43" s="46"/>
      <c r="IYY43" s="46"/>
      <c r="IYZ43" s="46"/>
      <c r="IZA43" s="46"/>
      <c r="IZB43" s="46"/>
      <c r="IZC43" s="46"/>
      <c r="IZD43" s="46"/>
      <c r="IZE43" s="46"/>
      <c r="IZF43" s="46"/>
      <c r="IZG43" s="46"/>
      <c r="IZH43" s="46"/>
      <c r="IZI43" s="46"/>
      <c r="IZJ43" s="46"/>
      <c r="IZK43" s="46"/>
      <c r="IZL43" s="46"/>
      <c r="IZM43" s="46"/>
      <c r="IZN43" s="46"/>
      <c r="IZO43" s="46"/>
      <c r="IZP43" s="46"/>
      <c r="IZQ43" s="46"/>
      <c r="IZR43" s="46"/>
      <c r="IZS43" s="46"/>
      <c r="IZT43" s="46"/>
      <c r="IZU43" s="46"/>
      <c r="IZV43" s="46"/>
      <c r="IZW43" s="46"/>
      <c r="IZX43" s="46"/>
      <c r="IZY43" s="46"/>
      <c r="IZZ43" s="46"/>
      <c r="JAA43" s="46"/>
      <c r="JAB43" s="46"/>
      <c r="JAC43" s="46"/>
      <c r="JAD43" s="46"/>
      <c r="JAE43" s="46"/>
      <c r="JAF43" s="46"/>
      <c r="JAG43" s="46"/>
      <c r="JAH43" s="46"/>
      <c r="JAI43" s="46"/>
      <c r="JAJ43" s="46"/>
      <c r="JAK43" s="46"/>
      <c r="JAL43" s="46"/>
      <c r="JAM43" s="46"/>
      <c r="JAN43" s="46"/>
      <c r="JAO43" s="46"/>
      <c r="JAP43" s="46"/>
      <c r="JAQ43" s="46"/>
      <c r="JAR43" s="46"/>
      <c r="JAS43" s="46"/>
      <c r="JAT43" s="46"/>
      <c r="JAU43" s="46"/>
      <c r="JAV43" s="46"/>
      <c r="JAW43" s="46"/>
      <c r="JAX43" s="46"/>
      <c r="JAY43" s="46"/>
      <c r="JAZ43" s="46"/>
      <c r="JBA43" s="46"/>
      <c r="JBB43" s="46"/>
      <c r="JBC43" s="46"/>
      <c r="JBD43" s="46"/>
      <c r="JBE43" s="46"/>
      <c r="JBF43" s="46"/>
      <c r="JBG43" s="46"/>
      <c r="JBH43" s="46"/>
      <c r="JBI43" s="46"/>
      <c r="JBJ43" s="46"/>
      <c r="JBK43" s="46"/>
      <c r="JBL43" s="46"/>
      <c r="JBM43" s="46"/>
      <c r="JBN43" s="46"/>
      <c r="JBO43" s="46"/>
      <c r="JBP43" s="46"/>
      <c r="JBQ43" s="46"/>
      <c r="JBR43" s="46"/>
      <c r="JBS43" s="46"/>
      <c r="JBT43" s="46"/>
      <c r="JBU43" s="46"/>
      <c r="JBV43" s="46"/>
      <c r="JBW43" s="46"/>
      <c r="JBX43" s="46"/>
      <c r="JBY43" s="46"/>
      <c r="JBZ43" s="46"/>
      <c r="JCA43" s="46"/>
      <c r="JCB43" s="46"/>
      <c r="JCC43" s="46"/>
      <c r="JCD43" s="46"/>
      <c r="JCE43" s="46"/>
      <c r="JCF43" s="46"/>
      <c r="JCG43" s="46"/>
      <c r="JCH43" s="46"/>
      <c r="JCI43" s="46"/>
      <c r="JCJ43" s="46"/>
      <c r="JCK43" s="46"/>
      <c r="JCL43" s="46"/>
      <c r="JCM43" s="46"/>
      <c r="JCN43" s="46"/>
      <c r="JCO43" s="46"/>
      <c r="JCP43" s="46"/>
      <c r="JCQ43" s="46"/>
      <c r="JCR43" s="46"/>
      <c r="JCS43" s="46"/>
      <c r="JCT43" s="46"/>
      <c r="JCU43" s="46"/>
      <c r="JCV43" s="46"/>
      <c r="JCW43" s="46"/>
      <c r="JCX43" s="46"/>
      <c r="JCY43" s="46"/>
      <c r="JCZ43" s="46"/>
      <c r="JDA43" s="46"/>
      <c r="JDB43" s="46"/>
      <c r="JDC43" s="46"/>
      <c r="JDD43" s="46"/>
      <c r="JDE43" s="46"/>
      <c r="JDF43" s="46"/>
      <c r="JDG43" s="46"/>
      <c r="JDH43" s="46"/>
      <c r="JDI43" s="46"/>
      <c r="JDJ43" s="46"/>
      <c r="JDK43" s="46"/>
      <c r="JDL43" s="46"/>
      <c r="JDM43" s="46"/>
      <c r="JDN43" s="46"/>
      <c r="JDO43" s="46"/>
      <c r="JDP43" s="46"/>
      <c r="JDQ43" s="46"/>
      <c r="JDR43" s="46"/>
      <c r="JDS43" s="46"/>
      <c r="JDT43" s="46"/>
      <c r="JDU43" s="46"/>
      <c r="JDV43" s="46"/>
      <c r="JDW43" s="46"/>
      <c r="JDX43" s="46"/>
      <c r="JDY43" s="46"/>
      <c r="JDZ43" s="46"/>
      <c r="JEA43" s="46"/>
      <c r="JEB43" s="46"/>
      <c r="JEC43" s="46"/>
      <c r="JED43" s="46"/>
      <c r="JEE43" s="46"/>
      <c r="JEF43" s="46"/>
      <c r="JEG43" s="46"/>
      <c r="JEH43" s="46"/>
      <c r="JEI43" s="46"/>
      <c r="JEJ43" s="46"/>
      <c r="JEK43" s="46"/>
      <c r="JEL43" s="46"/>
      <c r="JEM43" s="46"/>
      <c r="JEN43" s="46"/>
      <c r="JEO43" s="46"/>
      <c r="JEP43" s="46"/>
      <c r="JEQ43" s="46"/>
      <c r="JER43" s="46"/>
      <c r="JES43" s="46"/>
      <c r="JET43" s="46"/>
      <c r="JEU43" s="46"/>
      <c r="JEV43" s="46"/>
      <c r="JEW43" s="46"/>
      <c r="JEX43" s="46"/>
      <c r="JEY43" s="46"/>
      <c r="JEZ43" s="46"/>
      <c r="JFA43" s="46"/>
      <c r="JFB43" s="46"/>
      <c r="JFC43" s="46"/>
      <c r="JFD43" s="46"/>
      <c r="JFE43" s="46"/>
      <c r="JFF43" s="46"/>
      <c r="JFG43" s="46"/>
      <c r="JFH43" s="46"/>
      <c r="JFI43" s="46"/>
      <c r="JFJ43" s="46"/>
      <c r="JFK43" s="46"/>
      <c r="JFL43" s="46"/>
      <c r="JFM43" s="46"/>
      <c r="JFN43" s="46"/>
      <c r="JFO43" s="46"/>
      <c r="JFP43" s="46"/>
      <c r="JFQ43" s="46"/>
      <c r="JFR43" s="46"/>
      <c r="JFS43" s="46"/>
      <c r="JFT43" s="46"/>
      <c r="JFU43" s="46"/>
      <c r="JFV43" s="46"/>
      <c r="JFW43" s="46"/>
      <c r="JFX43" s="46"/>
      <c r="JFY43" s="46"/>
      <c r="JFZ43" s="46"/>
      <c r="JGA43" s="46"/>
      <c r="JGB43" s="46"/>
      <c r="JGC43" s="46"/>
      <c r="JGD43" s="46"/>
      <c r="JGE43" s="46"/>
      <c r="JGF43" s="46"/>
      <c r="JGG43" s="46"/>
      <c r="JGH43" s="46"/>
      <c r="JGI43" s="46"/>
      <c r="JGJ43" s="46"/>
      <c r="JGK43" s="46"/>
      <c r="JGL43" s="46"/>
      <c r="JGM43" s="46"/>
      <c r="JGN43" s="46"/>
      <c r="JGO43" s="46"/>
      <c r="JGP43" s="46"/>
      <c r="JGQ43" s="46"/>
      <c r="JGR43" s="46"/>
      <c r="JGS43" s="46"/>
      <c r="JGT43" s="46"/>
      <c r="JGU43" s="46"/>
      <c r="JGV43" s="46"/>
      <c r="JGW43" s="46"/>
      <c r="JGX43" s="46"/>
      <c r="JGY43" s="46"/>
      <c r="JGZ43" s="46"/>
      <c r="JHA43" s="46"/>
      <c r="JHB43" s="46"/>
      <c r="JHC43" s="46"/>
      <c r="JHD43" s="46"/>
      <c r="JHE43" s="46"/>
      <c r="JHF43" s="46"/>
      <c r="JHG43" s="46"/>
      <c r="JHH43" s="46"/>
      <c r="JHI43" s="46"/>
      <c r="JHJ43" s="46"/>
      <c r="JHK43" s="46"/>
      <c r="JHL43" s="46"/>
      <c r="JHM43" s="46"/>
      <c r="JHN43" s="46"/>
      <c r="JHO43" s="46"/>
      <c r="JHP43" s="46"/>
      <c r="JHQ43" s="46"/>
      <c r="JHR43" s="46"/>
      <c r="JHS43" s="46"/>
      <c r="JHT43" s="46"/>
      <c r="JHU43" s="46"/>
      <c r="JHV43" s="46"/>
      <c r="JHW43" s="46"/>
      <c r="JHX43" s="46"/>
      <c r="JHY43" s="46"/>
      <c r="JHZ43" s="46"/>
      <c r="JIA43" s="46"/>
      <c r="JIB43" s="46"/>
      <c r="JIC43" s="46"/>
      <c r="JID43" s="46"/>
      <c r="JIE43" s="46"/>
      <c r="JIF43" s="46"/>
      <c r="JIG43" s="46"/>
      <c r="JIH43" s="46"/>
      <c r="JII43" s="46"/>
      <c r="JIJ43" s="46"/>
      <c r="JIK43" s="46"/>
      <c r="JIL43" s="46"/>
      <c r="JIM43" s="46"/>
      <c r="JIN43" s="46"/>
      <c r="JIO43" s="46"/>
      <c r="JIP43" s="46"/>
      <c r="JIQ43" s="46"/>
      <c r="JIR43" s="46"/>
      <c r="JIS43" s="46"/>
      <c r="JIT43" s="46"/>
      <c r="JIU43" s="46"/>
      <c r="JIV43" s="46"/>
      <c r="JIW43" s="46"/>
      <c r="JIX43" s="46"/>
      <c r="JIY43" s="46"/>
      <c r="JIZ43" s="46"/>
      <c r="JJA43" s="46"/>
      <c r="JJB43" s="46"/>
      <c r="JJC43" s="46"/>
      <c r="JJD43" s="46"/>
      <c r="JJE43" s="46"/>
      <c r="JJF43" s="46"/>
      <c r="JJG43" s="46"/>
      <c r="JJH43" s="46"/>
      <c r="JJI43" s="46"/>
      <c r="JJJ43" s="46"/>
      <c r="JJK43" s="46"/>
      <c r="JJL43" s="46"/>
      <c r="JJM43" s="46"/>
      <c r="JJN43" s="46"/>
      <c r="JJO43" s="46"/>
      <c r="JJP43" s="46"/>
      <c r="JJQ43" s="46"/>
      <c r="JJR43" s="46"/>
      <c r="JJS43" s="46"/>
      <c r="JJT43" s="46"/>
      <c r="JJU43" s="46"/>
      <c r="JJV43" s="46"/>
      <c r="JJW43" s="46"/>
      <c r="JJX43" s="46"/>
      <c r="JJY43" s="46"/>
      <c r="JJZ43" s="46"/>
      <c r="JKA43" s="46"/>
      <c r="JKB43" s="46"/>
      <c r="JKC43" s="46"/>
      <c r="JKD43" s="46"/>
      <c r="JKE43" s="46"/>
      <c r="JKF43" s="46"/>
      <c r="JKG43" s="46"/>
      <c r="JKH43" s="46"/>
      <c r="JKI43" s="46"/>
      <c r="JKJ43" s="46"/>
      <c r="JKK43" s="46"/>
      <c r="JKL43" s="46"/>
      <c r="JKM43" s="46"/>
      <c r="JKN43" s="46"/>
      <c r="JKO43" s="46"/>
      <c r="JKP43" s="46"/>
      <c r="JKQ43" s="46"/>
      <c r="JKR43" s="46"/>
      <c r="JKS43" s="46"/>
      <c r="JKT43" s="46"/>
      <c r="JKU43" s="46"/>
      <c r="JKV43" s="46"/>
      <c r="JKW43" s="46"/>
      <c r="JKX43" s="46"/>
      <c r="JKY43" s="46"/>
      <c r="JKZ43" s="46"/>
      <c r="JLA43" s="46"/>
      <c r="JLB43" s="46"/>
      <c r="JLC43" s="46"/>
      <c r="JLD43" s="46"/>
      <c r="JLE43" s="46"/>
      <c r="JLF43" s="46"/>
      <c r="JLG43" s="46"/>
      <c r="JLH43" s="46"/>
      <c r="JLI43" s="46"/>
      <c r="JLJ43" s="46"/>
      <c r="JLK43" s="46"/>
      <c r="JLL43" s="46"/>
      <c r="JLM43" s="46"/>
      <c r="JLN43" s="46"/>
      <c r="JLO43" s="46"/>
      <c r="JLP43" s="46"/>
      <c r="JLQ43" s="46"/>
      <c r="JLR43" s="46"/>
      <c r="JLS43" s="46"/>
      <c r="JLT43" s="46"/>
      <c r="JLU43" s="46"/>
      <c r="JLV43" s="46"/>
      <c r="JLW43" s="46"/>
      <c r="JLX43" s="46"/>
      <c r="JLY43" s="46"/>
      <c r="JLZ43" s="46"/>
      <c r="JMA43" s="46"/>
      <c r="JMB43" s="46"/>
      <c r="JMC43" s="46"/>
      <c r="JMD43" s="46"/>
      <c r="JME43" s="46"/>
      <c r="JMF43" s="46"/>
      <c r="JMG43" s="46"/>
      <c r="JMH43" s="46"/>
      <c r="JMI43" s="46"/>
      <c r="JMJ43" s="46"/>
      <c r="JMK43" s="46"/>
      <c r="JML43" s="46"/>
      <c r="JMM43" s="46"/>
      <c r="JMN43" s="46"/>
      <c r="JMO43" s="46"/>
      <c r="JMP43" s="46"/>
      <c r="JMQ43" s="46"/>
      <c r="JMR43" s="46"/>
      <c r="JMS43" s="46"/>
      <c r="JMT43" s="46"/>
      <c r="JMU43" s="46"/>
      <c r="JMV43" s="46"/>
      <c r="JMW43" s="46"/>
      <c r="JMX43" s="46"/>
      <c r="JMY43" s="46"/>
      <c r="JMZ43" s="46"/>
      <c r="JNA43" s="46"/>
      <c r="JNB43" s="46"/>
      <c r="JNC43" s="46"/>
      <c r="JND43" s="46"/>
      <c r="JNE43" s="46"/>
      <c r="JNF43" s="46"/>
      <c r="JNG43" s="46"/>
      <c r="JNH43" s="46"/>
      <c r="JNI43" s="46"/>
      <c r="JNJ43" s="46"/>
      <c r="JNK43" s="46"/>
      <c r="JNL43" s="46"/>
      <c r="JNM43" s="46"/>
      <c r="JNN43" s="46"/>
      <c r="JNO43" s="46"/>
      <c r="JNP43" s="46"/>
      <c r="JNQ43" s="46"/>
      <c r="JNR43" s="46"/>
      <c r="JNS43" s="46"/>
      <c r="JNT43" s="46"/>
      <c r="JNU43" s="46"/>
      <c r="JNV43" s="46"/>
      <c r="JNW43" s="46"/>
      <c r="JNX43" s="46"/>
      <c r="JNY43" s="46"/>
      <c r="JNZ43" s="46"/>
      <c r="JOA43" s="46"/>
      <c r="JOB43" s="46"/>
      <c r="JOC43" s="46"/>
      <c r="JOD43" s="46"/>
      <c r="JOE43" s="46"/>
      <c r="JOF43" s="46"/>
      <c r="JOG43" s="46"/>
      <c r="JOH43" s="46"/>
      <c r="JOI43" s="46"/>
      <c r="JOJ43" s="46"/>
      <c r="JOK43" s="46"/>
      <c r="JOL43" s="46"/>
      <c r="JOM43" s="46"/>
      <c r="JON43" s="46"/>
      <c r="JOO43" s="46"/>
      <c r="JOP43" s="46"/>
      <c r="JOQ43" s="46"/>
      <c r="JOR43" s="46"/>
      <c r="JOS43" s="46"/>
      <c r="JOT43" s="46"/>
      <c r="JOU43" s="46"/>
      <c r="JOV43" s="46"/>
      <c r="JOW43" s="46"/>
      <c r="JOX43" s="46"/>
      <c r="JOY43" s="46"/>
      <c r="JOZ43" s="46"/>
      <c r="JPA43" s="46"/>
      <c r="JPB43" s="46"/>
      <c r="JPC43" s="46"/>
      <c r="JPD43" s="46"/>
      <c r="JPE43" s="46"/>
      <c r="JPF43" s="46"/>
      <c r="JPG43" s="46"/>
      <c r="JPH43" s="46"/>
      <c r="JPI43" s="46"/>
      <c r="JPJ43" s="46"/>
      <c r="JPK43" s="46"/>
      <c r="JPL43" s="46"/>
      <c r="JPM43" s="46"/>
      <c r="JPN43" s="46"/>
      <c r="JPO43" s="46"/>
      <c r="JPP43" s="46"/>
      <c r="JPQ43" s="46"/>
      <c r="JPR43" s="46"/>
      <c r="JPS43" s="46"/>
      <c r="JPT43" s="46"/>
      <c r="JPU43" s="46"/>
      <c r="JPV43" s="46"/>
      <c r="JPW43" s="46"/>
      <c r="JPX43" s="46"/>
      <c r="JPY43" s="46"/>
      <c r="JPZ43" s="46"/>
      <c r="JQA43" s="46"/>
      <c r="JQB43" s="46"/>
      <c r="JQC43" s="46"/>
      <c r="JQD43" s="46"/>
      <c r="JQE43" s="46"/>
      <c r="JQF43" s="46"/>
      <c r="JQG43" s="46"/>
      <c r="JQH43" s="46"/>
      <c r="JQI43" s="46"/>
      <c r="JQJ43" s="46"/>
      <c r="JQK43" s="46"/>
      <c r="JQL43" s="46"/>
      <c r="JQM43" s="46"/>
      <c r="JQN43" s="46"/>
      <c r="JQO43" s="46"/>
      <c r="JQP43" s="46"/>
      <c r="JQQ43" s="46"/>
      <c r="JQR43" s="46"/>
      <c r="JQS43" s="46"/>
      <c r="JQT43" s="46"/>
      <c r="JQU43" s="46"/>
      <c r="JQV43" s="46"/>
      <c r="JQW43" s="46"/>
      <c r="JQX43" s="46"/>
      <c r="JQY43" s="46"/>
      <c r="JQZ43" s="46"/>
      <c r="JRA43" s="46"/>
      <c r="JRB43" s="46"/>
      <c r="JRC43" s="46"/>
      <c r="JRD43" s="46"/>
      <c r="JRE43" s="46"/>
      <c r="JRF43" s="46"/>
      <c r="JRG43" s="46"/>
      <c r="JRH43" s="46"/>
      <c r="JRI43" s="46"/>
      <c r="JRJ43" s="46"/>
      <c r="JRK43" s="46"/>
      <c r="JRL43" s="46"/>
      <c r="JRM43" s="46"/>
      <c r="JRN43" s="46"/>
      <c r="JRO43" s="46"/>
      <c r="JRP43" s="46"/>
      <c r="JRQ43" s="46"/>
      <c r="JRR43" s="46"/>
      <c r="JRS43" s="46"/>
      <c r="JRT43" s="46"/>
      <c r="JRU43" s="46"/>
      <c r="JRV43" s="46"/>
      <c r="JRW43" s="46"/>
      <c r="JRX43" s="46"/>
      <c r="JRY43" s="46"/>
      <c r="JRZ43" s="46"/>
      <c r="JSA43" s="46"/>
      <c r="JSB43" s="46"/>
      <c r="JSC43" s="46"/>
      <c r="JSD43" s="46"/>
      <c r="JSE43" s="46"/>
      <c r="JSF43" s="46"/>
      <c r="JSG43" s="46"/>
      <c r="JSH43" s="46"/>
      <c r="JSI43" s="46"/>
      <c r="JSJ43" s="46"/>
      <c r="JSK43" s="46"/>
      <c r="JSL43" s="46"/>
      <c r="JSM43" s="46"/>
      <c r="JSN43" s="46"/>
      <c r="JSO43" s="46"/>
      <c r="JSP43" s="46"/>
      <c r="JSQ43" s="46"/>
      <c r="JSR43" s="46"/>
      <c r="JSS43" s="46"/>
      <c r="JST43" s="46"/>
      <c r="JSU43" s="46"/>
      <c r="JSV43" s="46"/>
      <c r="JSW43" s="46"/>
      <c r="JSX43" s="46"/>
      <c r="JSY43" s="46"/>
      <c r="JSZ43" s="46"/>
      <c r="JTA43" s="46"/>
      <c r="JTB43" s="46"/>
      <c r="JTC43" s="46"/>
      <c r="JTD43" s="46"/>
      <c r="JTE43" s="46"/>
      <c r="JTF43" s="46"/>
      <c r="JTG43" s="46"/>
      <c r="JTH43" s="46"/>
      <c r="JTI43" s="46"/>
      <c r="JTJ43" s="46"/>
      <c r="JTK43" s="46"/>
      <c r="JTL43" s="46"/>
      <c r="JTM43" s="46"/>
      <c r="JTN43" s="46"/>
      <c r="JTO43" s="46"/>
      <c r="JTP43" s="46"/>
      <c r="JTQ43" s="46"/>
      <c r="JTR43" s="46"/>
      <c r="JTS43" s="46"/>
      <c r="JTT43" s="46"/>
      <c r="JTU43" s="46"/>
      <c r="JTV43" s="46"/>
      <c r="JTW43" s="46"/>
      <c r="JTX43" s="46"/>
      <c r="JTY43" s="46"/>
      <c r="JTZ43" s="46"/>
      <c r="JUA43" s="46"/>
      <c r="JUB43" s="46"/>
      <c r="JUC43" s="46"/>
      <c r="JUD43" s="46"/>
      <c r="JUE43" s="46"/>
      <c r="JUF43" s="46"/>
      <c r="JUG43" s="46"/>
      <c r="JUH43" s="46"/>
      <c r="JUI43" s="46"/>
      <c r="JUJ43" s="46"/>
      <c r="JUK43" s="46"/>
      <c r="JUL43" s="46"/>
      <c r="JUM43" s="46"/>
      <c r="JUN43" s="46"/>
      <c r="JUO43" s="46"/>
      <c r="JUP43" s="46"/>
      <c r="JUQ43" s="46"/>
      <c r="JUR43" s="46"/>
      <c r="JUS43" s="46"/>
      <c r="JUT43" s="46"/>
      <c r="JUU43" s="46"/>
      <c r="JUV43" s="46"/>
      <c r="JUW43" s="46"/>
      <c r="JUX43" s="46"/>
      <c r="JUY43" s="46"/>
      <c r="JUZ43" s="46"/>
      <c r="JVA43" s="46"/>
      <c r="JVB43" s="46"/>
      <c r="JVC43" s="46"/>
      <c r="JVD43" s="46"/>
      <c r="JVE43" s="46"/>
      <c r="JVF43" s="46"/>
      <c r="JVG43" s="46"/>
      <c r="JVH43" s="46"/>
      <c r="JVI43" s="46"/>
      <c r="JVJ43" s="46"/>
      <c r="JVK43" s="46"/>
      <c r="JVL43" s="46"/>
      <c r="JVM43" s="46"/>
      <c r="JVN43" s="46"/>
      <c r="JVO43" s="46"/>
      <c r="JVP43" s="46"/>
      <c r="JVQ43" s="46"/>
      <c r="JVR43" s="46"/>
      <c r="JVS43" s="46"/>
      <c r="JVT43" s="46"/>
      <c r="JVU43" s="46"/>
      <c r="JVV43" s="46"/>
      <c r="JVW43" s="46"/>
      <c r="JVX43" s="46"/>
      <c r="JVY43" s="46"/>
      <c r="JVZ43" s="46"/>
      <c r="JWA43" s="46"/>
      <c r="JWB43" s="46"/>
      <c r="JWC43" s="46"/>
      <c r="JWD43" s="46"/>
      <c r="JWE43" s="46"/>
      <c r="JWF43" s="46"/>
      <c r="JWG43" s="46"/>
      <c r="JWH43" s="46"/>
      <c r="JWI43" s="46"/>
      <c r="JWJ43" s="46"/>
      <c r="JWK43" s="46"/>
      <c r="JWL43" s="46"/>
      <c r="JWM43" s="46"/>
      <c r="JWN43" s="46"/>
      <c r="JWO43" s="46"/>
      <c r="JWP43" s="46"/>
      <c r="JWQ43" s="46"/>
      <c r="JWR43" s="46"/>
      <c r="JWS43" s="46"/>
      <c r="JWT43" s="46"/>
      <c r="JWU43" s="46"/>
      <c r="JWV43" s="46"/>
      <c r="JWW43" s="46"/>
      <c r="JWX43" s="46"/>
      <c r="JWY43" s="46"/>
      <c r="JWZ43" s="46"/>
      <c r="JXA43" s="46"/>
      <c r="JXB43" s="46"/>
      <c r="JXC43" s="46"/>
      <c r="JXD43" s="46"/>
      <c r="JXE43" s="46"/>
      <c r="JXF43" s="46"/>
      <c r="JXG43" s="46"/>
      <c r="JXH43" s="46"/>
      <c r="JXI43" s="46"/>
      <c r="JXJ43" s="46"/>
      <c r="JXK43" s="46"/>
      <c r="JXL43" s="46"/>
      <c r="JXM43" s="46"/>
      <c r="JXN43" s="46"/>
      <c r="JXO43" s="46"/>
      <c r="JXP43" s="46"/>
      <c r="JXQ43" s="46"/>
      <c r="JXR43" s="46"/>
      <c r="JXS43" s="46"/>
      <c r="JXT43" s="46"/>
      <c r="JXU43" s="46"/>
      <c r="JXV43" s="46"/>
      <c r="JXW43" s="46"/>
      <c r="JXX43" s="46"/>
      <c r="JXY43" s="46"/>
      <c r="JXZ43" s="46"/>
      <c r="JYA43" s="46"/>
      <c r="JYB43" s="46"/>
      <c r="JYC43" s="46"/>
      <c r="JYD43" s="46"/>
      <c r="JYE43" s="46"/>
      <c r="JYF43" s="46"/>
      <c r="JYG43" s="46"/>
      <c r="JYH43" s="46"/>
      <c r="JYI43" s="46"/>
      <c r="JYJ43" s="46"/>
      <c r="JYK43" s="46"/>
      <c r="JYL43" s="46"/>
      <c r="JYM43" s="46"/>
      <c r="JYN43" s="46"/>
      <c r="JYO43" s="46"/>
      <c r="JYP43" s="46"/>
      <c r="JYQ43" s="46"/>
      <c r="JYR43" s="46"/>
      <c r="JYS43" s="46"/>
      <c r="JYT43" s="46"/>
      <c r="JYU43" s="46"/>
      <c r="JYV43" s="46"/>
      <c r="JYW43" s="46"/>
      <c r="JYX43" s="46"/>
      <c r="JYY43" s="46"/>
      <c r="JYZ43" s="46"/>
      <c r="JZA43" s="46"/>
      <c r="JZB43" s="46"/>
      <c r="JZC43" s="46"/>
      <c r="JZD43" s="46"/>
      <c r="JZE43" s="46"/>
      <c r="JZF43" s="46"/>
      <c r="JZG43" s="46"/>
      <c r="JZH43" s="46"/>
      <c r="JZI43" s="46"/>
      <c r="JZJ43" s="46"/>
      <c r="JZK43" s="46"/>
      <c r="JZL43" s="46"/>
      <c r="JZM43" s="46"/>
      <c r="JZN43" s="46"/>
      <c r="JZO43" s="46"/>
      <c r="JZP43" s="46"/>
      <c r="JZQ43" s="46"/>
      <c r="JZR43" s="46"/>
      <c r="JZS43" s="46"/>
      <c r="JZT43" s="46"/>
      <c r="JZU43" s="46"/>
      <c r="JZV43" s="46"/>
      <c r="JZW43" s="46"/>
      <c r="JZX43" s="46"/>
      <c r="JZY43" s="46"/>
      <c r="JZZ43" s="46"/>
      <c r="KAA43" s="46"/>
      <c r="KAB43" s="46"/>
      <c r="KAC43" s="46"/>
      <c r="KAD43" s="46"/>
      <c r="KAE43" s="46"/>
      <c r="KAF43" s="46"/>
      <c r="KAG43" s="46"/>
      <c r="KAH43" s="46"/>
      <c r="KAI43" s="46"/>
      <c r="KAJ43" s="46"/>
      <c r="KAK43" s="46"/>
      <c r="KAL43" s="46"/>
      <c r="KAM43" s="46"/>
      <c r="KAN43" s="46"/>
      <c r="KAO43" s="46"/>
      <c r="KAP43" s="46"/>
      <c r="KAQ43" s="46"/>
      <c r="KAR43" s="46"/>
      <c r="KAS43" s="46"/>
      <c r="KAT43" s="46"/>
      <c r="KAU43" s="46"/>
      <c r="KAV43" s="46"/>
      <c r="KAW43" s="46"/>
      <c r="KAX43" s="46"/>
      <c r="KAY43" s="46"/>
      <c r="KAZ43" s="46"/>
      <c r="KBA43" s="46"/>
      <c r="KBB43" s="46"/>
      <c r="KBC43" s="46"/>
      <c r="KBD43" s="46"/>
      <c r="KBE43" s="46"/>
      <c r="KBF43" s="46"/>
      <c r="KBG43" s="46"/>
      <c r="KBH43" s="46"/>
      <c r="KBI43" s="46"/>
      <c r="KBJ43" s="46"/>
      <c r="KBK43" s="46"/>
      <c r="KBL43" s="46"/>
      <c r="KBM43" s="46"/>
      <c r="KBN43" s="46"/>
      <c r="KBO43" s="46"/>
      <c r="KBP43" s="46"/>
      <c r="KBQ43" s="46"/>
      <c r="KBR43" s="46"/>
      <c r="KBS43" s="46"/>
      <c r="KBT43" s="46"/>
      <c r="KBU43" s="46"/>
      <c r="KBV43" s="46"/>
      <c r="KBW43" s="46"/>
      <c r="KBX43" s="46"/>
      <c r="KBY43" s="46"/>
      <c r="KBZ43" s="46"/>
      <c r="KCA43" s="46"/>
      <c r="KCB43" s="46"/>
      <c r="KCC43" s="46"/>
      <c r="KCD43" s="46"/>
      <c r="KCE43" s="46"/>
      <c r="KCF43" s="46"/>
      <c r="KCG43" s="46"/>
      <c r="KCH43" s="46"/>
      <c r="KCI43" s="46"/>
      <c r="KCJ43" s="46"/>
      <c r="KCK43" s="46"/>
      <c r="KCL43" s="46"/>
      <c r="KCM43" s="46"/>
      <c r="KCN43" s="46"/>
      <c r="KCO43" s="46"/>
      <c r="KCP43" s="46"/>
      <c r="KCQ43" s="46"/>
      <c r="KCR43" s="46"/>
      <c r="KCS43" s="46"/>
      <c r="KCT43" s="46"/>
      <c r="KCU43" s="46"/>
      <c r="KCV43" s="46"/>
      <c r="KCW43" s="46"/>
      <c r="KCX43" s="46"/>
      <c r="KCY43" s="46"/>
      <c r="KCZ43" s="46"/>
      <c r="KDA43" s="46"/>
      <c r="KDB43" s="46"/>
      <c r="KDC43" s="46"/>
      <c r="KDD43" s="46"/>
      <c r="KDE43" s="46"/>
      <c r="KDF43" s="46"/>
      <c r="KDG43" s="46"/>
      <c r="KDH43" s="46"/>
      <c r="KDI43" s="46"/>
      <c r="KDJ43" s="46"/>
      <c r="KDK43" s="46"/>
      <c r="KDL43" s="46"/>
      <c r="KDM43" s="46"/>
      <c r="KDN43" s="46"/>
      <c r="KDO43" s="46"/>
      <c r="KDP43" s="46"/>
      <c r="KDQ43" s="46"/>
      <c r="KDR43" s="46"/>
      <c r="KDS43" s="46"/>
      <c r="KDT43" s="46"/>
      <c r="KDU43" s="46"/>
      <c r="KDV43" s="46"/>
      <c r="KDW43" s="46"/>
      <c r="KDX43" s="46"/>
      <c r="KDY43" s="46"/>
      <c r="KDZ43" s="46"/>
      <c r="KEA43" s="46"/>
      <c r="KEB43" s="46"/>
      <c r="KEC43" s="46"/>
      <c r="KED43" s="46"/>
      <c r="KEE43" s="46"/>
      <c r="KEF43" s="46"/>
      <c r="KEG43" s="46"/>
      <c r="KEH43" s="46"/>
      <c r="KEI43" s="46"/>
      <c r="KEJ43" s="46"/>
      <c r="KEK43" s="46"/>
      <c r="KEL43" s="46"/>
      <c r="KEM43" s="46"/>
      <c r="KEN43" s="46"/>
      <c r="KEO43" s="46"/>
      <c r="KEP43" s="46"/>
      <c r="KEQ43" s="46"/>
      <c r="KER43" s="46"/>
      <c r="KES43" s="46"/>
      <c r="KET43" s="46"/>
      <c r="KEU43" s="46"/>
      <c r="KEV43" s="46"/>
      <c r="KEW43" s="46"/>
      <c r="KEX43" s="46"/>
      <c r="KEY43" s="46"/>
      <c r="KEZ43" s="46"/>
      <c r="KFA43" s="46"/>
      <c r="KFB43" s="46"/>
      <c r="KFC43" s="46"/>
      <c r="KFD43" s="46"/>
      <c r="KFE43" s="46"/>
      <c r="KFF43" s="46"/>
      <c r="KFG43" s="46"/>
      <c r="KFH43" s="46"/>
      <c r="KFI43" s="46"/>
      <c r="KFJ43" s="46"/>
      <c r="KFK43" s="46"/>
      <c r="KFL43" s="46"/>
      <c r="KFM43" s="46"/>
      <c r="KFN43" s="46"/>
      <c r="KFO43" s="46"/>
      <c r="KFP43" s="46"/>
      <c r="KFQ43" s="46"/>
      <c r="KFR43" s="46"/>
      <c r="KFS43" s="46"/>
      <c r="KFT43" s="46"/>
      <c r="KFU43" s="46"/>
      <c r="KFV43" s="46"/>
      <c r="KFW43" s="46"/>
      <c r="KFX43" s="46"/>
      <c r="KFY43" s="46"/>
      <c r="KFZ43" s="46"/>
      <c r="KGA43" s="46"/>
      <c r="KGB43" s="46"/>
      <c r="KGC43" s="46"/>
      <c r="KGD43" s="46"/>
      <c r="KGE43" s="46"/>
      <c r="KGF43" s="46"/>
      <c r="KGG43" s="46"/>
      <c r="KGH43" s="46"/>
      <c r="KGI43" s="46"/>
      <c r="KGJ43" s="46"/>
      <c r="KGK43" s="46"/>
      <c r="KGL43" s="46"/>
      <c r="KGM43" s="46"/>
      <c r="KGN43" s="46"/>
      <c r="KGO43" s="46"/>
      <c r="KGP43" s="46"/>
      <c r="KGQ43" s="46"/>
      <c r="KGR43" s="46"/>
      <c r="KGS43" s="46"/>
      <c r="KGT43" s="46"/>
      <c r="KGU43" s="46"/>
      <c r="KGV43" s="46"/>
      <c r="KGW43" s="46"/>
      <c r="KGX43" s="46"/>
      <c r="KGY43" s="46"/>
      <c r="KGZ43" s="46"/>
      <c r="KHA43" s="46"/>
      <c r="KHB43" s="46"/>
      <c r="KHC43" s="46"/>
      <c r="KHD43" s="46"/>
      <c r="KHE43" s="46"/>
      <c r="KHF43" s="46"/>
      <c r="KHG43" s="46"/>
      <c r="KHH43" s="46"/>
      <c r="KHI43" s="46"/>
      <c r="KHJ43" s="46"/>
      <c r="KHK43" s="46"/>
      <c r="KHL43" s="46"/>
      <c r="KHM43" s="46"/>
      <c r="KHN43" s="46"/>
      <c r="KHO43" s="46"/>
      <c r="KHP43" s="46"/>
      <c r="KHQ43" s="46"/>
      <c r="KHR43" s="46"/>
      <c r="KHS43" s="46"/>
      <c r="KHT43" s="46"/>
      <c r="KHU43" s="46"/>
      <c r="KHV43" s="46"/>
      <c r="KHW43" s="46"/>
      <c r="KHX43" s="46"/>
      <c r="KHY43" s="46"/>
      <c r="KHZ43" s="46"/>
      <c r="KIA43" s="46"/>
      <c r="KIB43" s="46"/>
      <c r="KIC43" s="46"/>
      <c r="KID43" s="46"/>
      <c r="KIE43" s="46"/>
      <c r="KIF43" s="46"/>
      <c r="KIG43" s="46"/>
      <c r="KIH43" s="46"/>
      <c r="KII43" s="46"/>
      <c r="KIJ43" s="46"/>
      <c r="KIK43" s="46"/>
      <c r="KIL43" s="46"/>
      <c r="KIM43" s="46"/>
      <c r="KIN43" s="46"/>
      <c r="KIO43" s="46"/>
      <c r="KIP43" s="46"/>
      <c r="KIQ43" s="46"/>
      <c r="KIR43" s="46"/>
      <c r="KIS43" s="46"/>
      <c r="KIT43" s="46"/>
      <c r="KIU43" s="46"/>
      <c r="KIV43" s="46"/>
      <c r="KIW43" s="46"/>
      <c r="KIX43" s="46"/>
      <c r="KIY43" s="46"/>
      <c r="KIZ43" s="46"/>
      <c r="KJA43" s="46"/>
      <c r="KJB43" s="46"/>
      <c r="KJC43" s="46"/>
      <c r="KJD43" s="46"/>
      <c r="KJE43" s="46"/>
      <c r="KJF43" s="46"/>
      <c r="KJG43" s="46"/>
      <c r="KJH43" s="46"/>
      <c r="KJI43" s="46"/>
      <c r="KJJ43" s="46"/>
      <c r="KJK43" s="46"/>
      <c r="KJL43" s="46"/>
      <c r="KJM43" s="46"/>
      <c r="KJN43" s="46"/>
      <c r="KJO43" s="46"/>
      <c r="KJP43" s="46"/>
      <c r="KJQ43" s="46"/>
      <c r="KJR43" s="46"/>
      <c r="KJS43" s="46"/>
      <c r="KJT43" s="46"/>
      <c r="KJU43" s="46"/>
      <c r="KJV43" s="46"/>
      <c r="KJW43" s="46"/>
      <c r="KJX43" s="46"/>
      <c r="KJY43" s="46"/>
      <c r="KJZ43" s="46"/>
      <c r="KKA43" s="46"/>
      <c r="KKB43" s="46"/>
      <c r="KKC43" s="46"/>
      <c r="KKD43" s="46"/>
      <c r="KKE43" s="46"/>
      <c r="KKF43" s="46"/>
      <c r="KKG43" s="46"/>
      <c r="KKH43" s="46"/>
      <c r="KKI43" s="46"/>
      <c r="KKJ43" s="46"/>
      <c r="KKK43" s="46"/>
      <c r="KKL43" s="46"/>
      <c r="KKM43" s="46"/>
      <c r="KKN43" s="46"/>
      <c r="KKO43" s="46"/>
      <c r="KKP43" s="46"/>
      <c r="KKQ43" s="46"/>
      <c r="KKR43" s="46"/>
      <c r="KKS43" s="46"/>
      <c r="KKT43" s="46"/>
      <c r="KKU43" s="46"/>
      <c r="KKV43" s="46"/>
      <c r="KKW43" s="46"/>
      <c r="KKX43" s="46"/>
      <c r="KKY43" s="46"/>
      <c r="KKZ43" s="46"/>
      <c r="KLA43" s="46"/>
      <c r="KLB43" s="46"/>
      <c r="KLC43" s="46"/>
      <c r="KLD43" s="46"/>
      <c r="KLE43" s="46"/>
      <c r="KLF43" s="46"/>
      <c r="KLG43" s="46"/>
      <c r="KLH43" s="46"/>
      <c r="KLI43" s="46"/>
      <c r="KLJ43" s="46"/>
      <c r="KLK43" s="46"/>
      <c r="KLL43" s="46"/>
      <c r="KLM43" s="46"/>
      <c r="KLN43" s="46"/>
      <c r="KLO43" s="46"/>
      <c r="KLP43" s="46"/>
      <c r="KLQ43" s="46"/>
      <c r="KLR43" s="46"/>
      <c r="KLS43" s="46"/>
      <c r="KLT43" s="46"/>
      <c r="KLU43" s="46"/>
      <c r="KLV43" s="46"/>
      <c r="KLW43" s="46"/>
      <c r="KLX43" s="46"/>
      <c r="KLY43" s="46"/>
      <c r="KLZ43" s="46"/>
      <c r="KMA43" s="46"/>
      <c r="KMB43" s="46"/>
      <c r="KMC43" s="46"/>
      <c r="KMD43" s="46"/>
      <c r="KME43" s="46"/>
      <c r="KMF43" s="46"/>
      <c r="KMG43" s="46"/>
      <c r="KMH43" s="46"/>
      <c r="KMI43" s="46"/>
      <c r="KMJ43" s="46"/>
      <c r="KMK43" s="46"/>
      <c r="KML43" s="46"/>
      <c r="KMM43" s="46"/>
      <c r="KMN43" s="46"/>
      <c r="KMO43" s="46"/>
      <c r="KMP43" s="46"/>
      <c r="KMQ43" s="46"/>
      <c r="KMR43" s="46"/>
      <c r="KMS43" s="46"/>
      <c r="KMT43" s="46"/>
      <c r="KMU43" s="46"/>
      <c r="KMV43" s="46"/>
      <c r="KMW43" s="46"/>
      <c r="KMX43" s="46"/>
      <c r="KMY43" s="46"/>
      <c r="KMZ43" s="46"/>
      <c r="KNA43" s="46"/>
      <c r="KNB43" s="46"/>
      <c r="KNC43" s="46"/>
      <c r="KND43" s="46"/>
      <c r="KNE43" s="46"/>
      <c r="KNF43" s="46"/>
      <c r="KNG43" s="46"/>
      <c r="KNH43" s="46"/>
      <c r="KNI43" s="46"/>
      <c r="KNJ43" s="46"/>
      <c r="KNK43" s="46"/>
      <c r="KNL43" s="46"/>
      <c r="KNM43" s="46"/>
      <c r="KNN43" s="46"/>
      <c r="KNO43" s="46"/>
      <c r="KNP43" s="46"/>
      <c r="KNQ43" s="46"/>
      <c r="KNR43" s="46"/>
      <c r="KNS43" s="46"/>
      <c r="KNT43" s="46"/>
      <c r="KNU43" s="46"/>
      <c r="KNV43" s="46"/>
      <c r="KNW43" s="46"/>
      <c r="KNX43" s="46"/>
      <c r="KNY43" s="46"/>
      <c r="KNZ43" s="46"/>
      <c r="KOA43" s="46"/>
      <c r="KOB43" s="46"/>
      <c r="KOC43" s="46"/>
      <c r="KOD43" s="46"/>
      <c r="KOE43" s="46"/>
      <c r="KOF43" s="46"/>
      <c r="KOG43" s="46"/>
      <c r="KOH43" s="46"/>
      <c r="KOI43" s="46"/>
      <c r="KOJ43" s="46"/>
      <c r="KOK43" s="46"/>
      <c r="KOL43" s="46"/>
      <c r="KOM43" s="46"/>
      <c r="KON43" s="46"/>
      <c r="KOO43" s="46"/>
      <c r="KOP43" s="46"/>
      <c r="KOQ43" s="46"/>
      <c r="KOR43" s="46"/>
      <c r="KOS43" s="46"/>
      <c r="KOT43" s="46"/>
      <c r="KOU43" s="46"/>
      <c r="KOV43" s="46"/>
      <c r="KOW43" s="46"/>
      <c r="KOX43" s="46"/>
      <c r="KOY43" s="46"/>
      <c r="KOZ43" s="46"/>
      <c r="KPA43" s="46"/>
      <c r="KPB43" s="46"/>
      <c r="KPC43" s="46"/>
      <c r="KPD43" s="46"/>
      <c r="KPE43" s="46"/>
      <c r="KPF43" s="46"/>
      <c r="KPG43" s="46"/>
      <c r="KPH43" s="46"/>
      <c r="KPI43" s="46"/>
      <c r="KPJ43" s="46"/>
      <c r="KPK43" s="46"/>
      <c r="KPL43" s="46"/>
      <c r="KPM43" s="46"/>
      <c r="KPN43" s="46"/>
      <c r="KPO43" s="46"/>
      <c r="KPP43" s="46"/>
      <c r="KPQ43" s="46"/>
      <c r="KPR43" s="46"/>
      <c r="KPS43" s="46"/>
      <c r="KPT43" s="46"/>
      <c r="KPU43" s="46"/>
      <c r="KPV43" s="46"/>
      <c r="KPW43" s="46"/>
      <c r="KPX43" s="46"/>
      <c r="KPY43" s="46"/>
      <c r="KPZ43" s="46"/>
      <c r="KQA43" s="46"/>
      <c r="KQB43" s="46"/>
      <c r="KQC43" s="46"/>
      <c r="KQD43" s="46"/>
      <c r="KQE43" s="46"/>
      <c r="KQF43" s="46"/>
      <c r="KQG43" s="46"/>
      <c r="KQH43" s="46"/>
      <c r="KQI43" s="46"/>
      <c r="KQJ43" s="46"/>
      <c r="KQK43" s="46"/>
      <c r="KQL43" s="46"/>
      <c r="KQM43" s="46"/>
      <c r="KQN43" s="46"/>
      <c r="KQO43" s="46"/>
      <c r="KQP43" s="46"/>
      <c r="KQQ43" s="46"/>
      <c r="KQR43" s="46"/>
      <c r="KQS43" s="46"/>
      <c r="KQT43" s="46"/>
      <c r="KQU43" s="46"/>
      <c r="KQV43" s="46"/>
      <c r="KQW43" s="46"/>
      <c r="KQX43" s="46"/>
      <c r="KQY43" s="46"/>
      <c r="KQZ43" s="46"/>
      <c r="KRA43" s="46"/>
      <c r="KRB43" s="46"/>
      <c r="KRC43" s="46"/>
      <c r="KRD43" s="46"/>
      <c r="KRE43" s="46"/>
      <c r="KRF43" s="46"/>
      <c r="KRG43" s="46"/>
      <c r="KRH43" s="46"/>
      <c r="KRI43" s="46"/>
      <c r="KRJ43" s="46"/>
      <c r="KRK43" s="46"/>
      <c r="KRL43" s="46"/>
      <c r="KRM43" s="46"/>
      <c r="KRN43" s="46"/>
      <c r="KRO43" s="46"/>
      <c r="KRP43" s="46"/>
      <c r="KRQ43" s="46"/>
      <c r="KRR43" s="46"/>
      <c r="KRS43" s="46"/>
      <c r="KRT43" s="46"/>
      <c r="KRU43" s="46"/>
      <c r="KRV43" s="46"/>
      <c r="KRW43" s="46"/>
      <c r="KRX43" s="46"/>
      <c r="KRY43" s="46"/>
      <c r="KRZ43" s="46"/>
      <c r="KSA43" s="46"/>
      <c r="KSB43" s="46"/>
      <c r="KSC43" s="46"/>
      <c r="KSD43" s="46"/>
      <c r="KSE43" s="46"/>
      <c r="KSF43" s="46"/>
      <c r="KSG43" s="46"/>
      <c r="KSH43" s="46"/>
      <c r="KSI43" s="46"/>
      <c r="KSJ43" s="46"/>
      <c r="KSK43" s="46"/>
      <c r="KSL43" s="46"/>
      <c r="KSM43" s="46"/>
      <c r="KSN43" s="46"/>
      <c r="KSO43" s="46"/>
      <c r="KSP43" s="46"/>
      <c r="KSQ43" s="46"/>
      <c r="KSR43" s="46"/>
      <c r="KSS43" s="46"/>
      <c r="KST43" s="46"/>
      <c r="KSU43" s="46"/>
      <c r="KSV43" s="46"/>
      <c r="KSW43" s="46"/>
      <c r="KSX43" s="46"/>
      <c r="KSY43" s="46"/>
      <c r="KSZ43" s="46"/>
      <c r="KTA43" s="46"/>
      <c r="KTB43" s="46"/>
      <c r="KTC43" s="46"/>
      <c r="KTD43" s="46"/>
      <c r="KTE43" s="46"/>
      <c r="KTF43" s="46"/>
      <c r="KTG43" s="46"/>
      <c r="KTH43" s="46"/>
      <c r="KTI43" s="46"/>
      <c r="KTJ43" s="46"/>
      <c r="KTK43" s="46"/>
      <c r="KTL43" s="46"/>
      <c r="KTM43" s="46"/>
      <c r="KTN43" s="46"/>
      <c r="KTO43" s="46"/>
      <c r="KTP43" s="46"/>
      <c r="KTQ43" s="46"/>
      <c r="KTR43" s="46"/>
      <c r="KTS43" s="46"/>
      <c r="KTT43" s="46"/>
      <c r="KTU43" s="46"/>
      <c r="KTV43" s="46"/>
      <c r="KTW43" s="46"/>
      <c r="KTX43" s="46"/>
      <c r="KTY43" s="46"/>
      <c r="KTZ43" s="46"/>
      <c r="KUA43" s="46"/>
      <c r="KUB43" s="46"/>
      <c r="KUC43" s="46"/>
      <c r="KUD43" s="46"/>
      <c r="KUE43" s="46"/>
      <c r="KUF43" s="46"/>
      <c r="KUG43" s="46"/>
      <c r="KUH43" s="46"/>
      <c r="KUI43" s="46"/>
      <c r="KUJ43" s="46"/>
      <c r="KUK43" s="46"/>
      <c r="KUL43" s="46"/>
      <c r="KUM43" s="46"/>
      <c r="KUN43" s="46"/>
      <c r="KUO43" s="46"/>
      <c r="KUP43" s="46"/>
      <c r="KUQ43" s="46"/>
      <c r="KUR43" s="46"/>
      <c r="KUS43" s="46"/>
      <c r="KUT43" s="46"/>
      <c r="KUU43" s="46"/>
      <c r="KUV43" s="46"/>
      <c r="KUW43" s="46"/>
      <c r="KUX43" s="46"/>
      <c r="KUY43" s="46"/>
      <c r="KUZ43" s="46"/>
      <c r="KVA43" s="46"/>
      <c r="KVB43" s="46"/>
      <c r="KVC43" s="46"/>
      <c r="KVD43" s="46"/>
      <c r="KVE43" s="46"/>
      <c r="KVF43" s="46"/>
      <c r="KVG43" s="46"/>
      <c r="KVH43" s="46"/>
      <c r="KVI43" s="46"/>
      <c r="KVJ43" s="46"/>
      <c r="KVK43" s="46"/>
      <c r="KVL43" s="46"/>
      <c r="KVM43" s="46"/>
      <c r="KVN43" s="46"/>
      <c r="KVO43" s="46"/>
      <c r="KVP43" s="46"/>
      <c r="KVQ43" s="46"/>
      <c r="KVR43" s="46"/>
      <c r="KVS43" s="46"/>
      <c r="KVT43" s="46"/>
      <c r="KVU43" s="46"/>
      <c r="KVV43" s="46"/>
      <c r="KVW43" s="46"/>
      <c r="KVX43" s="46"/>
      <c r="KVY43" s="46"/>
      <c r="KVZ43" s="46"/>
      <c r="KWA43" s="46"/>
      <c r="KWB43" s="46"/>
      <c r="KWC43" s="46"/>
      <c r="KWD43" s="46"/>
      <c r="KWE43" s="46"/>
      <c r="KWF43" s="46"/>
      <c r="KWG43" s="46"/>
      <c r="KWH43" s="46"/>
      <c r="KWI43" s="46"/>
      <c r="KWJ43" s="46"/>
      <c r="KWK43" s="46"/>
      <c r="KWL43" s="46"/>
      <c r="KWM43" s="46"/>
      <c r="KWN43" s="46"/>
      <c r="KWO43" s="46"/>
      <c r="KWP43" s="46"/>
      <c r="KWQ43" s="46"/>
      <c r="KWR43" s="46"/>
      <c r="KWS43" s="46"/>
      <c r="KWT43" s="46"/>
      <c r="KWU43" s="46"/>
      <c r="KWV43" s="46"/>
      <c r="KWW43" s="46"/>
      <c r="KWX43" s="46"/>
      <c r="KWY43" s="46"/>
      <c r="KWZ43" s="46"/>
      <c r="KXA43" s="46"/>
      <c r="KXB43" s="46"/>
      <c r="KXC43" s="46"/>
      <c r="KXD43" s="46"/>
      <c r="KXE43" s="46"/>
      <c r="KXF43" s="46"/>
      <c r="KXG43" s="46"/>
      <c r="KXH43" s="46"/>
      <c r="KXI43" s="46"/>
      <c r="KXJ43" s="46"/>
      <c r="KXK43" s="46"/>
      <c r="KXL43" s="46"/>
      <c r="KXM43" s="46"/>
      <c r="KXN43" s="46"/>
      <c r="KXO43" s="46"/>
      <c r="KXP43" s="46"/>
      <c r="KXQ43" s="46"/>
      <c r="KXR43" s="46"/>
      <c r="KXS43" s="46"/>
      <c r="KXT43" s="46"/>
      <c r="KXU43" s="46"/>
      <c r="KXV43" s="46"/>
      <c r="KXW43" s="46"/>
      <c r="KXX43" s="46"/>
      <c r="KXY43" s="46"/>
      <c r="KXZ43" s="46"/>
      <c r="KYA43" s="46"/>
      <c r="KYB43" s="46"/>
      <c r="KYC43" s="46"/>
      <c r="KYD43" s="46"/>
      <c r="KYE43" s="46"/>
      <c r="KYF43" s="46"/>
      <c r="KYG43" s="46"/>
      <c r="KYH43" s="46"/>
      <c r="KYI43" s="46"/>
      <c r="KYJ43" s="46"/>
      <c r="KYK43" s="46"/>
      <c r="KYL43" s="46"/>
      <c r="KYM43" s="46"/>
      <c r="KYN43" s="46"/>
      <c r="KYO43" s="46"/>
      <c r="KYP43" s="46"/>
      <c r="KYQ43" s="46"/>
      <c r="KYR43" s="46"/>
      <c r="KYS43" s="46"/>
      <c r="KYT43" s="46"/>
      <c r="KYU43" s="46"/>
      <c r="KYV43" s="46"/>
      <c r="KYW43" s="46"/>
      <c r="KYX43" s="46"/>
      <c r="KYY43" s="46"/>
      <c r="KYZ43" s="46"/>
      <c r="KZA43" s="46"/>
      <c r="KZB43" s="46"/>
      <c r="KZC43" s="46"/>
      <c r="KZD43" s="46"/>
      <c r="KZE43" s="46"/>
      <c r="KZF43" s="46"/>
      <c r="KZG43" s="46"/>
      <c r="KZH43" s="46"/>
      <c r="KZI43" s="46"/>
      <c r="KZJ43" s="46"/>
      <c r="KZK43" s="46"/>
      <c r="KZL43" s="46"/>
      <c r="KZM43" s="46"/>
      <c r="KZN43" s="46"/>
      <c r="KZO43" s="46"/>
      <c r="KZP43" s="46"/>
      <c r="KZQ43" s="46"/>
      <c r="KZR43" s="46"/>
      <c r="KZS43" s="46"/>
      <c r="KZT43" s="46"/>
      <c r="KZU43" s="46"/>
      <c r="KZV43" s="46"/>
      <c r="KZW43" s="46"/>
      <c r="KZX43" s="46"/>
      <c r="KZY43" s="46"/>
      <c r="KZZ43" s="46"/>
      <c r="LAA43" s="46"/>
      <c r="LAB43" s="46"/>
      <c r="LAC43" s="46"/>
      <c r="LAD43" s="46"/>
      <c r="LAE43" s="46"/>
      <c r="LAF43" s="46"/>
      <c r="LAG43" s="46"/>
      <c r="LAH43" s="46"/>
      <c r="LAI43" s="46"/>
      <c r="LAJ43" s="46"/>
      <c r="LAK43" s="46"/>
      <c r="LAL43" s="46"/>
      <c r="LAM43" s="46"/>
      <c r="LAN43" s="46"/>
      <c r="LAO43" s="46"/>
      <c r="LAP43" s="46"/>
      <c r="LAQ43" s="46"/>
      <c r="LAR43" s="46"/>
      <c r="LAS43" s="46"/>
      <c r="LAT43" s="46"/>
      <c r="LAU43" s="46"/>
      <c r="LAV43" s="46"/>
      <c r="LAW43" s="46"/>
      <c r="LAX43" s="46"/>
      <c r="LAY43" s="46"/>
      <c r="LAZ43" s="46"/>
      <c r="LBA43" s="46"/>
      <c r="LBB43" s="46"/>
      <c r="LBC43" s="46"/>
      <c r="LBD43" s="46"/>
      <c r="LBE43" s="46"/>
      <c r="LBF43" s="46"/>
      <c r="LBG43" s="46"/>
      <c r="LBH43" s="46"/>
      <c r="LBI43" s="46"/>
      <c r="LBJ43" s="46"/>
      <c r="LBK43" s="46"/>
      <c r="LBL43" s="46"/>
      <c r="LBM43" s="46"/>
      <c r="LBN43" s="46"/>
      <c r="LBO43" s="46"/>
      <c r="LBP43" s="46"/>
      <c r="LBQ43" s="46"/>
      <c r="LBR43" s="46"/>
      <c r="LBS43" s="46"/>
      <c r="LBT43" s="46"/>
      <c r="LBU43" s="46"/>
      <c r="LBV43" s="46"/>
      <c r="LBW43" s="46"/>
      <c r="LBX43" s="46"/>
      <c r="LBY43" s="46"/>
      <c r="LBZ43" s="46"/>
      <c r="LCA43" s="46"/>
      <c r="LCB43" s="46"/>
      <c r="LCC43" s="46"/>
      <c r="LCD43" s="46"/>
      <c r="LCE43" s="46"/>
      <c r="LCF43" s="46"/>
      <c r="LCG43" s="46"/>
      <c r="LCH43" s="46"/>
      <c r="LCI43" s="46"/>
      <c r="LCJ43" s="46"/>
      <c r="LCK43" s="46"/>
      <c r="LCL43" s="46"/>
      <c r="LCM43" s="46"/>
      <c r="LCN43" s="46"/>
      <c r="LCO43" s="46"/>
      <c r="LCP43" s="46"/>
      <c r="LCQ43" s="46"/>
      <c r="LCR43" s="46"/>
      <c r="LCS43" s="46"/>
      <c r="LCT43" s="46"/>
      <c r="LCU43" s="46"/>
      <c r="LCV43" s="46"/>
      <c r="LCW43" s="46"/>
      <c r="LCX43" s="46"/>
      <c r="LCY43" s="46"/>
      <c r="LCZ43" s="46"/>
      <c r="LDA43" s="46"/>
      <c r="LDB43" s="46"/>
      <c r="LDC43" s="46"/>
      <c r="LDD43" s="46"/>
      <c r="LDE43" s="46"/>
      <c r="LDF43" s="46"/>
      <c r="LDG43" s="46"/>
      <c r="LDH43" s="46"/>
      <c r="LDI43" s="46"/>
      <c r="LDJ43" s="46"/>
      <c r="LDK43" s="46"/>
      <c r="LDL43" s="46"/>
      <c r="LDM43" s="46"/>
      <c r="LDN43" s="46"/>
      <c r="LDO43" s="46"/>
      <c r="LDP43" s="46"/>
      <c r="LDQ43" s="46"/>
      <c r="LDR43" s="46"/>
      <c r="LDS43" s="46"/>
      <c r="LDT43" s="46"/>
      <c r="LDU43" s="46"/>
      <c r="LDV43" s="46"/>
      <c r="LDW43" s="46"/>
      <c r="LDX43" s="46"/>
      <c r="LDY43" s="46"/>
      <c r="LDZ43" s="46"/>
      <c r="LEA43" s="46"/>
      <c r="LEB43" s="46"/>
      <c r="LEC43" s="46"/>
      <c r="LED43" s="46"/>
      <c r="LEE43" s="46"/>
      <c r="LEF43" s="46"/>
      <c r="LEG43" s="46"/>
      <c r="LEH43" s="46"/>
      <c r="LEI43" s="46"/>
      <c r="LEJ43" s="46"/>
      <c r="LEK43" s="46"/>
      <c r="LEL43" s="46"/>
      <c r="LEM43" s="46"/>
      <c r="LEN43" s="46"/>
      <c r="LEO43" s="46"/>
      <c r="LEP43" s="46"/>
      <c r="LEQ43" s="46"/>
      <c r="LER43" s="46"/>
      <c r="LES43" s="46"/>
      <c r="LET43" s="46"/>
      <c r="LEU43" s="46"/>
      <c r="LEV43" s="46"/>
      <c r="LEW43" s="46"/>
      <c r="LEX43" s="46"/>
      <c r="LEY43" s="46"/>
      <c r="LEZ43" s="46"/>
      <c r="LFA43" s="46"/>
      <c r="LFB43" s="46"/>
      <c r="LFC43" s="46"/>
      <c r="LFD43" s="46"/>
      <c r="LFE43" s="46"/>
      <c r="LFF43" s="46"/>
      <c r="LFG43" s="46"/>
      <c r="LFH43" s="46"/>
      <c r="LFI43" s="46"/>
      <c r="LFJ43" s="46"/>
      <c r="LFK43" s="46"/>
      <c r="LFL43" s="46"/>
      <c r="LFM43" s="46"/>
      <c r="LFN43" s="46"/>
      <c r="LFO43" s="46"/>
      <c r="LFP43" s="46"/>
      <c r="LFQ43" s="46"/>
      <c r="LFR43" s="46"/>
      <c r="LFS43" s="46"/>
      <c r="LFT43" s="46"/>
      <c r="LFU43" s="46"/>
      <c r="LFV43" s="46"/>
      <c r="LFW43" s="46"/>
      <c r="LFX43" s="46"/>
      <c r="LFY43" s="46"/>
      <c r="LFZ43" s="46"/>
      <c r="LGA43" s="46"/>
      <c r="LGB43" s="46"/>
      <c r="LGC43" s="46"/>
      <c r="LGD43" s="46"/>
      <c r="LGE43" s="46"/>
      <c r="LGF43" s="46"/>
      <c r="LGG43" s="46"/>
      <c r="LGH43" s="46"/>
      <c r="LGI43" s="46"/>
      <c r="LGJ43" s="46"/>
      <c r="LGK43" s="46"/>
      <c r="LGL43" s="46"/>
      <c r="LGM43" s="46"/>
      <c r="LGN43" s="46"/>
      <c r="LGO43" s="46"/>
      <c r="LGP43" s="46"/>
      <c r="LGQ43" s="46"/>
      <c r="LGR43" s="46"/>
      <c r="LGS43" s="46"/>
      <c r="LGT43" s="46"/>
      <c r="LGU43" s="46"/>
      <c r="LGV43" s="46"/>
      <c r="LGW43" s="46"/>
      <c r="LGX43" s="46"/>
      <c r="LGY43" s="46"/>
      <c r="LGZ43" s="46"/>
      <c r="LHA43" s="46"/>
      <c r="LHB43" s="46"/>
      <c r="LHC43" s="46"/>
      <c r="LHD43" s="46"/>
      <c r="LHE43" s="46"/>
      <c r="LHF43" s="46"/>
      <c r="LHG43" s="46"/>
      <c r="LHH43" s="46"/>
      <c r="LHI43" s="46"/>
      <c r="LHJ43" s="46"/>
      <c r="LHK43" s="46"/>
      <c r="LHL43" s="46"/>
      <c r="LHM43" s="46"/>
      <c r="LHN43" s="46"/>
      <c r="LHO43" s="46"/>
      <c r="LHP43" s="46"/>
      <c r="LHQ43" s="46"/>
      <c r="LHR43" s="46"/>
      <c r="LHS43" s="46"/>
      <c r="LHT43" s="46"/>
      <c r="LHU43" s="46"/>
      <c r="LHV43" s="46"/>
      <c r="LHW43" s="46"/>
      <c r="LHX43" s="46"/>
      <c r="LHY43" s="46"/>
      <c r="LHZ43" s="46"/>
      <c r="LIA43" s="46"/>
      <c r="LIB43" s="46"/>
      <c r="LIC43" s="46"/>
      <c r="LID43" s="46"/>
      <c r="LIE43" s="46"/>
      <c r="LIF43" s="46"/>
      <c r="LIG43" s="46"/>
      <c r="LIH43" s="46"/>
      <c r="LII43" s="46"/>
      <c r="LIJ43" s="46"/>
      <c r="LIK43" s="46"/>
      <c r="LIL43" s="46"/>
      <c r="LIM43" s="46"/>
      <c r="LIN43" s="46"/>
      <c r="LIO43" s="46"/>
      <c r="LIP43" s="46"/>
      <c r="LIQ43" s="46"/>
      <c r="LIR43" s="46"/>
      <c r="LIS43" s="46"/>
      <c r="LIT43" s="46"/>
      <c r="LIU43" s="46"/>
      <c r="LIV43" s="46"/>
      <c r="LIW43" s="46"/>
      <c r="LIX43" s="46"/>
      <c r="LIY43" s="46"/>
      <c r="LIZ43" s="46"/>
      <c r="LJA43" s="46"/>
      <c r="LJB43" s="46"/>
      <c r="LJC43" s="46"/>
      <c r="LJD43" s="46"/>
      <c r="LJE43" s="46"/>
      <c r="LJF43" s="46"/>
      <c r="LJG43" s="46"/>
      <c r="LJH43" s="46"/>
      <c r="LJI43" s="46"/>
      <c r="LJJ43" s="46"/>
      <c r="LJK43" s="46"/>
      <c r="LJL43" s="46"/>
      <c r="LJM43" s="46"/>
      <c r="LJN43" s="46"/>
      <c r="LJO43" s="46"/>
      <c r="LJP43" s="46"/>
      <c r="LJQ43" s="46"/>
      <c r="LJR43" s="46"/>
      <c r="LJS43" s="46"/>
      <c r="LJT43" s="46"/>
      <c r="LJU43" s="46"/>
      <c r="LJV43" s="46"/>
      <c r="LJW43" s="46"/>
      <c r="LJX43" s="46"/>
      <c r="LJY43" s="46"/>
      <c r="LJZ43" s="46"/>
      <c r="LKA43" s="46"/>
      <c r="LKB43" s="46"/>
      <c r="LKC43" s="46"/>
      <c r="LKD43" s="46"/>
      <c r="LKE43" s="46"/>
      <c r="LKF43" s="46"/>
      <c r="LKG43" s="46"/>
      <c r="LKH43" s="46"/>
      <c r="LKI43" s="46"/>
      <c r="LKJ43" s="46"/>
      <c r="LKK43" s="46"/>
      <c r="LKL43" s="46"/>
      <c r="LKM43" s="46"/>
      <c r="LKN43" s="46"/>
      <c r="LKO43" s="46"/>
      <c r="LKP43" s="46"/>
      <c r="LKQ43" s="46"/>
      <c r="LKR43" s="46"/>
      <c r="LKS43" s="46"/>
      <c r="LKT43" s="46"/>
      <c r="LKU43" s="46"/>
      <c r="LKV43" s="46"/>
      <c r="LKW43" s="46"/>
      <c r="LKX43" s="46"/>
      <c r="LKY43" s="46"/>
      <c r="LKZ43" s="46"/>
      <c r="LLA43" s="46"/>
      <c r="LLB43" s="46"/>
      <c r="LLC43" s="46"/>
      <c r="LLD43" s="46"/>
      <c r="LLE43" s="46"/>
      <c r="LLF43" s="46"/>
      <c r="LLG43" s="46"/>
      <c r="LLH43" s="46"/>
      <c r="LLI43" s="46"/>
      <c r="LLJ43" s="46"/>
      <c r="LLK43" s="46"/>
      <c r="LLL43" s="46"/>
      <c r="LLM43" s="46"/>
      <c r="LLN43" s="46"/>
      <c r="LLO43" s="46"/>
      <c r="LLP43" s="46"/>
      <c r="LLQ43" s="46"/>
      <c r="LLR43" s="46"/>
      <c r="LLS43" s="46"/>
      <c r="LLT43" s="46"/>
      <c r="LLU43" s="46"/>
      <c r="LLV43" s="46"/>
      <c r="LLW43" s="46"/>
      <c r="LLX43" s="46"/>
      <c r="LLY43" s="46"/>
      <c r="LLZ43" s="46"/>
      <c r="LMA43" s="46"/>
      <c r="LMB43" s="46"/>
      <c r="LMC43" s="46"/>
      <c r="LMD43" s="46"/>
      <c r="LME43" s="46"/>
      <c r="LMF43" s="46"/>
      <c r="LMG43" s="46"/>
      <c r="LMH43" s="46"/>
      <c r="LMI43" s="46"/>
      <c r="LMJ43" s="46"/>
      <c r="LMK43" s="46"/>
      <c r="LML43" s="46"/>
      <c r="LMM43" s="46"/>
      <c r="LMN43" s="46"/>
      <c r="LMO43" s="46"/>
      <c r="LMP43" s="46"/>
      <c r="LMQ43" s="46"/>
      <c r="LMR43" s="46"/>
      <c r="LMS43" s="46"/>
      <c r="LMT43" s="46"/>
      <c r="LMU43" s="46"/>
      <c r="LMV43" s="46"/>
      <c r="LMW43" s="46"/>
      <c r="LMX43" s="46"/>
      <c r="LMY43" s="46"/>
      <c r="LMZ43" s="46"/>
      <c r="LNA43" s="46"/>
      <c r="LNB43" s="46"/>
      <c r="LNC43" s="46"/>
      <c r="LND43" s="46"/>
      <c r="LNE43" s="46"/>
      <c r="LNF43" s="46"/>
      <c r="LNG43" s="46"/>
      <c r="LNH43" s="46"/>
      <c r="LNI43" s="46"/>
      <c r="LNJ43" s="46"/>
      <c r="LNK43" s="46"/>
      <c r="LNL43" s="46"/>
      <c r="LNM43" s="46"/>
      <c r="LNN43" s="46"/>
      <c r="LNO43" s="46"/>
      <c r="LNP43" s="46"/>
      <c r="LNQ43" s="46"/>
      <c r="LNR43" s="46"/>
      <c r="LNS43" s="46"/>
      <c r="LNT43" s="46"/>
      <c r="LNU43" s="46"/>
      <c r="LNV43" s="46"/>
      <c r="LNW43" s="46"/>
      <c r="LNX43" s="46"/>
      <c r="LNY43" s="46"/>
      <c r="LNZ43" s="46"/>
      <c r="LOA43" s="46"/>
      <c r="LOB43" s="46"/>
      <c r="LOC43" s="46"/>
      <c r="LOD43" s="46"/>
      <c r="LOE43" s="46"/>
      <c r="LOF43" s="46"/>
      <c r="LOG43" s="46"/>
      <c r="LOH43" s="46"/>
      <c r="LOI43" s="46"/>
      <c r="LOJ43" s="46"/>
      <c r="LOK43" s="46"/>
      <c r="LOL43" s="46"/>
      <c r="LOM43" s="46"/>
      <c r="LON43" s="46"/>
      <c r="LOO43" s="46"/>
      <c r="LOP43" s="46"/>
      <c r="LOQ43" s="46"/>
      <c r="LOR43" s="46"/>
      <c r="LOS43" s="46"/>
      <c r="LOT43" s="46"/>
      <c r="LOU43" s="46"/>
      <c r="LOV43" s="46"/>
      <c r="LOW43" s="46"/>
      <c r="LOX43" s="46"/>
      <c r="LOY43" s="46"/>
      <c r="LOZ43" s="46"/>
      <c r="LPA43" s="46"/>
      <c r="LPB43" s="46"/>
      <c r="LPC43" s="46"/>
      <c r="LPD43" s="46"/>
      <c r="LPE43" s="46"/>
      <c r="LPF43" s="46"/>
      <c r="LPG43" s="46"/>
      <c r="LPH43" s="46"/>
      <c r="LPI43" s="46"/>
      <c r="LPJ43" s="46"/>
      <c r="LPK43" s="46"/>
      <c r="LPL43" s="46"/>
      <c r="LPM43" s="46"/>
      <c r="LPN43" s="46"/>
      <c r="LPO43" s="46"/>
      <c r="LPP43" s="46"/>
      <c r="LPQ43" s="46"/>
      <c r="LPR43" s="46"/>
      <c r="LPS43" s="46"/>
      <c r="LPT43" s="46"/>
      <c r="LPU43" s="46"/>
      <c r="LPV43" s="46"/>
      <c r="LPW43" s="46"/>
      <c r="LPX43" s="46"/>
      <c r="LPY43" s="46"/>
      <c r="LPZ43" s="46"/>
      <c r="LQA43" s="46"/>
      <c r="LQB43" s="46"/>
      <c r="LQC43" s="46"/>
      <c r="LQD43" s="46"/>
      <c r="LQE43" s="46"/>
      <c r="LQF43" s="46"/>
      <c r="LQG43" s="46"/>
      <c r="LQH43" s="46"/>
      <c r="LQI43" s="46"/>
      <c r="LQJ43" s="46"/>
      <c r="LQK43" s="46"/>
      <c r="LQL43" s="46"/>
      <c r="LQM43" s="46"/>
      <c r="LQN43" s="46"/>
      <c r="LQO43" s="46"/>
      <c r="LQP43" s="46"/>
      <c r="LQQ43" s="46"/>
      <c r="LQR43" s="46"/>
      <c r="LQS43" s="46"/>
      <c r="LQT43" s="46"/>
      <c r="LQU43" s="46"/>
      <c r="LQV43" s="46"/>
      <c r="LQW43" s="46"/>
      <c r="LQX43" s="46"/>
      <c r="LQY43" s="46"/>
      <c r="LQZ43" s="46"/>
      <c r="LRA43" s="46"/>
      <c r="LRB43" s="46"/>
      <c r="LRC43" s="46"/>
      <c r="LRD43" s="46"/>
      <c r="LRE43" s="46"/>
      <c r="LRF43" s="46"/>
      <c r="LRG43" s="46"/>
      <c r="LRH43" s="46"/>
      <c r="LRI43" s="46"/>
      <c r="LRJ43" s="46"/>
      <c r="LRK43" s="46"/>
      <c r="LRL43" s="46"/>
      <c r="LRM43" s="46"/>
      <c r="LRN43" s="46"/>
      <c r="LRO43" s="46"/>
      <c r="LRP43" s="46"/>
      <c r="LRQ43" s="46"/>
      <c r="LRR43" s="46"/>
      <c r="LRS43" s="46"/>
      <c r="LRT43" s="46"/>
      <c r="LRU43" s="46"/>
      <c r="LRV43" s="46"/>
      <c r="LRW43" s="46"/>
      <c r="LRX43" s="46"/>
      <c r="LRY43" s="46"/>
      <c r="LRZ43" s="46"/>
      <c r="LSA43" s="46"/>
      <c r="LSB43" s="46"/>
      <c r="LSC43" s="46"/>
      <c r="LSD43" s="46"/>
      <c r="LSE43" s="46"/>
      <c r="LSF43" s="46"/>
      <c r="LSG43" s="46"/>
      <c r="LSH43" s="46"/>
      <c r="LSI43" s="46"/>
      <c r="LSJ43" s="46"/>
      <c r="LSK43" s="46"/>
      <c r="LSL43" s="46"/>
      <c r="LSM43" s="46"/>
      <c r="LSN43" s="46"/>
      <c r="LSO43" s="46"/>
      <c r="LSP43" s="46"/>
      <c r="LSQ43" s="46"/>
      <c r="LSR43" s="46"/>
      <c r="LSS43" s="46"/>
      <c r="LST43" s="46"/>
      <c r="LSU43" s="46"/>
      <c r="LSV43" s="46"/>
      <c r="LSW43" s="46"/>
      <c r="LSX43" s="46"/>
      <c r="LSY43" s="46"/>
      <c r="LSZ43" s="46"/>
      <c r="LTA43" s="46"/>
      <c r="LTB43" s="46"/>
      <c r="LTC43" s="46"/>
      <c r="LTD43" s="46"/>
      <c r="LTE43" s="46"/>
      <c r="LTF43" s="46"/>
      <c r="LTG43" s="46"/>
      <c r="LTH43" s="46"/>
      <c r="LTI43" s="46"/>
      <c r="LTJ43" s="46"/>
      <c r="LTK43" s="46"/>
      <c r="LTL43" s="46"/>
      <c r="LTM43" s="46"/>
      <c r="LTN43" s="46"/>
      <c r="LTO43" s="46"/>
      <c r="LTP43" s="46"/>
      <c r="LTQ43" s="46"/>
      <c r="LTR43" s="46"/>
      <c r="LTS43" s="46"/>
      <c r="LTT43" s="46"/>
      <c r="LTU43" s="46"/>
      <c r="LTV43" s="46"/>
      <c r="LTW43" s="46"/>
      <c r="LTX43" s="46"/>
      <c r="LTY43" s="46"/>
      <c r="LTZ43" s="46"/>
      <c r="LUA43" s="46"/>
      <c r="LUB43" s="46"/>
      <c r="LUC43" s="46"/>
      <c r="LUD43" s="46"/>
      <c r="LUE43" s="46"/>
      <c r="LUF43" s="46"/>
      <c r="LUG43" s="46"/>
      <c r="LUH43" s="46"/>
      <c r="LUI43" s="46"/>
      <c r="LUJ43" s="46"/>
      <c r="LUK43" s="46"/>
      <c r="LUL43" s="46"/>
      <c r="LUM43" s="46"/>
      <c r="LUN43" s="46"/>
      <c r="LUO43" s="46"/>
      <c r="LUP43" s="46"/>
      <c r="LUQ43" s="46"/>
      <c r="LUR43" s="46"/>
      <c r="LUS43" s="46"/>
      <c r="LUT43" s="46"/>
      <c r="LUU43" s="46"/>
      <c r="LUV43" s="46"/>
      <c r="LUW43" s="46"/>
      <c r="LUX43" s="46"/>
      <c r="LUY43" s="46"/>
      <c r="LUZ43" s="46"/>
      <c r="LVA43" s="46"/>
      <c r="LVB43" s="46"/>
      <c r="LVC43" s="46"/>
      <c r="LVD43" s="46"/>
      <c r="LVE43" s="46"/>
      <c r="LVF43" s="46"/>
      <c r="LVG43" s="46"/>
      <c r="LVH43" s="46"/>
      <c r="LVI43" s="46"/>
      <c r="LVJ43" s="46"/>
      <c r="LVK43" s="46"/>
      <c r="LVL43" s="46"/>
      <c r="LVM43" s="46"/>
      <c r="LVN43" s="46"/>
      <c r="LVO43" s="46"/>
      <c r="LVP43" s="46"/>
      <c r="LVQ43" s="46"/>
      <c r="LVR43" s="46"/>
      <c r="LVS43" s="46"/>
      <c r="LVT43" s="46"/>
      <c r="LVU43" s="46"/>
      <c r="LVV43" s="46"/>
      <c r="LVW43" s="46"/>
      <c r="LVX43" s="46"/>
      <c r="LVY43" s="46"/>
      <c r="LVZ43" s="46"/>
      <c r="LWA43" s="46"/>
      <c r="LWB43" s="46"/>
      <c r="LWC43" s="46"/>
      <c r="LWD43" s="46"/>
      <c r="LWE43" s="46"/>
      <c r="LWF43" s="46"/>
      <c r="LWG43" s="46"/>
      <c r="LWH43" s="46"/>
      <c r="LWI43" s="46"/>
      <c r="LWJ43" s="46"/>
      <c r="LWK43" s="46"/>
      <c r="LWL43" s="46"/>
      <c r="LWM43" s="46"/>
      <c r="LWN43" s="46"/>
      <c r="LWO43" s="46"/>
      <c r="LWP43" s="46"/>
      <c r="LWQ43" s="46"/>
      <c r="LWR43" s="46"/>
      <c r="LWS43" s="46"/>
      <c r="LWT43" s="46"/>
      <c r="LWU43" s="46"/>
      <c r="LWV43" s="46"/>
      <c r="LWW43" s="46"/>
      <c r="LWX43" s="46"/>
      <c r="LWY43" s="46"/>
      <c r="LWZ43" s="46"/>
      <c r="LXA43" s="46"/>
      <c r="LXB43" s="46"/>
      <c r="LXC43" s="46"/>
      <c r="LXD43" s="46"/>
      <c r="LXE43" s="46"/>
      <c r="LXF43" s="46"/>
      <c r="LXG43" s="46"/>
      <c r="LXH43" s="46"/>
      <c r="LXI43" s="46"/>
      <c r="LXJ43" s="46"/>
      <c r="LXK43" s="46"/>
      <c r="LXL43" s="46"/>
      <c r="LXM43" s="46"/>
      <c r="LXN43" s="46"/>
      <c r="LXO43" s="46"/>
      <c r="LXP43" s="46"/>
      <c r="LXQ43" s="46"/>
      <c r="LXR43" s="46"/>
      <c r="LXS43" s="46"/>
      <c r="LXT43" s="46"/>
      <c r="LXU43" s="46"/>
      <c r="LXV43" s="46"/>
      <c r="LXW43" s="46"/>
      <c r="LXX43" s="46"/>
      <c r="LXY43" s="46"/>
      <c r="LXZ43" s="46"/>
      <c r="LYA43" s="46"/>
      <c r="LYB43" s="46"/>
      <c r="LYC43" s="46"/>
      <c r="LYD43" s="46"/>
      <c r="LYE43" s="46"/>
      <c r="LYF43" s="46"/>
      <c r="LYG43" s="46"/>
      <c r="LYH43" s="46"/>
      <c r="LYI43" s="46"/>
      <c r="LYJ43" s="46"/>
      <c r="LYK43" s="46"/>
      <c r="LYL43" s="46"/>
      <c r="LYM43" s="46"/>
      <c r="LYN43" s="46"/>
      <c r="LYO43" s="46"/>
      <c r="LYP43" s="46"/>
      <c r="LYQ43" s="46"/>
      <c r="LYR43" s="46"/>
      <c r="LYS43" s="46"/>
      <c r="LYT43" s="46"/>
      <c r="LYU43" s="46"/>
      <c r="LYV43" s="46"/>
      <c r="LYW43" s="46"/>
      <c r="LYX43" s="46"/>
      <c r="LYY43" s="46"/>
      <c r="LYZ43" s="46"/>
      <c r="LZA43" s="46"/>
      <c r="LZB43" s="46"/>
      <c r="LZC43" s="46"/>
      <c r="LZD43" s="46"/>
      <c r="LZE43" s="46"/>
      <c r="LZF43" s="46"/>
      <c r="LZG43" s="46"/>
      <c r="LZH43" s="46"/>
      <c r="LZI43" s="46"/>
      <c r="LZJ43" s="46"/>
      <c r="LZK43" s="46"/>
      <c r="LZL43" s="46"/>
      <c r="LZM43" s="46"/>
      <c r="LZN43" s="46"/>
      <c r="LZO43" s="46"/>
      <c r="LZP43" s="46"/>
      <c r="LZQ43" s="46"/>
      <c r="LZR43" s="46"/>
      <c r="LZS43" s="46"/>
      <c r="LZT43" s="46"/>
      <c r="LZU43" s="46"/>
      <c r="LZV43" s="46"/>
      <c r="LZW43" s="46"/>
      <c r="LZX43" s="46"/>
      <c r="LZY43" s="46"/>
      <c r="LZZ43" s="46"/>
      <c r="MAA43" s="46"/>
      <c r="MAB43" s="46"/>
      <c r="MAC43" s="46"/>
      <c r="MAD43" s="46"/>
      <c r="MAE43" s="46"/>
      <c r="MAF43" s="46"/>
      <c r="MAG43" s="46"/>
      <c r="MAH43" s="46"/>
      <c r="MAI43" s="46"/>
      <c r="MAJ43" s="46"/>
      <c r="MAK43" s="46"/>
      <c r="MAL43" s="46"/>
      <c r="MAM43" s="46"/>
      <c r="MAN43" s="46"/>
      <c r="MAO43" s="46"/>
      <c r="MAP43" s="46"/>
      <c r="MAQ43" s="46"/>
      <c r="MAR43" s="46"/>
      <c r="MAS43" s="46"/>
      <c r="MAT43" s="46"/>
      <c r="MAU43" s="46"/>
      <c r="MAV43" s="46"/>
      <c r="MAW43" s="46"/>
      <c r="MAX43" s="46"/>
      <c r="MAY43" s="46"/>
      <c r="MAZ43" s="46"/>
      <c r="MBA43" s="46"/>
      <c r="MBB43" s="46"/>
      <c r="MBC43" s="46"/>
      <c r="MBD43" s="46"/>
      <c r="MBE43" s="46"/>
      <c r="MBF43" s="46"/>
      <c r="MBG43" s="46"/>
      <c r="MBH43" s="46"/>
      <c r="MBI43" s="46"/>
      <c r="MBJ43" s="46"/>
      <c r="MBK43" s="46"/>
      <c r="MBL43" s="46"/>
      <c r="MBM43" s="46"/>
      <c r="MBN43" s="46"/>
      <c r="MBO43" s="46"/>
      <c r="MBP43" s="46"/>
      <c r="MBQ43" s="46"/>
      <c r="MBR43" s="46"/>
      <c r="MBS43" s="46"/>
      <c r="MBT43" s="46"/>
      <c r="MBU43" s="46"/>
      <c r="MBV43" s="46"/>
      <c r="MBW43" s="46"/>
      <c r="MBX43" s="46"/>
      <c r="MBY43" s="46"/>
      <c r="MBZ43" s="46"/>
      <c r="MCA43" s="46"/>
      <c r="MCB43" s="46"/>
      <c r="MCC43" s="46"/>
      <c r="MCD43" s="46"/>
      <c r="MCE43" s="46"/>
      <c r="MCF43" s="46"/>
      <c r="MCG43" s="46"/>
      <c r="MCH43" s="46"/>
      <c r="MCI43" s="46"/>
      <c r="MCJ43" s="46"/>
      <c r="MCK43" s="46"/>
      <c r="MCL43" s="46"/>
      <c r="MCM43" s="46"/>
      <c r="MCN43" s="46"/>
      <c r="MCO43" s="46"/>
      <c r="MCP43" s="46"/>
      <c r="MCQ43" s="46"/>
      <c r="MCR43" s="46"/>
      <c r="MCS43" s="46"/>
      <c r="MCT43" s="46"/>
      <c r="MCU43" s="46"/>
      <c r="MCV43" s="46"/>
      <c r="MCW43" s="46"/>
      <c r="MCX43" s="46"/>
      <c r="MCY43" s="46"/>
      <c r="MCZ43" s="46"/>
      <c r="MDA43" s="46"/>
      <c r="MDB43" s="46"/>
      <c r="MDC43" s="46"/>
      <c r="MDD43" s="46"/>
      <c r="MDE43" s="46"/>
      <c r="MDF43" s="46"/>
      <c r="MDG43" s="46"/>
      <c r="MDH43" s="46"/>
      <c r="MDI43" s="46"/>
      <c r="MDJ43" s="46"/>
      <c r="MDK43" s="46"/>
      <c r="MDL43" s="46"/>
      <c r="MDM43" s="46"/>
      <c r="MDN43" s="46"/>
      <c r="MDO43" s="46"/>
      <c r="MDP43" s="46"/>
      <c r="MDQ43" s="46"/>
      <c r="MDR43" s="46"/>
      <c r="MDS43" s="46"/>
      <c r="MDT43" s="46"/>
      <c r="MDU43" s="46"/>
      <c r="MDV43" s="46"/>
      <c r="MDW43" s="46"/>
      <c r="MDX43" s="46"/>
      <c r="MDY43" s="46"/>
      <c r="MDZ43" s="46"/>
      <c r="MEA43" s="46"/>
      <c r="MEB43" s="46"/>
      <c r="MEC43" s="46"/>
      <c r="MED43" s="46"/>
      <c r="MEE43" s="46"/>
      <c r="MEF43" s="46"/>
      <c r="MEG43" s="46"/>
      <c r="MEH43" s="46"/>
      <c r="MEI43" s="46"/>
      <c r="MEJ43" s="46"/>
      <c r="MEK43" s="46"/>
      <c r="MEL43" s="46"/>
      <c r="MEM43" s="46"/>
      <c r="MEN43" s="46"/>
      <c r="MEO43" s="46"/>
      <c r="MEP43" s="46"/>
      <c r="MEQ43" s="46"/>
      <c r="MER43" s="46"/>
      <c r="MES43" s="46"/>
      <c r="MET43" s="46"/>
      <c r="MEU43" s="46"/>
      <c r="MEV43" s="46"/>
      <c r="MEW43" s="46"/>
      <c r="MEX43" s="46"/>
      <c r="MEY43" s="46"/>
      <c r="MEZ43" s="46"/>
      <c r="MFA43" s="46"/>
      <c r="MFB43" s="46"/>
      <c r="MFC43" s="46"/>
      <c r="MFD43" s="46"/>
      <c r="MFE43" s="46"/>
      <c r="MFF43" s="46"/>
      <c r="MFG43" s="46"/>
      <c r="MFH43" s="46"/>
      <c r="MFI43" s="46"/>
      <c r="MFJ43" s="46"/>
      <c r="MFK43" s="46"/>
      <c r="MFL43" s="46"/>
      <c r="MFM43" s="46"/>
      <c r="MFN43" s="46"/>
      <c r="MFO43" s="46"/>
      <c r="MFP43" s="46"/>
      <c r="MFQ43" s="46"/>
      <c r="MFR43" s="46"/>
      <c r="MFS43" s="46"/>
      <c r="MFT43" s="46"/>
      <c r="MFU43" s="46"/>
      <c r="MFV43" s="46"/>
      <c r="MFW43" s="46"/>
      <c r="MFX43" s="46"/>
      <c r="MFY43" s="46"/>
      <c r="MFZ43" s="46"/>
      <c r="MGA43" s="46"/>
      <c r="MGB43" s="46"/>
      <c r="MGC43" s="46"/>
      <c r="MGD43" s="46"/>
      <c r="MGE43" s="46"/>
      <c r="MGF43" s="46"/>
      <c r="MGG43" s="46"/>
      <c r="MGH43" s="46"/>
      <c r="MGI43" s="46"/>
      <c r="MGJ43" s="46"/>
      <c r="MGK43" s="46"/>
      <c r="MGL43" s="46"/>
      <c r="MGM43" s="46"/>
      <c r="MGN43" s="46"/>
      <c r="MGO43" s="46"/>
      <c r="MGP43" s="46"/>
      <c r="MGQ43" s="46"/>
      <c r="MGR43" s="46"/>
      <c r="MGS43" s="46"/>
      <c r="MGT43" s="46"/>
      <c r="MGU43" s="46"/>
      <c r="MGV43" s="46"/>
      <c r="MGW43" s="46"/>
      <c r="MGX43" s="46"/>
      <c r="MGY43" s="46"/>
      <c r="MGZ43" s="46"/>
      <c r="MHA43" s="46"/>
      <c r="MHB43" s="46"/>
      <c r="MHC43" s="46"/>
      <c r="MHD43" s="46"/>
      <c r="MHE43" s="46"/>
      <c r="MHF43" s="46"/>
      <c r="MHG43" s="46"/>
      <c r="MHH43" s="46"/>
      <c r="MHI43" s="46"/>
      <c r="MHJ43" s="46"/>
      <c r="MHK43" s="46"/>
      <c r="MHL43" s="46"/>
      <c r="MHM43" s="46"/>
      <c r="MHN43" s="46"/>
      <c r="MHO43" s="46"/>
      <c r="MHP43" s="46"/>
      <c r="MHQ43" s="46"/>
      <c r="MHR43" s="46"/>
      <c r="MHS43" s="46"/>
      <c r="MHT43" s="46"/>
      <c r="MHU43" s="46"/>
      <c r="MHV43" s="46"/>
      <c r="MHW43" s="46"/>
      <c r="MHX43" s="46"/>
      <c r="MHY43" s="46"/>
      <c r="MHZ43" s="46"/>
      <c r="MIA43" s="46"/>
      <c r="MIB43" s="46"/>
      <c r="MIC43" s="46"/>
      <c r="MID43" s="46"/>
      <c r="MIE43" s="46"/>
      <c r="MIF43" s="46"/>
      <c r="MIG43" s="46"/>
      <c r="MIH43" s="46"/>
      <c r="MII43" s="46"/>
      <c r="MIJ43" s="46"/>
      <c r="MIK43" s="46"/>
      <c r="MIL43" s="46"/>
      <c r="MIM43" s="46"/>
      <c r="MIN43" s="46"/>
      <c r="MIO43" s="46"/>
      <c r="MIP43" s="46"/>
      <c r="MIQ43" s="46"/>
      <c r="MIR43" s="46"/>
      <c r="MIS43" s="46"/>
      <c r="MIT43" s="46"/>
      <c r="MIU43" s="46"/>
      <c r="MIV43" s="46"/>
      <c r="MIW43" s="46"/>
      <c r="MIX43" s="46"/>
      <c r="MIY43" s="46"/>
      <c r="MIZ43" s="46"/>
      <c r="MJA43" s="46"/>
      <c r="MJB43" s="46"/>
      <c r="MJC43" s="46"/>
      <c r="MJD43" s="46"/>
      <c r="MJE43" s="46"/>
      <c r="MJF43" s="46"/>
      <c r="MJG43" s="46"/>
      <c r="MJH43" s="46"/>
      <c r="MJI43" s="46"/>
      <c r="MJJ43" s="46"/>
      <c r="MJK43" s="46"/>
      <c r="MJL43" s="46"/>
      <c r="MJM43" s="46"/>
      <c r="MJN43" s="46"/>
      <c r="MJO43" s="46"/>
      <c r="MJP43" s="46"/>
      <c r="MJQ43" s="46"/>
      <c r="MJR43" s="46"/>
      <c r="MJS43" s="46"/>
      <c r="MJT43" s="46"/>
      <c r="MJU43" s="46"/>
      <c r="MJV43" s="46"/>
      <c r="MJW43" s="46"/>
      <c r="MJX43" s="46"/>
      <c r="MJY43" s="46"/>
      <c r="MJZ43" s="46"/>
      <c r="MKA43" s="46"/>
      <c r="MKB43" s="46"/>
      <c r="MKC43" s="46"/>
      <c r="MKD43" s="46"/>
      <c r="MKE43" s="46"/>
      <c r="MKF43" s="46"/>
      <c r="MKG43" s="46"/>
      <c r="MKH43" s="46"/>
      <c r="MKI43" s="46"/>
      <c r="MKJ43" s="46"/>
      <c r="MKK43" s="46"/>
      <c r="MKL43" s="46"/>
      <c r="MKM43" s="46"/>
      <c r="MKN43" s="46"/>
      <c r="MKO43" s="46"/>
      <c r="MKP43" s="46"/>
      <c r="MKQ43" s="46"/>
      <c r="MKR43" s="46"/>
      <c r="MKS43" s="46"/>
      <c r="MKT43" s="46"/>
      <c r="MKU43" s="46"/>
      <c r="MKV43" s="46"/>
      <c r="MKW43" s="46"/>
      <c r="MKX43" s="46"/>
      <c r="MKY43" s="46"/>
      <c r="MKZ43" s="46"/>
      <c r="MLA43" s="46"/>
      <c r="MLB43" s="46"/>
      <c r="MLC43" s="46"/>
      <c r="MLD43" s="46"/>
      <c r="MLE43" s="46"/>
      <c r="MLF43" s="46"/>
      <c r="MLG43" s="46"/>
      <c r="MLH43" s="46"/>
      <c r="MLI43" s="46"/>
      <c r="MLJ43" s="46"/>
      <c r="MLK43" s="46"/>
      <c r="MLL43" s="46"/>
      <c r="MLM43" s="46"/>
      <c r="MLN43" s="46"/>
      <c r="MLO43" s="46"/>
      <c r="MLP43" s="46"/>
      <c r="MLQ43" s="46"/>
      <c r="MLR43" s="46"/>
      <c r="MLS43" s="46"/>
      <c r="MLT43" s="46"/>
      <c r="MLU43" s="46"/>
      <c r="MLV43" s="46"/>
      <c r="MLW43" s="46"/>
      <c r="MLX43" s="46"/>
      <c r="MLY43" s="46"/>
      <c r="MLZ43" s="46"/>
      <c r="MMA43" s="46"/>
      <c r="MMB43" s="46"/>
      <c r="MMC43" s="46"/>
      <c r="MMD43" s="46"/>
      <c r="MME43" s="46"/>
      <c r="MMF43" s="46"/>
      <c r="MMG43" s="46"/>
      <c r="MMH43" s="46"/>
      <c r="MMI43" s="46"/>
      <c r="MMJ43" s="46"/>
      <c r="MMK43" s="46"/>
      <c r="MML43" s="46"/>
      <c r="MMM43" s="46"/>
      <c r="MMN43" s="46"/>
      <c r="MMO43" s="46"/>
      <c r="MMP43" s="46"/>
      <c r="MMQ43" s="46"/>
      <c r="MMR43" s="46"/>
      <c r="MMS43" s="46"/>
      <c r="MMT43" s="46"/>
      <c r="MMU43" s="46"/>
      <c r="MMV43" s="46"/>
      <c r="MMW43" s="46"/>
      <c r="MMX43" s="46"/>
      <c r="MMY43" s="46"/>
      <c r="MMZ43" s="46"/>
      <c r="MNA43" s="46"/>
      <c r="MNB43" s="46"/>
      <c r="MNC43" s="46"/>
      <c r="MND43" s="46"/>
      <c r="MNE43" s="46"/>
      <c r="MNF43" s="46"/>
      <c r="MNG43" s="46"/>
      <c r="MNH43" s="46"/>
      <c r="MNI43" s="46"/>
      <c r="MNJ43" s="46"/>
      <c r="MNK43" s="46"/>
      <c r="MNL43" s="46"/>
      <c r="MNM43" s="46"/>
      <c r="MNN43" s="46"/>
      <c r="MNO43" s="46"/>
      <c r="MNP43" s="46"/>
      <c r="MNQ43" s="46"/>
      <c r="MNR43" s="46"/>
      <c r="MNS43" s="46"/>
      <c r="MNT43" s="46"/>
      <c r="MNU43" s="46"/>
      <c r="MNV43" s="46"/>
      <c r="MNW43" s="46"/>
      <c r="MNX43" s="46"/>
      <c r="MNY43" s="46"/>
      <c r="MNZ43" s="46"/>
      <c r="MOA43" s="46"/>
      <c r="MOB43" s="46"/>
      <c r="MOC43" s="46"/>
      <c r="MOD43" s="46"/>
      <c r="MOE43" s="46"/>
      <c r="MOF43" s="46"/>
      <c r="MOG43" s="46"/>
      <c r="MOH43" s="46"/>
      <c r="MOI43" s="46"/>
      <c r="MOJ43" s="46"/>
      <c r="MOK43" s="46"/>
      <c r="MOL43" s="46"/>
      <c r="MOM43" s="46"/>
      <c r="MON43" s="46"/>
      <c r="MOO43" s="46"/>
      <c r="MOP43" s="46"/>
      <c r="MOQ43" s="46"/>
      <c r="MOR43" s="46"/>
      <c r="MOS43" s="46"/>
      <c r="MOT43" s="46"/>
      <c r="MOU43" s="46"/>
      <c r="MOV43" s="46"/>
      <c r="MOW43" s="46"/>
      <c r="MOX43" s="46"/>
      <c r="MOY43" s="46"/>
      <c r="MOZ43" s="46"/>
      <c r="MPA43" s="46"/>
      <c r="MPB43" s="46"/>
      <c r="MPC43" s="46"/>
      <c r="MPD43" s="46"/>
      <c r="MPE43" s="46"/>
      <c r="MPF43" s="46"/>
      <c r="MPG43" s="46"/>
      <c r="MPH43" s="46"/>
      <c r="MPI43" s="46"/>
      <c r="MPJ43" s="46"/>
      <c r="MPK43" s="46"/>
      <c r="MPL43" s="46"/>
      <c r="MPM43" s="46"/>
      <c r="MPN43" s="46"/>
      <c r="MPO43" s="46"/>
      <c r="MPP43" s="46"/>
      <c r="MPQ43" s="46"/>
      <c r="MPR43" s="46"/>
      <c r="MPS43" s="46"/>
      <c r="MPT43" s="46"/>
      <c r="MPU43" s="46"/>
      <c r="MPV43" s="46"/>
      <c r="MPW43" s="46"/>
      <c r="MPX43" s="46"/>
      <c r="MPY43" s="46"/>
      <c r="MPZ43" s="46"/>
      <c r="MQA43" s="46"/>
      <c r="MQB43" s="46"/>
      <c r="MQC43" s="46"/>
      <c r="MQD43" s="46"/>
      <c r="MQE43" s="46"/>
      <c r="MQF43" s="46"/>
      <c r="MQG43" s="46"/>
      <c r="MQH43" s="46"/>
      <c r="MQI43" s="46"/>
      <c r="MQJ43" s="46"/>
      <c r="MQK43" s="46"/>
      <c r="MQL43" s="46"/>
      <c r="MQM43" s="46"/>
      <c r="MQN43" s="46"/>
      <c r="MQO43" s="46"/>
      <c r="MQP43" s="46"/>
      <c r="MQQ43" s="46"/>
      <c r="MQR43" s="46"/>
      <c r="MQS43" s="46"/>
      <c r="MQT43" s="46"/>
      <c r="MQU43" s="46"/>
      <c r="MQV43" s="46"/>
      <c r="MQW43" s="46"/>
      <c r="MQX43" s="46"/>
      <c r="MQY43" s="46"/>
      <c r="MQZ43" s="46"/>
      <c r="MRA43" s="46"/>
      <c r="MRB43" s="46"/>
      <c r="MRC43" s="46"/>
      <c r="MRD43" s="46"/>
      <c r="MRE43" s="46"/>
      <c r="MRF43" s="46"/>
      <c r="MRG43" s="46"/>
      <c r="MRH43" s="46"/>
      <c r="MRI43" s="46"/>
      <c r="MRJ43" s="46"/>
      <c r="MRK43" s="46"/>
      <c r="MRL43" s="46"/>
      <c r="MRM43" s="46"/>
      <c r="MRN43" s="46"/>
      <c r="MRO43" s="46"/>
      <c r="MRP43" s="46"/>
      <c r="MRQ43" s="46"/>
      <c r="MRR43" s="46"/>
      <c r="MRS43" s="46"/>
      <c r="MRT43" s="46"/>
      <c r="MRU43" s="46"/>
      <c r="MRV43" s="46"/>
      <c r="MRW43" s="46"/>
      <c r="MRX43" s="46"/>
      <c r="MRY43" s="46"/>
      <c r="MRZ43" s="46"/>
      <c r="MSA43" s="46"/>
      <c r="MSB43" s="46"/>
      <c r="MSC43" s="46"/>
      <c r="MSD43" s="46"/>
      <c r="MSE43" s="46"/>
      <c r="MSF43" s="46"/>
      <c r="MSG43" s="46"/>
      <c r="MSH43" s="46"/>
      <c r="MSI43" s="46"/>
      <c r="MSJ43" s="46"/>
      <c r="MSK43" s="46"/>
      <c r="MSL43" s="46"/>
      <c r="MSM43" s="46"/>
      <c r="MSN43" s="46"/>
      <c r="MSO43" s="46"/>
      <c r="MSP43" s="46"/>
      <c r="MSQ43" s="46"/>
      <c r="MSR43" s="46"/>
      <c r="MSS43" s="46"/>
      <c r="MST43" s="46"/>
      <c r="MSU43" s="46"/>
      <c r="MSV43" s="46"/>
      <c r="MSW43" s="46"/>
      <c r="MSX43" s="46"/>
      <c r="MSY43" s="46"/>
      <c r="MSZ43" s="46"/>
      <c r="MTA43" s="46"/>
      <c r="MTB43" s="46"/>
      <c r="MTC43" s="46"/>
      <c r="MTD43" s="46"/>
      <c r="MTE43" s="46"/>
      <c r="MTF43" s="46"/>
      <c r="MTG43" s="46"/>
      <c r="MTH43" s="46"/>
      <c r="MTI43" s="46"/>
      <c r="MTJ43" s="46"/>
      <c r="MTK43" s="46"/>
      <c r="MTL43" s="46"/>
      <c r="MTM43" s="46"/>
      <c r="MTN43" s="46"/>
      <c r="MTO43" s="46"/>
      <c r="MTP43" s="46"/>
      <c r="MTQ43" s="46"/>
      <c r="MTR43" s="46"/>
      <c r="MTS43" s="46"/>
      <c r="MTT43" s="46"/>
      <c r="MTU43" s="46"/>
      <c r="MTV43" s="46"/>
      <c r="MTW43" s="46"/>
      <c r="MTX43" s="46"/>
      <c r="MTY43" s="46"/>
      <c r="MTZ43" s="46"/>
      <c r="MUA43" s="46"/>
      <c r="MUB43" s="46"/>
      <c r="MUC43" s="46"/>
      <c r="MUD43" s="46"/>
      <c r="MUE43" s="46"/>
      <c r="MUF43" s="46"/>
      <c r="MUG43" s="46"/>
      <c r="MUH43" s="46"/>
      <c r="MUI43" s="46"/>
      <c r="MUJ43" s="46"/>
      <c r="MUK43" s="46"/>
      <c r="MUL43" s="46"/>
      <c r="MUM43" s="46"/>
      <c r="MUN43" s="46"/>
      <c r="MUO43" s="46"/>
      <c r="MUP43" s="46"/>
      <c r="MUQ43" s="46"/>
      <c r="MUR43" s="46"/>
      <c r="MUS43" s="46"/>
      <c r="MUT43" s="46"/>
      <c r="MUU43" s="46"/>
      <c r="MUV43" s="46"/>
      <c r="MUW43" s="46"/>
      <c r="MUX43" s="46"/>
      <c r="MUY43" s="46"/>
      <c r="MUZ43" s="46"/>
      <c r="MVA43" s="46"/>
      <c r="MVB43" s="46"/>
      <c r="MVC43" s="46"/>
      <c r="MVD43" s="46"/>
      <c r="MVE43" s="46"/>
      <c r="MVF43" s="46"/>
      <c r="MVG43" s="46"/>
      <c r="MVH43" s="46"/>
      <c r="MVI43" s="46"/>
      <c r="MVJ43" s="46"/>
      <c r="MVK43" s="46"/>
      <c r="MVL43" s="46"/>
      <c r="MVM43" s="46"/>
      <c r="MVN43" s="46"/>
      <c r="MVO43" s="46"/>
      <c r="MVP43" s="46"/>
      <c r="MVQ43" s="46"/>
      <c r="MVR43" s="46"/>
      <c r="MVS43" s="46"/>
      <c r="MVT43" s="46"/>
      <c r="MVU43" s="46"/>
      <c r="MVV43" s="46"/>
      <c r="MVW43" s="46"/>
      <c r="MVX43" s="46"/>
      <c r="MVY43" s="46"/>
      <c r="MVZ43" s="46"/>
      <c r="MWA43" s="46"/>
      <c r="MWB43" s="46"/>
      <c r="MWC43" s="46"/>
      <c r="MWD43" s="46"/>
      <c r="MWE43" s="46"/>
      <c r="MWF43" s="46"/>
      <c r="MWG43" s="46"/>
      <c r="MWH43" s="46"/>
      <c r="MWI43" s="46"/>
      <c r="MWJ43" s="46"/>
      <c r="MWK43" s="46"/>
      <c r="MWL43" s="46"/>
      <c r="MWM43" s="46"/>
      <c r="MWN43" s="46"/>
      <c r="MWO43" s="46"/>
      <c r="MWP43" s="46"/>
      <c r="MWQ43" s="46"/>
      <c r="MWR43" s="46"/>
      <c r="MWS43" s="46"/>
      <c r="MWT43" s="46"/>
      <c r="MWU43" s="46"/>
      <c r="MWV43" s="46"/>
      <c r="MWW43" s="46"/>
      <c r="MWX43" s="46"/>
      <c r="MWY43" s="46"/>
      <c r="MWZ43" s="46"/>
      <c r="MXA43" s="46"/>
      <c r="MXB43" s="46"/>
      <c r="MXC43" s="46"/>
      <c r="MXD43" s="46"/>
      <c r="MXE43" s="46"/>
      <c r="MXF43" s="46"/>
      <c r="MXG43" s="46"/>
      <c r="MXH43" s="46"/>
      <c r="MXI43" s="46"/>
      <c r="MXJ43" s="46"/>
      <c r="MXK43" s="46"/>
      <c r="MXL43" s="46"/>
      <c r="MXM43" s="46"/>
      <c r="MXN43" s="46"/>
      <c r="MXO43" s="46"/>
      <c r="MXP43" s="46"/>
      <c r="MXQ43" s="46"/>
      <c r="MXR43" s="46"/>
      <c r="MXS43" s="46"/>
      <c r="MXT43" s="46"/>
      <c r="MXU43" s="46"/>
      <c r="MXV43" s="46"/>
      <c r="MXW43" s="46"/>
      <c r="MXX43" s="46"/>
      <c r="MXY43" s="46"/>
      <c r="MXZ43" s="46"/>
      <c r="MYA43" s="46"/>
      <c r="MYB43" s="46"/>
      <c r="MYC43" s="46"/>
      <c r="MYD43" s="46"/>
      <c r="MYE43" s="46"/>
      <c r="MYF43" s="46"/>
      <c r="MYG43" s="46"/>
      <c r="MYH43" s="46"/>
      <c r="MYI43" s="46"/>
      <c r="MYJ43" s="46"/>
      <c r="MYK43" s="46"/>
      <c r="MYL43" s="46"/>
      <c r="MYM43" s="46"/>
      <c r="MYN43" s="46"/>
      <c r="MYO43" s="46"/>
      <c r="MYP43" s="46"/>
      <c r="MYQ43" s="46"/>
      <c r="MYR43" s="46"/>
      <c r="MYS43" s="46"/>
      <c r="MYT43" s="46"/>
      <c r="MYU43" s="46"/>
      <c r="MYV43" s="46"/>
      <c r="MYW43" s="46"/>
      <c r="MYX43" s="46"/>
      <c r="MYY43" s="46"/>
      <c r="MYZ43" s="46"/>
      <c r="MZA43" s="46"/>
      <c r="MZB43" s="46"/>
      <c r="MZC43" s="46"/>
      <c r="MZD43" s="46"/>
      <c r="MZE43" s="46"/>
      <c r="MZF43" s="46"/>
      <c r="MZG43" s="46"/>
      <c r="MZH43" s="46"/>
      <c r="MZI43" s="46"/>
      <c r="MZJ43" s="46"/>
      <c r="MZK43" s="46"/>
      <c r="MZL43" s="46"/>
      <c r="MZM43" s="46"/>
      <c r="MZN43" s="46"/>
      <c r="MZO43" s="46"/>
      <c r="MZP43" s="46"/>
      <c r="MZQ43" s="46"/>
      <c r="MZR43" s="46"/>
      <c r="MZS43" s="46"/>
      <c r="MZT43" s="46"/>
      <c r="MZU43" s="46"/>
      <c r="MZV43" s="46"/>
      <c r="MZW43" s="46"/>
      <c r="MZX43" s="46"/>
      <c r="MZY43" s="46"/>
      <c r="MZZ43" s="46"/>
      <c r="NAA43" s="46"/>
      <c r="NAB43" s="46"/>
      <c r="NAC43" s="46"/>
      <c r="NAD43" s="46"/>
      <c r="NAE43" s="46"/>
      <c r="NAF43" s="46"/>
      <c r="NAG43" s="46"/>
      <c r="NAH43" s="46"/>
      <c r="NAI43" s="46"/>
      <c r="NAJ43" s="46"/>
      <c r="NAK43" s="46"/>
      <c r="NAL43" s="46"/>
      <c r="NAM43" s="46"/>
      <c r="NAN43" s="46"/>
      <c r="NAO43" s="46"/>
      <c r="NAP43" s="46"/>
      <c r="NAQ43" s="46"/>
      <c r="NAR43" s="46"/>
      <c r="NAS43" s="46"/>
      <c r="NAT43" s="46"/>
      <c r="NAU43" s="46"/>
      <c r="NAV43" s="46"/>
      <c r="NAW43" s="46"/>
      <c r="NAX43" s="46"/>
      <c r="NAY43" s="46"/>
      <c r="NAZ43" s="46"/>
      <c r="NBA43" s="46"/>
      <c r="NBB43" s="46"/>
      <c r="NBC43" s="46"/>
      <c r="NBD43" s="46"/>
      <c r="NBE43" s="46"/>
      <c r="NBF43" s="46"/>
      <c r="NBG43" s="46"/>
      <c r="NBH43" s="46"/>
      <c r="NBI43" s="46"/>
      <c r="NBJ43" s="46"/>
      <c r="NBK43" s="46"/>
      <c r="NBL43" s="46"/>
      <c r="NBM43" s="46"/>
      <c r="NBN43" s="46"/>
      <c r="NBO43" s="46"/>
      <c r="NBP43" s="46"/>
      <c r="NBQ43" s="46"/>
      <c r="NBR43" s="46"/>
      <c r="NBS43" s="46"/>
      <c r="NBT43" s="46"/>
      <c r="NBU43" s="46"/>
      <c r="NBV43" s="46"/>
      <c r="NBW43" s="46"/>
      <c r="NBX43" s="46"/>
      <c r="NBY43" s="46"/>
      <c r="NBZ43" s="46"/>
      <c r="NCA43" s="46"/>
      <c r="NCB43" s="46"/>
      <c r="NCC43" s="46"/>
      <c r="NCD43" s="46"/>
      <c r="NCE43" s="46"/>
      <c r="NCF43" s="46"/>
      <c r="NCG43" s="46"/>
      <c r="NCH43" s="46"/>
      <c r="NCI43" s="46"/>
      <c r="NCJ43" s="46"/>
      <c r="NCK43" s="46"/>
      <c r="NCL43" s="46"/>
      <c r="NCM43" s="46"/>
      <c r="NCN43" s="46"/>
      <c r="NCO43" s="46"/>
      <c r="NCP43" s="46"/>
      <c r="NCQ43" s="46"/>
      <c r="NCR43" s="46"/>
      <c r="NCS43" s="46"/>
      <c r="NCT43" s="46"/>
      <c r="NCU43" s="46"/>
      <c r="NCV43" s="46"/>
      <c r="NCW43" s="46"/>
      <c r="NCX43" s="46"/>
      <c r="NCY43" s="46"/>
      <c r="NCZ43" s="46"/>
      <c r="NDA43" s="46"/>
      <c r="NDB43" s="46"/>
      <c r="NDC43" s="46"/>
      <c r="NDD43" s="46"/>
      <c r="NDE43" s="46"/>
      <c r="NDF43" s="46"/>
      <c r="NDG43" s="46"/>
      <c r="NDH43" s="46"/>
      <c r="NDI43" s="46"/>
      <c r="NDJ43" s="46"/>
      <c r="NDK43" s="46"/>
      <c r="NDL43" s="46"/>
      <c r="NDM43" s="46"/>
      <c r="NDN43" s="46"/>
      <c r="NDO43" s="46"/>
      <c r="NDP43" s="46"/>
      <c r="NDQ43" s="46"/>
      <c r="NDR43" s="46"/>
      <c r="NDS43" s="46"/>
      <c r="NDT43" s="46"/>
      <c r="NDU43" s="46"/>
      <c r="NDV43" s="46"/>
      <c r="NDW43" s="46"/>
      <c r="NDX43" s="46"/>
      <c r="NDY43" s="46"/>
      <c r="NDZ43" s="46"/>
      <c r="NEA43" s="46"/>
      <c r="NEB43" s="46"/>
      <c r="NEC43" s="46"/>
      <c r="NED43" s="46"/>
      <c r="NEE43" s="46"/>
      <c r="NEF43" s="46"/>
      <c r="NEG43" s="46"/>
      <c r="NEH43" s="46"/>
      <c r="NEI43" s="46"/>
      <c r="NEJ43" s="46"/>
      <c r="NEK43" s="46"/>
      <c r="NEL43" s="46"/>
      <c r="NEM43" s="46"/>
      <c r="NEN43" s="46"/>
      <c r="NEO43" s="46"/>
      <c r="NEP43" s="46"/>
      <c r="NEQ43" s="46"/>
      <c r="NER43" s="46"/>
      <c r="NES43" s="46"/>
      <c r="NET43" s="46"/>
      <c r="NEU43" s="46"/>
      <c r="NEV43" s="46"/>
      <c r="NEW43" s="46"/>
      <c r="NEX43" s="46"/>
      <c r="NEY43" s="46"/>
      <c r="NEZ43" s="46"/>
      <c r="NFA43" s="46"/>
      <c r="NFB43" s="46"/>
      <c r="NFC43" s="46"/>
      <c r="NFD43" s="46"/>
      <c r="NFE43" s="46"/>
      <c r="NFF43" s="46"/>
      <c r="NFG43" s="46"/>
      <c r="NFH43" s="46"/>
      <c r="NFI43" s="46"/>
      <c r="NFJ43" s="46"/>
      <c r="NFK43" s="46"/>
      <c r="NFL43" s="46"/>
      <c r="NFM43" s="46"/>
      <c r="NFN43" s="46"/>
      <c r="NFO43" s="46"/>
      <c r="NFP43" s="46"/>
      <c r="NFQ43" s="46"/>
      <c r="NFR43" s="46"/>
      <c r="NFS43" s="46"/>
      <c r="NFT43" s="46"/>
      <c r="NFU43" s="46"/>
      <c r="NFV43" s="46"/>
      <c r="NFW43" s="46"/>
      <c r="NFX43" s="46"/>
      <c r="NFY43" s="46"/>
      <c r="NFZ43" s="46"/>
      <c r="NGA43" s="46"/>
      <c r="NGB43" s="46"/>
      <c r="NGC43" s="46"/>
      <c r="NGD43" s="46"/>
      <c r="NGE43" s="46"/>
      <c r="NGF43" s="46"/>
      <c r="NGG43" s="46"/>
      <c r="NGH43" s="46"/>
      <c r="NGI43" s="46"/>
      <c r="NGJ43" s="46"/>
      <c r="NGK43" s="46"/>
      <c r="NGL43" s="46"/>
      <c r="NGM43" s="46"/>
      <c r="NGN43" s="46"/>
      <c r="NGO43" s="46"/>
      <c r="NGP43" s="46"/>
      <c r="NGQ43" s="46"/>
      <c r="NGR43" s="46"/>
      <c r="NGS43" s="46"/>
      <c r="NGT43" s="46"/>
      <c r="NGU43" s="46"/>
      <c r="NGV43" s="46"/>
      <c r="NGW43" s="46"/>
      <c r="NGX43" s="46"/>
      <c r="NGY43" s="46"/>
      <c r="NGZ43" s="46"/>
      <c r="NHA43" s="46"/>
      <c r="NHB43" s="46"/>
      <c r="NHC43" s="46"/>
      <c r="NHD43" s="46"/>
      <c r="NHE43" s="46"/>
      <c r="NHF43" s="46"/>
      <c r="NHG43" s="46"/>
      <c r="NHH43" s="46"/>
      <c r="NHI43" s="46"/>
      <c r="NHJ43" s="46"/>
      <c r="NHK43" s="46"/>
      <c r="NHL43" s="46"/>
      <c r="NHM43" s="46"/>
      <c r="NHN43" s="46"/>
      <c r="NHO43" s="46"/>
      <c r="NHP43" s="46"/>
      <c r="NHQ43" s="46"/>
      <c r="NHR43" s="46"/>
      <c r="NHS43" s="46"/>
      <c r="NHT43" s="46"/>
      <c r="NHU43" s="46"/>
      <c r="NHV43" s="46"/>
      <c r="NHW43" s="46"/>
      <c r="NHX43" s="46"/>
      <c r="NHY43" s="46"/>
      <c r="NHZ43" s="46"/>
      <c r="NIA43" s="46"/>
      <c r="NIB43" s="46"/>
      <c r="NIC43" s="46"/>
      <c r="NID43" s="46"/>
      <c r="NIE43" s="46"/>
      <c r="NIF43" s="46"/>
      <c r="NIG43" s="46"/>
      <c r="NIH43" s="46"/>
      <c r="NII43" s="46"/>
      <c r="NIJ43" s="46"/>
      <c r="NIK43" s="46"/>
      <c r="NIL43" s="46"/>
      <c r="NIM43" s="46"/>
      <c r="NIN43" s="46"/>
      <c r="NIO43" s="46"/>
      <c r="NIP43" s="46"/>
      <c r="NIQ43" s="46"/>
      <c r="NIR43" s="46"/>
      <c r="NIS43" s="46"/>
      <c r="NIT43" s="46"/>
      <c r="NIU43" s="46"/>
      <c r="NIV43" s="46"/>
      <c r="NIW43" s="46"/>
      <c r="NIX43" s="46"/>
      <c r="NIY43" s="46"/>
      <c r="NIZ43" s="46"/>
      <c r="NJA43" s="46"/>
      <c r="NJB43" s="46"/>
      <c r="NJC43" s="46"/>
      <c r="NJD43" s="46"/>
      <c r="NJE43" s="46"/>
      <c r="NJF43" s="46"/>
      <c r="NJG43" s="46"/>
      <c r="NJH43" s="46"/>
      <c r="NJI43" s="46"/>
      <c r="NJJ43" s="46"/>
      <c r="NJK43" s="46"/>
      <c r="NJL43" s="46"/>
      <c r="NJM43" s="46"/>
      <c r="NJN43" s="46"/>
      <c r="NJO43" s="46"/>
      <c r="NJP43" s="46"/>
      <c r="NJQ43" s="46"/>
      <c r="NJR43" s="46"/>
      <c r="NJS43" s="46"/>
      <c r="NJT43" s="46"/>
      <c r="NJU43" s="46"/>
      <c r="NJV43" s="46"/>
      <c r="NJW43" s="46"/>
      <c r="NJX43" s="46"/>
      <c r="NJY43" s="46"/>
      <c r="NJZ43" s="46"/>
      <c r="NKA43" s="46"/>
      <c r="NKB43" s="46"/>
      <c r="NKC43" s="46"/>
      <c r="NKD43" s="46"/>
      <c r="NKE43" s="46"/>
      <c r="NKF43" s="46"/>
      <c r="NKG43" s="46"/>
      <c r="NKH43" s="46"/>
      <c r="NKI43" s="46"/>
      <c r="NKJ43" s="46"/>
      <c r="NKK43" s="46"/>
      <c r="NKL43" s="46"/>
      <c r="NKM43" s="46"/>
      <c r="NKN43" s="46"/>
      <c r="NKO43" s="46"/>
      <c r="NKP43" s="46"/>
      <c r="NKQ43" s="46"/>
      <c r="NKR43" s="46"/>
      <c r="NKS43" s="46"/>
      <c r="NKT43" s="46"/>
      <c r="NKU43" s="46"/>
      <c r="NKV43" s="46"/>
      <c r="NKW43" s="46"/>
      <c r="NKX43" s="46"/>
      <c r="NKY43" s="46"/>
      <c r="NKZ43" s="46"/>
      <c r="NLA43" s="46"/>
      <c r="NLB43" s="46"/>
      <c r="NLC43" s="46"/>
      <c r="NLD43" s="46"/>
      <c r="NLE43" s="46"/>
      <c r="NLF43" s="46"/>
      <c r="NLG43" s="46"/>
      <c r="NLH43" s="46"/>
      <c r="NLI43" s="46"/>
      <c r="NLJ43" s="46"/>
      <c r="NLK43" s="46"/>
      <c r="NLL43" s="46"/>
      <c r="NLM43" s="46"/>
      <c r="NLN43" s="46"/>
      <c r="NLO43" s="46"/>
      <c r="NLP43" s="46"/>
      <c r="NLQ43" s="46"/>
      <c r="NLR43" s="46"/>
      <c r="NLS43" s="46"/>
      <c r="NLT43" s="46"/>
      <c r="NLU43" s="46"/>
      <c r="NLV43" s="46"/>
      <c r="NLW43" s="46"/>
      <c r="NLX43" s="46"/>
      <c r="NLY43" s="46"/>
      <c r="NLZ43" s="46"/>
      <c r="NMA43" s="46"/>
      <c r="NMB43" s="46"/>
      <c r="NMC43" s="46"/>
      <c r="NMD43" s="46"/>
      <c r="NME43" s="46"/>
      <c r="NMF43" s="46"/>
      <c r="NMG43" s="46"/>
      <c r="NMH43" s="46"/>
      <c r="NMI43" s="46"/>
      <c r="NMJ43" s="46"/>
      <c r="NMK43" s="46"/>
      <c r="NML43" s="46"/>
      <c r="NMM43" s="46"/>
      <c r="NMN43" s="46"/>
      <c r="NMO43" s="46"/>
      <c r="NMP43" s="46"/>
      <c r="NMQ43" s="46"/>
      <c r="NMR43" s="46"/>
      <c r="NMS43" s="46"/>
      <c r="NMT43" s="46"/>
      <c r="NMU43" s="46"/>
      <c r="NMV43" s="46"/>
      <c r="NMW43" s="46"/>
      <c r="NMX43" s="46"/>
      <c r="NMY43" s="46"/>
      <c r="NMZ43" s="46"/>
      <c r="NNA43" s="46"/>
      <c r="NNB43" s="46"/>
      <c r="NNC43" s="46"/>
      <c r="NND43" s="46"/>
      <c r="NNE43" s="46"/>
      <c r="NNF43" s="46"/>
      <c r="NNG43" s="46"/>
      <c r="NNH43" s="46"/>
      <c r="NNI43" s="46"/>
      <c r="NNJ43" s="46"/>
      <c r="NNK43" s="46"/>
      <c r="NNL43" s="46"/>
      <c r="NNM43" s="46"/>
      <c r="NNN43" s="46"/>
      <c r="NNO43" s="46"/>
      <c r="NNP43" s="46"/>
      <c r="NNQ43" s="46"/>
      <c r="NNR43" s="46"/>
      <c r="NNS43" s="46"/>
      <c r="NNT43" s="46"/>
      <c r="NNU43" s="46"/>
      <c r="NNV43" s="46"/>
      <c r="NNW43" s="46"/>
      <c r="NNX43" s="46"/>
      <c r="NNY43" s="46"/>
      <c r="NNZ43" s="46"/>
      <c r="NOA43" s="46"/>
      <c r="NOB43" s="46"/>
      <c r="NOC43" s="46"/>
      <c r="NOD43" s="46"/>
      <c r="NOE43" s="46"/>
      <c r="NOF43" s="46"/>
      <c r="NOG43" s="46"/>
      <c r="NOH43" s="46"/>
      <c r="NOI43" s="46"/>
      <c r="NOJ43" s="46"/>
      <c r="NOK43" s="46"/>
      <c r="NOL43" s="46"/>
      <c r="NOM43" s="46"/>
      <c r="NON43" s="46"/>
      <c r="NOO43" s="46"/>
      <c r="NOP43" s="46"/>
      <c r="NOQ43" s="46"/>
      <c r="NOR43" s="46"/>
      <c r="NOS43" s="46"/>
      <c r="NOT43" s="46"/>
      <c r="NOU43" s="46"/>
      <c r="NOV43" s="46"/>
      <c r="NOW43" s="46"/>
      <c r="NOX43" s="46"/>
      <c r="NOY43" s="46"/>
      <c r="NOZ43" s="46"/>
      <c r="NPA43" s="46"/>
      <c r="NPB43" s="46"/>
      <c r="NPC43" s="46"/>
      <c r="NPD43" s="46"/>
      <c r="NPE43" s="46"/>
      <c r="NPF43" s="46"/>
      <c r="NPG43" s="46"/>
      <c r="NPH43" s="46"/>
      <c r="NPI43" s="46"/>
      <c r="NPJ43" s="46"/>
      <c r="NPK43" s="46"/>
      <c r="NPL43" s="46"/>
      <c r="NPM43" s="46"/>
      <c r="NPN43" s="46"/>
      <c r="NPO43" s="46"/>
      <c r="NPP43" s="46"/>
      <c r="NPQ43" s="46"/>
      <c r="NPR43" s="46"/>
      <c r="NPS43" s="46"/>
      <c r="NPT43" s="46"/>
      <c r="NPU43" s="46"/>
      <c r="NPV43" s="46"/>
      <c r="NPW43" s="46"/>
      <c r="NPX43" s="46"/>
      <c r="NPY43" s="46"/>
      <c r="NPZ43" s="46"/>
      <c r="NQA43" s="46"/>
      <c r="NQB43" s="46"/>
      <c r="NQC43" s="46"/>
      <c r="NQD43" s="46"/>
      <c r="NQE43" s="46"/>
      <c r="NQF43" s="46"/>
      <c r="NQG43" s="46"/>
      <c r="NQH43" s="46"/>
      <c r="NQI43" s="46"/>
      <c r="NQJ43" s="46"/>
      <c r="NQK43" s="46"/>
      <c r="NQL43" s="46"/>
      <c r="NQM43" s="46"/>
      <c r="NQN43" s="46"/>
      <c r="NQO43" s="46"/>
      <c r="NQP43" s="46"/>
      <c r="NQQ43" s="46"/>
      <c r="NQR43" s="46"/>
      <c r="NQS43" s="46"/>
      <c r="NQT43" s="46"/>
      <c r="NQU43" s="46"/>
      <c r="NQV43" s="46"/>
      <c r="NQW43" s="46"/>
      <c r="NQX43" s="46"/>
      <c r="NQY43" s="46"/>
      <c r="NQZ43" s="46"/>
      <c r="NRA43" s="46"/>
      <c r="NRB43" s="46"/>
      <c r="NRC43" s="46"/>
      <c r="NRD43" s="46"/>
      <c r="NRE43" s="46"/>
      <c r="NRF43" s="46"/>
      <c r="NRG43" s="46"/>
      <c r="NRH43" s="46"/>
      <c r="NRI43" s="46"/>
      <c r="NRJ43" s="46"/>
      <c r="NRK43" s="46"/>
      <c r="NRL43" s="46"/>
      <c r="NRM43" s="46"/>
      <c r="NRN43" s="46"/>
      <c r="NRO43" s="46"/>
      <c r="NRP43" s="46"/>
      <c r="NRQ43" s="46"/>
      <c r="NRR43" s="46"/>
      <c r="NRS43" s="46"/>
      <c r="NRT43" s="46"/>
      <c r="NRU43" s="46"/>
      <c r="NRV43" s="46"/>
      <c r="NRW43" s="46"/>
      <c r="NRX43" s="46"/>
      <c r="NRY43" s="46"/>
      <c r="NRZ43" s="46"/>
      <c r="NSA43" s="46"/>
      <c r="NSB43" s="46"/>
      <c r="NSC43" s="46"/>
      <c r="NSD43" s="46"/>
      <c r="NSE43" s="46"/>
      <c r="NSF43" s="46"/>
      <c r="NSG43" s="46"/>
      <c r="NSH43" s="46"/>
      <c r="NSI43" s="46"/>
      <c r="NSJ43" s="46"/>
      <c r="NSK43" s="46"/>
      <c r="NSL43" s="46"/>
      <c r="NSM43" s="46"/>
      <c r="NSN43" s="46"/>
      <c r="NSO43" s="46"/>
      <c r="NSP43" s="46"/>
      <c r="NSQ43" s="46"/>
      <c r="NSR43" s="46"/>
      <c r="NSS43" s="46"/>
      <c r="NST43" s="46"/>
      <c r="NSU43" s="46"/>
      <c r="NSV43" s="46"/>
      <c r="NSW43" s="46"/>
      <c r="NSX43" s="46"/>
      <c r="NSY43" s="46"/>
      <c r="NSZ43" s="46"/>
      <c r="NTA43" s="46"/>
      <c r="NTB43" s="46"/>
      <c r="NTC43" s="46"/>
      <c r="NTD43" s="46"/>
      <c r="NTE43" s="46"/>
      <c r="NTF43" s="46"/>
      <c r="NTG43" s="46"/>
      <c r="NTH43" s="46"/>
      <c r="NTI43" s="46"/>
      <c r="NTJ43" s="46"/>
      <c r="NTK43" s="46"/>
      <c r="NTL43" s="46"/>
      <c r="NTM43" s="46"/>
      <c r="NTN43" s="46"/>
      <c r="NTO43" s="46"/>
      <c r="NTP43" s="46"/>
      <c r="NTQ43" s="46"/>
      <c r="NTR43" s="46"/>
      <c r="NTS43" s="46"/>
      <c r="NTT43" s="46"/>
      <c r="NTU43" s="46"/>
      <c r="NTV43" s="46"/>
      <c r="NTW43" s="46"/>
      <c r="NTX43" s="46"/>
      <c r="NTY43" s="46"/>
      <c r="NTZ43" s="46"/>
      <c r="NUA43" s="46"/>
      <c r="NUB43" s="46"/>
      <c r="NUC43" s="46"/>
      <c r="NUD43" s="46"/>
      <c r="NUE43" s="46"/>
      <c r="NUF43" s="46"/>
      <c r="NUG43" s="46"/>
      <c r="NUH43" s="46"/>
      <c r="NUI43" s="46"/>
      <c r="NUJ43" s="46"/>
      <c r="NUK43" s="46"/>
      <c r="NUL43" s="46"/>
      <c r="NUM43" s="46"/>
      <c r="NUN43" s="46"/>
      <c r="NUO43" s="46"/>
      <c r="NUP43" s="46"/>
      <c r="NUQ43" s="46"/>
      <c r="NUR43" s="46"/>
      <c r="NUS43" s="46"/>
      <c r="NUT43" s="46"/>
      <c r="NUU43" s="46"/>
      <c r="NUV43" s="46"/>
      <c r="NUW43" s="46"/>
      <c r="NUX43" s="46"/>
      <c r="NUY43" s="46"/>
      <c r="NUZ43" s="46"/>
      <c r="NVA43" s="46"/>
      <c r="NVB43" s="46"/>
      <c r="NVC43" s="46"/>
      <c r="NVD43" s="46"/>
      <c r="NVE43" s="46"/>
      <c r="NVF43" s="46"/>
      <c r="NVG43" s="46"/>
      <c r="NVH43" s="46"/>
      <c r="NVI43" s="46"/>
      <c r="NVJ43" s="46"/>
      <c r="NVK43" s="46"/>
      <c r="NVL43" s="46"/>
      <c r="NVM43" s="46"/>
      <c r="NVN43" s="46"/>
      <c r="NVO43" s="46"/>
      <c r="NVP43" s="46"/>
      <c r="NVQ43" s="46"/>
      <c r="NVR43" s="46"/>
      <c r="NVS43" s="46"/>
      <c r="NVT43" s="46"/>
      <c r="NVU43" s="46"/>
      <c r="NVV43" s="46"/>
      <c r="NVW43" s="46"/>
      <c r="NVX43" s="46"/>
      <c r="NVY43" s="46"/>
      <c r="NVZ43" s="46"/>
      <c r="NWA43" s="46"/>
      <c r="NWB43" s="46"/>
      <c r="NWC43" s="46"/>
      <c r="NWD43" s="46"/>
      <c r="NWE43" s="46"/>
      <c r="NWF43" s="46"/>
      <c r="NWG43" s="46"/>
      <c r="NWH43" s="46"/>
      <c r="NWI43" s="46"/>
      <c r="NWJ43" s="46"/>
      <c r="NWK43" s="46"/>
      <c r="NWL43" s="46"/>
      <c r="NWM43" s="46"/>
      <c r="NWN43" s="46"/>
      <c r="NWO43" s="46"/>
      <c r="NWP43" s="46"/>
      <c r="NWQ43" s="46"/>
      <c r="NWR43" s="46"/>
      <c r="NWS43" s="46"/>
      <c r="NWT43" s="46"/>
      <c r="NWU43" s="46"/>
      <c r="NWV43" s="46"/>
      <c r="NWW43" s="46"/>
      <c r="NWX43" s="46"/>
      <c r="NWY43" s="46"/>
      <c r="NWZ43" s="46"/>
      <c r="NXA43" s="46"/>
      <c r="NXB43" s="46"/>
      <c r="NXC43" s="46"/>
      <c r="NXD43" s="46"/>
      <c r="NXE43" s="46"/>
      <c r="NXF43" s="46"/>
      <c r="NXG43" s="46"/>
      <c r="NXH43" s="46"/>
      <c r="NXI43" s="46"/>
      <c r="NXJ43" s="46"/>
      <c r="NXK43" s="46"/>
      <c r="NXL43" s="46"/>
      <c r="NXM43" s="46"/>
      <c r="NXN43" s="46"/>
      <c r="NXO43" s="46"/>
      <c r="NXP43" s="46"/>
      <c r="NXQ43" s="46"/>
      <c r="NXR43" s="46"/>
      <c r="NXS43" s="46"/>
      <c r="NXT43" s="46"/>
      <c r="NXU43" s="46"/>
      <c r="NXV43" s="46"/>
      <c r="NXW43" s="46"/>
      <c r="NXX43" s="46"/>
      <c r="NXY43" s="46"/>
      <c r="NXZ43" s="46"/>
      <c r="NYA43" s="46"/>
      <c r="NYB43" s="46"/>
      <c r="NYC43" s="46"/>
      <c r="NYD43" s="46"/>
      <c r="NYE43" s="46"/>
      <c r="NYF43" s="46"/>
      <c r="NYG43" s="46"/>
      <c r="NYH43" s="46"/>
      <c r="NYI43" s="46"/>
      <c r="NYJ43" s="46"/>
      <c r="NYK43" s="46"/>
      <c r="NYL43" s="46"/>
      <c r="NYM43" s="46"/>
      <c r="NYN43" s="46"/>
      <c r="NYO43" s="46"/>
      <c r="NYP43" s="46"/>
      <c r="NYQ43" s="46"/>
      <c r="NYR43" s="46"/>
      <c r="NYS43" s="46"/>
      <c r="NYT43" s="46"/>
      <c r="NYU43" s="46"/>
      <c r="NYV43" s="46"/>
      <c r="NYW43" s="46"/>
      <c r="NYX43" s="46"/>
      <c r="NYY43" s="46"/>
      <c r="NYZ43" s="46"/>
      <c r="NZA43" s="46"/>
      <c r="NZB43" s="46"/>
      <c r="NZC43" s="46"/>
      <c r="NZD43" s="46"/>
      <c r="NZE43" s="46"/>
      <c r="NZF43" s="46"/>
      <c r="NZG43" s="46"/>
      <c r="NZH43" s="46"/>
      <c r="NZI43" s="46"/>
      <c r="NZJ43" s="46"/>
      <c r="NZK43" s="46"/>
      <c r="NZL43" s="46"/>
      <c r="NZM43" s="46"/>
      <c r="NZN43" s="46"/>
      <c r="NZO43" s="46"/>
      <c r="NZP43" s="46"/>
      <c r="NZQ43" s="46"/>
      <c r="NZR43" s="46"/>
      <c r="NZS43" s="46"/>
      <c r="NZT43" s="46"/>
      <c r="NZU43" s="46"/>
      <c r="NZV43" s="46"/>
      <c r="NZW43" s="46"/>
      <c r="NZX43" s="46"/>
      <c r="NZY43" s="46"/>
      <c r="NZZ43" s="46"/>
      <c r="OAA43" s="46"/>
      <c r="OAB43" s="46"/>
      <c r="OAC43" s="46"/>
      <c r="OAD43" s="46"/>
      <c r="OAE43" s="46"/>
      <c r="OAF43" s="46"/>
      <c r="OAG43" s="46"/>
      <c r="OAH43" s="46"/>
      <c r="OAI43" s="46"/>
      <c r="OAJ43" s="46"/>
      <c r="OAK43" s="46"/>
      <c r="OAL43" s="46"/>
      <c r="OAM43" s="46"/>
      <c r="OAN43" s="46"/>
      <c r="OAO43" s="46"/>
      <c r="OAP43" s="46"/>
      <c r="OAQ43" s="46"/>
      <c r="OAR43" s="46"/>
      <c r="OAS43" s="46"/>
      <c r="OAT43" s="46"/>
      <c r="OAU43" s="46"/>
      <c r="OAV43" s="46"/>
      <c r="OAW43" s="46"/>
      <c r="OAX43" s="46"/>
      <c r="OAY43" s="46"/>
      <c r="OAZ43" s="46"/>
      <c r="OBA43" s="46"/>
      <c r="OBB43" s="46"/>
      <c r="OBC43" s="46"/>
      <c r="OBD43" s="46"/>
      <c r="OBE43" s="46"/>
      <c r="OBF43" s="46"/>
      <c r="OBG43" s="46"/>
      <c r="OBH43" s="46"/>
      <c r="OBI43" s="46"/>
      <c r="OBJ43" s="46"/>
      <c r="OBK43" s="46"/>
      <c r="OBL43" s="46"/>
      <c r="OBM43" s="46"/>
      <c r="OBN43" s="46"/>
      <c r="OBO43" s="46"/>
      <c r="OBP43" s="46"/>
      <c r="OBQ43" s="46"/>
      <c r="OBR43" s="46"/>
      <c r="OBS43" s="46"/>
      <c r="OBT43" s="46"/>
      <c r="OBU43" s="46"/>
      <c r="OBV43" s="46"/>
      <c r="OBW43" s="46"/>
      <c r="OBX43" s="46"/>
      <c r="OBY43" s="46"/>
      <c r="OBZ43" s="46"/>
      <c r="OCA43" s="46"/>
      <c r="OCB43" s="46"/>
      <c r="OCC43" s="46"/>
      <c r="OCD43" s="46"/>
      <c r="OCE43" s="46"/>
      <c r="OCF43" s="46"/>
      <c r="OCG43" s="46"/>
      <c r="OCH43" s="46"/>
      <c r="OCI43" s="46"/>
      <c r="OCJ43" s="46"/>
      <c r="OCK43" s="46"/>
      <c r="OCL43" s="46"/>
      <c r="OCM43" s="46"/>
      <c r="OCN43" s="46"/>
      <c r="OCO43" s="46"/>
      <c r="OCP43" s="46"/>
      <c r="OCQ43" s="46"/>
      <c r="OCR43" s="46"/>
      <c r="OCS43" s="46"/>
      <c r="OCT43" s="46"/>
      <c r="OCU43" s="46"/>
      <c r="OCV43" s="46"/>
      <c r="OCW43" s="46"/>
      <c r="OCX43" s="46"/>
      <c r="OCY43" s="46"/>
      <c r="OCZ43" s="46"/>
      <c r="ODA43" s="46"/>
      <c r="ODB43" s="46"/>
      <c r="ODC43" s="46"/>
      <c r="ODD43" s="46"/>
      <c r="ODE43" s="46"/>
      <c r="ODF43" s="46"/>
      <c r="ODG43" s="46"/>
      <c r="ODH43" s="46"/>
      <c r="ODI43" s="46"/>
      <c r="ODJ43" s="46"/>
      <c r="ODK43" s="46"/>
      <c r="ODL43" s="46"/>
      <c r="ODM43" s="46"/>
      <c r="ODN43" s="46"/>
      <c r="ODO43" s="46"/>
      <c r="ODP43" s="46"/>
      <c r="ODQ43" s="46"/>
      <c r="ODR43" s="46"/>
      <c r="ODS43" s="46"/>
      <c r="ODT43" s="46"/>
      <c r="ODU43" s="46"/>
      <c r="ODV43" s="46"/>
      <c r="ODW43" s="46"/>
      <c r="ODX43" s="46"/>
      <c r="ODY43" s="46"/>
      <c r="ODZ43" s="46"/>
      <c r="OEA43" s="46"/>
      <c r="OEB43" s="46"/>
      <c r="OEC43" s="46"/>
      <c r="OED43" s="46"/>
      <c r="OEE43" s="46"/>
      <c r="OEF43" s="46"/>
      <c r="OEG43" s="46"/>
      <c r="OEH43" s="46"/>
      <c r="OEI43" s="46"/>
      <c r="OEJ43" s="46"/>
      <c r="OEK43" s="46"/>
      <c r="OEL43" s="46"/>
      <c r="OEM43" s="46"/>
      <c r="OEN43" s="46"/>
      <c r="OEO43" s="46"/>
      <c r="OEP43" s="46"/>
      <c r="OEQ43" s="46"/>
      <c r="OER43" s="46"/>
      <c r="OES43" s="46"/>
      <c r="OET43" s="46"/>
      <c r="OEU43" s="46"/>
      <c r="OEV43" s="46"/>
      <c r="OEW43" s="46"/>
      <c r="OEX43" s="46"/>
      <c r="OEY43" s="46"/>
      <c r="OEZ43" s="46"/>
      <c r="OFA43" s="46"/>
      <c r="OFB43" s="46"/>
      <c r="OFC43" s="46"/>
      <c r="OFD43" s="46"/>
      <c r="OFE43" s="46"/>
      <c r="OFF43" s="46"/>
      <c r="OFG43" s="46"/>
      <c r="OFH43" s="46"/>
      <c r="OFI43" s="46"/>
      <c r="OFJ43" s="46"/>
      <c r="OFK43" s="46"/>
      <c r="OFL43" s="46"/>
      <c r="OFM43" s="46"/>
      <c r="OFN43" s="46"/>
      <c r="OFO43" s="46"/>
      <c r="OFP43" s="46"/>
      <c r="OFQ43" s="46"/>
      <c r="OFR43" s="46"/>
      <c r="OFS43" s="46"/>
      <c r="OFT43" s="46"/>
      <c r="OFU43" s="46"/>
      <c r="OFV43" s="46"/>
      <c r="OFW43" s="46"/>
      <c r="OFX43" s="46"/>
      <c r="OFY43" s="46"/>
      <c r="OFZ43" s="46"/>
      <c r="OGA43" s="46"/>
      <c r="OGB43" s="46"/>
      <c r="OGC43" s="46"/>
      <c r="OGD43" s="46"/>
      <c r="OGE43" s="46"/>
      <c r="OGF43" s="46"/>
      <c r="OGG43" s="46"/>
      <c r="OGH43" s="46"/>
      <c r="OGI43" s="46"/>
      <c r="OGJ43" s="46"/>
      <c r="OGK43" s="46"/>
      <c r="OGL43" s="46"/>
      <c r="OGM43" s="46"/>
      <c r="OGN43" s="46"/>
      <c r="OGO43" s="46"/>
      <c r="OGP43" s="46"/>
      <c r="OGQ43" s="46"/>
      <c r="OGR43" s="46"/>
      <c r="OGS43" s="46"/>
      <c r="OGT43" s="46"/>
      <c r="OGU43" s="46"/>
      <c r="OGV43" s="46"/>
      <c r="OGW43" s="46"/>
      <c r="OGX43" s="46"/>
      <c r="OGY43" s="46"/>
      <c r="OGZ43" s="46"/>
      <c r="OHA43" s="46"/>
      <c r="OHB43" s="46"/>
      <c r="OHC43" s="46"/>
      <c r="OHD43" s="46"/>
      <c r="OHE43" s="46"/>
      <c r="OHF43" s="46"/>
      <c r="OHG43" s="46"/>
      <c r="OHH43" s="46"/>
      <c r="OHI43" s="46"/>
      <c r="OHJ43" s="46"/>
      <c r="OHK43" s="46"/>
      <c r="OHL43" s="46"/>
      <c r="OHM43" s="46"/>
      <c r="OHN43" s="46"/>
      <c r="OHO43" s="46"/>
      <c r="OHP43" s="46"/>
      <c r="OHQ43" s="46"/>
      <c r="OHR43" s="46"/>
      <c r="OHS43" s="46"/>
      <c r="OHT43" s="46"/>
      <c r="OHU43" s="46"/>
      <c r="OHV43" s="46"/>
      <c r="OHW43" s="46"/>
      <c r="OHX43" s="46"/>
      <c r="OHY43" s="46"/>
      <c r="OHZ43" s="46"/>
      <c r="OIA43" s="46"/>
      <c r="OIB43" s="46"/>
      <c r="OIC43" s="46"/>
      <c r="OID43" s="46"/>
      <c r="OIE43" s="46"/>
      <c r="OIF43" s="46"/>
      <c r="OIG43" s="46"/>
      <c r="OIH43" s="46"/>
      <c r="OII43" s="46"/>
      <c r="OIJ43" s="46"/>
      <c r="OIK43" s="46"/>
      <c r="OIL43" s="46"/>
      <c r="OIM43" s="46"/>
      <c r="OIN43" s="46"/>
      <c r="OIO43" s="46"/>
      <c r="OIP43" s="46"/>
      <c r="OIQ43" s="46"/>
      <c r="OIR43" s="46"/>
      <c r="OIS43" s="46"/>
      <c r="OIT43" s="46"/>
      <c r="OIU43" s="46"/>
      <c r="OIV43" s="46"/>
      <c r="OIW43" s="46"/>
      <c r="OIX43" s="46"/>
      <c r="OIY43" s="46"/>
      <c r="OIZ43" s="46"/>
      <c r="OJA43" s="46"/>
      <c r="OJB43" s="46"/>
      <c r="OJC43" s="46"/>
      <c r="OJD43" s="46"/>
      <c r="OJE43" s="46"/>
      <c r="OJF43" s="46"/>
      <c r="OJG43" s="46"/>
      <c r="OJH43" s="46"/>
      <c r="OJI43" s="46"/>
      <c r="OJJ43" s="46"/>
      <c r="OJK43" s="46"/>
      <c r="OJL43" s="46"/>
      <c r="OJM43" s="46"/>
      <c r="OJN43" s="46"/>
      <c r="OJO43" s="46"/>
      <c r="OJP43" s="46"/>
      <c r="OJQ43" s="46"/>
      <c r="OJR43" s="46"/>
      <c r="OJS43" s="46"/>
      <c r="OJT43" s="46"/>
      <c r="OJU43" s="46"/>
      <c r="OJV43" s="46"/>
      <c r="OJW43" s="46"/>
      <c r="OJX43" s="46"/>
      <c r="OJY43" s="46"/>
      <c r="OJZ43" s="46"/>
      <c r="OKA43" s="46"/>
      <c r="OKB43" s="46"/>
      <c r="OKC43" s="46"/>
      <c r="OKD43" s="46"/>
      <c r="OKE43" s="46"/>
      <c r="OKF43" s="46"/>
      <c r="OKG43" s="46"/>
      <c r="OKH43" s="46"/>
      <c r="OKI43" s="46"/>
      <c r="OKJ43" s="46"/>
      <c r="OKK43" s="46"/>
      <c r="OKL43" s="46"/>
      <c r="OKM43" s="46"/>
      <c r="OKN43" s="46"/>
      <c r="OKO43" s="46"/>
      <c r="OKP43" s="46"/>
      <c r="OKQ43" s="46"/>
      <c r="OKR43" s="46"/>
      <c r="OKS43" s="46"/>
      <c r="OKT43" s="46"/>
      <c r="OKU43" s="46"/>
      <c r="OKV43" s="46"/>
      <c r="OKW43" s="46"/>
      <c r="OKX43" s="46"/>
      <c r="OKY43" s="46"/>
      <c r="OKZ43" s="46"/>
      <c r="OLA43" s="46"/>
      <c r="OLB43" s="46"/>
      <c r="OLC43" s="46"/>
      <c r="OLD43" s="46"/>
      <c r="OLE43" s="46"/>
      <c r="OLF43" s="46"/>
      <c r="OLG43" s="46"/>
      <c r="OLH43" s="46"/>
      <c r="OLI43" s="46"/>
      <c r="OLJ43" s="46"/>
      <c r="OLK43" s="46"/>
      <c r="OLL43" s="46"/>
      <c r="OLM43" s="46"/>
      <c r="OLN43" s="46"/>
      <c r="OLO43" s="46"/>
      <c r="OLP43" s="46"/>
      <c r="OLQ43" s="46"/>
      <c r="OLR43" s="46"/>
      <c r="OLS43" s="46"/>
      <c r="OLT43" s="46"/>
      <c r="OLU43" s="46"/>
      <c r="OLV43" s="46"/>
      <c r="OLW43" s="46"/>
      <c r="OLX43" s="46"/>
      <c r="OLY43" s="46"/>
      <c r="OLZ43" s="46"/>
      <c r="OMA43" s="46"/>
      <c r="OMB43" s="46"/>
      <c r="OMC43" s="46"/>
      <c r="OMD43" s="46"/>
      <c r="OME43" s="46"/>
      <c r="OMF43" s="46"/>
      <c r="OMG43" s="46"/>
      <c r="OMH43" s="46"/>
      <c r="OMI43" s="46"/>
      <c r="OMJ43" s="46"/>
      <c r="OMK43" s="46"/>
      <c r="OML43" s="46"/>
      <c r="OMM43" s="46"/>
      <c r="OMN43" s="46"/>
      <c r="OMO43" s="46"/>
      <c r="OMP43" s="46"/>
      <c r="OMQ43" s="46"/>
      <c r="OMR43" s="46"/>
      <c r="OMS43" s="46"/>
      <c r="OMT43" s="46"/>
      <c r="OMU43" s="46"/>
      <c r="OMV43" s="46"/>
      <c r="OMW43" s="46"/>
      <c r="OMX43" s="46"/>
      <c r="OMY43" s="46"/>
      <c r="OMZ43" s="46"/>
      <c r="ONA43" s="46"/>
      <c r="ONB43" s="46"/>
      <c r="ONC43" s="46"/>
      <c r="OND43" s="46"/>
      <c r="ONE43" s="46"/>
      <c r="ONF43" s="46"/>
      <c r="ONG43" s="46"/>
      <c r="ONH43" s="46"/>
      <c r="ONI43" s="46"/>
      <c r="ONJ43" s="46"/>
      <c r="ONK43" s="46"/>
      <c r="ONL43" s="46"/>
      <c r="ONM43" s="46"/>
      <c r="ONN43" s="46"/>
      <c r="ONO43" s="46"/>
      <c r="ONP43" s="46"/>
      <c r="ONQ43" s="46"/>
      <c r="ONR43" s="46"/>
      <c r="ONS43" s="46"/>
      <c r="ONT43" s="46"/>
      <c r="ONU43" s="46"/>
      <c r="ONV43" s="46"/>
      <c r="ONW43" s="46"/>
      <c r="ONX43" s="46"/>
      <c r="ONY43" s="46"/>
      <c r="ONZ43" s="46"/>
      <c r="OOA43" s="46"/>
      <c r="OOB43" s="46"/>
      <c r="OOC43" s="46"/>
      <c r="OOD43" s="46"/>
      <c r="OOE43" s="46"/>
      <c r="OOF43" s="46"/>
      <c r="OOG43" s="46"/>
      <c r="OOH43" s="46"/>
      <c r="OOI43" s="46"/>
      <c r="OOJ43" s="46"/>
      <c r="OOK43" s="46"/>
      <c r="OOL43" s="46"/>
      <c r="OOM43" s="46"/>
      <c r="OON43" s="46"/>
      <c r="OOO43" s="46"/>
      <c r="OOP43" s="46"/>
      <c r="OOQ43" s="46"/>
      <c r="OOR43" s="46"/>
      <c r="OOS43" s="46"/>
      <c r="OOT43" s="46"/>
      <c r="OOU43" s="46"/>
      <c r="OOV43" s="46"/>
      <c r="OOW43" s="46"/>
      <c r="OOX43" s="46"/>
      <c r="OOY43" s="46"/>
      <c r="OOZ43" s="46"/>
      <c r="OPA43" s="46"/>
      <c r="OPB43" s="46"/>
      <c r="OPC43" s="46"/>
      <c r="OPD43" s="46"/>
      <c r="OPE43" s="46"/>
      <c r="OPF43" s="46"/>
      <c r="OPG43" s="46"/>
      <c r="OPH43" s="46"/>
      <c r="OPI43" s="46"/>
      <c r="OPJ43" s="46"/>
      <c r="OPK43" s="46"/>
      <c r="OPL43" s="46"/>
      <c r="OPM43" s="46"/>
      <c r="OPN43" s="46"/>
      <c r="OPO43" s="46"/>
      <c r="OPP43" s="46"/>
      <c r="OPQ43" s="46"/>
      <c r="OPR43" s="46"/>
      <c r="OPS43" s="46"/>
      <c r="OPT43" s="46"/>
      <c r="OPU43" s="46"/>
      <c r="OPV43" s="46"/>
      <c r="OPW43" s="46"/>
      <c r="OPX43" s="46"/>
      <c r="OPY43" s="46"/>
      <c r="OPZ43" s="46"/>
      <c r="OQA43" s="46"/>
      <c r="OQB43" s="46"/>
      <c r="OQC43" s="46"/>
      <c r="OQD43" s="46"/>
      <c r="OQE43" s="46"/>
      <c r="OQF43" s="46"/>
      <c r="OQG43" s="46"/>
      <c r="OQH43" s="46"/>
      <c r="OQI43" s="46"/>
      <c r="OQJ43" s="46"/>
      <c r="OQK43" s="46"/>
      <c r="OQL43" s="46"/>
      <c r="OQM43" s="46"/>
      <c r="OQN43" s="46"/>
      <c r="OQO43" s="46"/>
      <c r="OQP43" s="46"/>
      <c r="OQQ43" s="46"/>
      <c r="OQR43" s="46"/>
      <c r="OQS43" s="46"/>
      <c r="OQT43" s="46"/>
      <c r="OQU43" s="46"/>
      <c r="OQV43" s="46"/>
      <c r="OQW43" s="46"/>
      <c r="OQX43" s="46"/>
      <c r="OQY43" s="46"/>
      <c r="OQZ43" s="46"/>
      <c r="ORA43" s="46"/>
      <c r="ORB43" s="46"/>
      <c r="ORC43" s="46"/>
      <c r="ORD43" s="46"/>
      <c r="ORE43" s="46"/>
      <c r="ORF43" s="46"/>
      <c r="ORG43" s="46"/>
      <c r="ORH43" s="46"/>
      <c r="ORI43" s="46"/>
      <c r="ORJ43" s="46"/>
      <c r="ORK43" s="46"/>
      <c r="ORL43" s="46"/>
      <c r="ORM43" s="46"/>
      <c r="ORN43" s="46"/>
      <c r="ORO43" s="46"/>
      <c r="ORP43" s="46"/>
      <c r="ORQ43" s="46"/>
      <c r="ORR43" s="46"/>
      <c r="ORS43" s="46"/>
      <c r="ORT43" s="46"/>
      <c r="ORU43" s="46"/>
      <c r="ORV43" s="46"/>
      <c r="ORW43" s="46"/>
      <c r="ORX43" s="46"/>
      <c r="ORY43" s="46"/>
      <c r="ORZ43" s="46"/>
      <c r="OSA43" s="46"/>
      <c r="OSB43" s="46"/>
      <c r="OSC43" s="46"/>
      <c r="OSD43" s="46"/>
      <c r="OSE43" s="46"/>
      <c r="OSF43" s="46"/>
      <c r="OSG43" s="46"/>
      <c r="OSH43" s="46"/>
      <c r="OSI43" s="46"/>
      <c r="OSJ43" s="46"/>
      <c r="OSK43" s="46"/>
      <c r="OSL43" s="46"/>
      <c r="OSM43" s="46"/>
      <c r="OSN43" s="46"/>
      <c r="OSO43" s="46"/>
      <c r="OSP43" s="46"/>
      <c r="OSQ43" s="46"/>
      <c r="OSR43" s="46"/>
      <c r="OSS43" s="46"/>
      <c r="OST43" s="46"/>
      <c r="OSU43" s="46"/>
      <c r="OSV43" s="46"/>
      <c r="OSW43" s="46"/>
      <c r="OSX43" s="46"/>
      <c r="OSY43" s="46"/>
      <c r="OSZ43" s="46"/>
      <c r="OTA43" s="46"/>
      <c r="OTB43" s="46"/>
      <c r="OTC43" s="46"/>
      <c r="OTD43" s="46"/>
      <c r="OTE43" s="46"/>
      <c r="OTF43" s="46"/>
      <c r="OTG43" s="46"/>
      <c r="OTH43" s="46"/>
      <c r="OTI43" s="46"/>
      <c r="OTJ43" s="46"/>
      <c r="OTK43" s="46"/>
      <c r="OTL43" s="46"/>
      <c r="OTM43" s="46"/>
      <c r="OTN43" s="46"/>
      <c r="OTO43" s="46"/>
      <c r="OTP43" s="46"/>
      <c r="OTQ43" s="46"/>
      <c r="OTR43" s="46"/>
      <c r="OTS43" s="46"/>
      <c r="OTT43" s="46"/>
      <c r="OTU43" s="46"/>
      <c r="OTV43" s="46"/>
      <c r="OTW43" s="46"/>
      <c r="OTX43" s="46"/>
      <c r="OTY43" s="46"/>
      <c r="OTZ43" s="46"/>
      <c r="OUA43" s="46"/>
      <c r="OUB43" s="46"/>
      <c r="OUC43" s="46"/>
      <c r="OUD43" s="46"/>
      <c r="OUE43" s="46"/>
      <c r="OUF43" s="46"/>
      <c r="OUG43" s="46"/>
      <c r="OUH43" s="46"/>
      <c r="OUI43" s="46"/>
      <c r="OUJ43" s="46"/>
      <c r="OUK43" s="46"/>
      <c r="OUL43" s="46"/>
      <c r="OUM43" s="46"/>
      <c r="OUN43" s="46"/>
      <c r="OUO43" s="46"/>
      <c r="OUP43" s="46"/>
      <c r="OUQ43" s="46"/>
      <c r="OUR43" s="46"/>
      <c r="OUS43" s="46"/>
      <c r="OUT43" s="46"/>
      <c r="OUU43" s="46"/>
      <c r="OUV43" s="46"/>
      <c r="OUW43" s="46"/>
      <c r="OUX43" s="46"/>
      <c r="OUY43" s="46"/>
      <c r="OUZ43" s="46"/>
      <c r="OVA43" s="46"/>
      <c r="OVB43" s="46"/>
      <c r="OVC43" s="46"/>
      <c r="OVD43" s="46"/>
      <c r="OVE43" s="46"/>
      <c r="OVF43" s="46"/>
      <c r="OVG43" s="46"/>
      <c r="OVH43" s="46"/>
      <c r="OVI43" s="46"/>
      <c r="OVJ43" s="46"/>
      <c r="OVK43" s="46"/>
      <c r="OVL43" s="46"/>
      <c r="OVM43" s="46"/>
      <c r="OVN43" s="46"/>
      <c r="OVO43" s="46"/>
      <c r="OVP43" s="46"/>
      <c r="OVQ43" s="46"/>
      <c r="OVR43" s="46"/>
      <c r="OVS43" s="46"/>
      <c r="OVT43" s="46"/>
      <c r="OVU43" s="46"/>
      <c r="OVV43" s="46"/>
      <c r="OVW43" s="46"/>
      <c r="OVX43" s="46"/>
      <c r="OVY43" s="46"/>
      <c r="OVZ43" s="46"/>
      <c r="OWA43" s="46"/>
      <c r="OWB43" s="46"/>
      <c r="OWC43" s="46"/>
      <c r="OWD43" s="46"/>
      <c r="OWE43" s="46"/>
      <c r="OWF43" s="46"/>
      <c r="OWG43" s="46"/>
      <c r="OWH43" s="46"/>
      <c r="OWI43" s="46"/>
      <c r="OWJ43" s="46"/>
      <c r="OWK43" s="46"/>
      <c r="OWL43" s="46"/>
      <c r="OWM43" s="46"/>
      <c r="OWN43" s="46"/>
      <c r="OWO43" s="46"/>
      <c r="OWP43" s="46"/>
      <c r="OWQ43" s="46"/>
      <c r="OWR43" s="46"/>
      <c r="OWS43" s="46"/>
      <c r="OWT43" s="46"/>
      <c r="OWU43" s="46"/>
      <c r="OWV43" s="46"/>
      <c r="OWW43" s="46"/>
      <c r="OWX43" s="46"/>
      <c r="OWY43" s="46"/>
      <c r="OWZ43" s="46"/>
      <c r="OXA43" s="46"/>
      <c r="OXB43" s="46"/>
      <c r="OXC43" s="46"/>
      <c r="OXD43" s="46"/>
      <c r="OXE43" s="46"/>
      <c r="OXF43" s="46"/>
      <c r="OXG43" s="46"/>
      <c r="OXH43" s="46"/>
      <c r="OXI43" s="46"/>
      <c r="OXJ43" s="46"/>
      <c r="OXK43" s="46"/>
      <c r="OXL43" s="46"/>
      <c r="OXM43" s="46"/>
      <c r="OXN43" s="46"/>
      <c r="OXO43" s="46"/>
      <c r="OXP43" s="46"/>
      <c r="OXQ43" s="46"/>
      <c r="OXR43" s="46"/>
      <c r="OXS43" s="46"/>
      <c r="OXT43" s="46"/>
      <c r="OXU43" s="46"/>
      <c r="OXV43" s="46"/>
      <c r="OXW43" s="46"/>
      <c r="OXX43" s="46"/>
      <c r="OXY43" s="46"/>
      <c r="OXZ43" s="46"/>
      <c r="OYA43" s="46"/>
      <c r="OYB43" s="46"/>
      <c r="OYC43" s="46"/>
      <c r="OYD43" s="46"/>
      <c r="OYE43" s="46"/>
      <c r="OYF43" s="46"/>
      <c r="OYG43" s="46"/>
      <c r="OYH43" s="46"/>
      <c r="OYI43" s="46"/>
      <c r="OYJ43" s="46"/>
      <c r="OYK43" s="46"/>
      <c r="OYL43" s="46"/>
      <c r="OYM43" s="46"/>
      <c r="OYN43" s="46"/>
      <c r="OYO43" s="46"/>
      <c r="OYP43" s="46"/>
      <c r="OYQ43" s="46"/>
      <c r="OYR43" s="46"/>
      <c r="OYS43" s="46"/>
      <c r="OYT43" s="46"/>
      <c r="OYU43" s="46"/>
      <c r="OYV43" s="46"/>
      <c r="OYW43" s="46"/>
      <c r="OYX43" s="46"/>
      <c r="OYY43" s="46"/>
      <c r="OYZ43" s="46"/>
      <c r="OZA43" s="46"/>
      <c r="OZB43" s="46"/>
      <c r="OZC43" s="46"/>
      <c r="OZD43" s="46"/>
      <c r="OZE43" s="46"/>
      <c r="OZF43" s="46"/>
      <c r="OZG43" s="46"/>
      <c r="OZH43" s="46"/>
      <c r="OZI43" s="46"/>
      <c r="OZJ43" s="46"/>
      <c r="OZK43" s="46"/>
      <c r="OZL43" s="46"/>
      <c r="OZM43" s="46"/>
      <c r="OZN43" s="46"/>
      <c r="OZO43" s="46"/>
      <c r="OZP43" s="46"/>
      <c r="OZQ43" s="46"/>
      <c r="OZR43" s="46"/>
      <c r="OZS43" s="46"/>
      <c r="OZT43" s="46"/>
      <c r="OZU43" s="46"/>
      <c r="OZV43" s="46"/>
      <c r="OZW43" s="46"/>
      <c r="OZX43" s="46"/>
      <c r="OZY43" s="46"/>
      <c r="OZZ43" s="46"/>
      <c r="PAA43" s="46"/>
      <c r="PAB43" s="46"/>
      <c r="PAC43" s="46"/>
      <c r="PAD43" s="46"/>
      <c r="PAE43" s="46"/>
      <c r="PAF43" s="46"/>
      <c r="PAG43" s="46"/>
      <c r="PAH43" s="46"/>
      <c r="PAI43" s="46"/>
      <c r="PAJ43" s="46"/>
      <c r="PAK43" s="46"/>
      <c r="PAL43" s="46"/>
      <c r="PAM43" s="46"/>
      <c r="PAN43" s="46"/>
      <c r="PAO43" s="46"/>
      <c r="PAP43" s="46"/>
      <c r="PAQ43" s="46"/>
      <c r="PAR43" s="46"/>
      <c r="PAS43" s="46"/>
      <c r="PAT43" s="46"/>
      <c r="PAU43" s="46"/>
      <c r="PAV43" s="46"/>
      <c r="PAW43" s="46"/>
      <c r="PAX43" s="46"/>
      <c r="PAY43" s="46"/>
      <c r="PAZ43" s="46"/>
      <c r="PBA43" s="46"/>
      <c r="PBB43" s="46"/>
      <c r="PBC43" s="46"/>
      <c r="PBD43" s="46"/>
      <c r="PBE43" s="46"/>
      <c r="PBF43" s="46"/>
      <c r="PBG43" s="46"/>
      <c r="PBH43" s="46"/>
      <c r="PBI43" s="46"/>
      <c r="PBJ43" s="46"/>
      <c r="PBK43" s="46"/>
      <c r="PBL43" s="46"/>
      <c r="PBM43" s="46"/>
      <c r="PBN43" s="46"/>
      <c r="PBO43" s="46"/>
      <c r="PBP43" s="46"/>
      <c r="PBQ43" s="46"/>
      <c r="PBR43" s="46"/>
      <c r="PBS43" s="46"/>
      <c r="PBT43" s="46"/>
      <c r="PBU43" s="46"/>
      <c r="PBV43" s="46"/>
      <c r="PBW43" s="46"/>
      <c r="PBX43" s="46"/>
      <c r="PBY43" s="46"/>
      <c r="PBZ43" s="46"/>
      <c r="PCA43" s="46"/>
      <c r="PCB43" s="46"/>
      <c r="PCC43" s="46"/>
      <c r="PCD43" s="46"/>
      <c r="PCE43" s="46"/>
      <c r="PCF43" s="46"/>
      <c r="PCG43" s="46"/>
      <c r="PCH43" s="46"/>
      <c r="PCI43" s="46"/>
      <c r="PCJ43" s="46"/>
      <c r="PCK43" s="46"/>
      <c r="PCL43" s="46"/>
      <c r="PCM43" s="46"/>
      <c r="PCN43" s="46"/>
      <c r="PCO43" s="46"/>
      <c r="PCP43" s="46"/>
      <c r="PCQ43" s="46"/>
      <c r="PCR43" s="46"/>
      <c r="PCS43" s="46"/>
      <c r="PCT43" s="46"/>
      <c r="PCU43" s="46"/>
      <c r="PCV43" s="46"/>
      <c r="PCW43" s="46"/>
      <c r="PCX43" s="46"/>
      <c r="PCY43" s="46"/>
      <c r="PCZ43" s="46"/>
      <c r="PDA43" s="46"/>
      <c r="PDB43" s="46"/>
      <c r="PDC43" s="46"/>
      <c r="PDD43" s="46"/>
      <c r="PDE43" s="46"/>
      <c r="PDF43" s="46"/>
      <c r="PDG43" s="46"/>
      <c r="PDH43" s="46"/>
      <c r="PDI43" s="46"/>
      <c r="PDJ43" s="46"/>
      <c r="PDK43" s="46"/>
      <c r="PDL43" s="46"/>
      <c r="PDM43" s="46"/>
      <c r="PDN43" s="46"/>
      <c r="PDO43" s="46"/>
      <c r="PDP43" s="46"/>
      <c r="PDQ43" s="46"/>
      <c r="PDR43" s="46"/>
      <c r="PDS43" s="46"/>
      <c r="PDT43" s="46"/>
      <c r="PDU43" s="46"/>
      <c r="PDV43" s="46"/>
      <c r="PDW43" s="46"/>
      <c r="PDX43" s="46"/>
      <c r="PDY43" s="46"/>
      <c r="PDZ43" s="46"/>
      <c r="PEA43" s="46"/>
      <c r="PEB43" s="46"/>
      <c r="PEC43" s="46"/>
      <c r="PED43" s="46"/>
      <c r="PEE43" s="46"/>
      <c r="PEF43" s="46"/>
      <c r="PEG43" s="46"/>
      <c r="PEH43" s="46"/>
      <c r="PEI43" s="46"/>
      <c r="PEJ43" s="46"/>
      <c r="PEK43" s="46"/>
      <c r="PEL43" s="46"/>
      <c r="PEM43" s="46"/>
      <c r="PEN43" s="46"/>
      <c r="PEO43" s="46"/>
      <c r="PEP43" s="46"/>
      <c r="PEQ43" s="46"/>
      <c r="PER43" s="46"/>
      <c r="PES43" s="46"/>
      <c r="PET43" s="46"/>
      <c r="PEU43" s="46"/>
      <c r="PEV43" s="46"/>
      <c r="PEW43" s="46"/>
      <c r="PEX43" s="46"/>
      <c r="PEY43" s="46"/>
      <c r="PEZ43" s="46"/>
      <c r="PFA43" s="46"/>
      <c r="PFB43" s="46"/>
      <c r="PFC43" s="46"/>
      <c r="PFD43" s="46"/>
      <c r="PFE43" s="46"/>
      <c r="PFF43" s="46"/>
      <c r="PFG43" s="46"/>
      <c r="PFH43" s="46"/>
      <c r="PFI43" s="46"/>
      <c r="PFJ43" s="46"/>
      <c r="PFK43" s="46"/>
      <c r="PFL43" s="46"/>
      <c r="PFM43" s="46"/>
      <c r="PFN43" s="46"/>
      <c r="PFO43" s="46"/>
      <c r="PFP43" s="46"/>
      <c r="PFQ43" s="46"/>
      <c r="PFR43" s="46"/>
      <c r="PFS43" s="46"/>
      <c r="PFT43" s="46"/>
      <c r="PFU43" s="46"/>
      <c r="PFV43" s="46"/>
      <c r="PFW43" s="46"/>
      <c r="PFX43" s="46"/>
      <c r="PFY43" s="46"/>
      <c r="PFZ43" s="46"/>
      <c r="PGA43" s="46"/>
      <c r="PGB43" s="46"/>
      <c r="PGC43" s="46"/>
      <c r="PGD43" s="46"/>
      <c r="PGE43" s="46"/>
      <c r="PGF43" s="46"/>
      <c r="PGG43" s="46"/>
      <c r="PGH43" s="46"/>
      <c r="PGI43" s="46"/>
      <c r="PGJ43" s="46"/>
      <c r="PGK43" s="46"/>
      <c r="PGL43" s="46"/>
      <c r="PGM43" s="46"/>
      <c r="PGN43" s="46"/>
      <c r="PGO43" s="46"/>
      <c r="PGP43" s="46"/>
      <c r="PGQ43" s="46"/>
      <c r="PGR43" s="46"/>
      <c r="PGS43" s="46"/>
      <c r="PGT43" s="46"/>
      <c r="PGU43" s="46"/>
      <c r="PGV43" s="46"/>
      <c r="PGW43" s="46"/>
      <c r="PGX43" s="46"/>
      <c r="PGY43" s="46"/>
      <c r="PGZ43" s="46"/>
      <c r="PHA43" s="46"/>
      <c r="PHB43" s="46"/>
      <c r="PHC43" s="46"/>
      <c r="PHD43" s="46"/>
      <c r="PHE43" s="46"/>
      <c r="PHF43" s="46"/>
      <c r="PHG43" s="46"/>
      <c r="PHH43" s="46"/>
      <c r="PHI43" s="46"/>
      <c r="PHJ43" s="46"/>
      <c r="PHK43" s="46"/>
      <c r="PHL43" s="46"/>
      <c r="PHM43" s="46"/>
      <c r="PHN43" s="46"/>
      <c r="PHO43" s="46"/>
      <c r="PHP43" s="46"/>
      <c r="PHQ43" s="46"/>
      <c r="PHR43" s="46"/>
      <c r="PHS43" s="46"/>
      <c r="PHT43" s="46"/>
      <c r="PHU43" s="46"/>
      <c r="PHV43" s="46"/>
      <c r="PHW43" s="46"/>
      <c r="PHX43" s="46"/>
      <c r="PHY43" s="46"/>
      <c r="PHZ43" s="46"/>
      <c r="PIA43" s="46"/>
      <c r="PIB43" s="46"/>
      <c r="PIC43" s="46"/>
      <c r="PID43" s="46"/>
      <c r="PIE43" s="46"/>
      <c r="PIF43" s="46"/>
      <c r="PIG43" s="46"/>
      <c r="PIH43" s="46"/>
      <c r="PII43" s="46"/>
      <c r="PIJ43" s="46"/>
      <c r="PIK43" s="46"/>
      <c r="PIL43" s="46"/>
      <c r="PIM43" s="46"/>
      <c r="PIN43" s="46"/>
      <c r="PIO43" s="46"/>
      <c r="PIP43" s="46"/>
      <c r="PIQ43" s="46"/>
      <c r="PIR43" s="46"/>
      <c r="PIS43" s="46"/>
      <c r="PIT43" s="46"/>
      <c r="PIU43" s="46"/>
      <c r="PIV43" s="46"/>
      <c r="PIW43" s="46"/>
      <c r="PIX43" s="46"/>
      <c r="PIY43" s="46"/>
      <c r="PIZ43" s="46"/>
      <c r="PJA43" s="46"/>
      <c r="PJB43" s="46"/>
      <c r="PJC43" s="46"/>
      <c r="PJD43" s="46"/>
      <c r="PJE43" s="46"/>
      <c r="PJF43" s="46"/>
      <c r="PJG43" s="46"/>
      <c r="PJH43" s="46"/>
      <c r="PJI43" s="46"/>
      <c r="PJJ43" s="46"/>
      <c r="PJK43" s="46"/>
      <c r="PJL43" s="46"/>
      <c r="PJM43" s="46"/>
      <c r="PJN43" s="46"/>
      <c r="PJO43" s="46"/>
      <c r="PJP43" s="46"/>
      <c r="PJQ43" s="46"/>
      <c r="PJR43" s="46"/>
      <c r="PJS43" s="46"/>
      <c r="PJT43" s="46"/>
      <c r="PJU43" s="46"/>
      <c r="PJV43" s="46"/>
      <c r="PJW43" s="46"/>
      <c r="PJX43" s="46"/>
      <c r="PJY43" s="46"/>
      <c r="PJZ43" s="46"/>
      <c r="PKA43" s="46"/>
      <c r="PKB43" s="46"/>
      <c r="PKC43" s="46"/>
      <c r="PKD43" s="46"/>
      <c r="PKE43" s="46"/>
      <c r="PKF43" s="46"/>
      <c r="PKG43" s="46"/>
      <c r="PKH43" s="46"/>
      <c r="PKI43" s="46"/>
      <c r="PKJ43" s="46"/>
      <c r="PKK43" s="46"/>
      <c r="PKL43" s="46"/>
      <c r="PKM43" s="46"/>
      <c r="PKN43" s="46"/>
      <c r="PKO43" s="46"/>
      <c r="PKP43" s="46"/>
      <c r="PKQ43" s="46"/>
      <c r="PKR43" s="46"/>
      <c r="PKS43" s="46"/>
      <c r="PKT43" s="46"/>
      <c r="PKU43" s="46"/>
      <c r="PKV43" s="46"/>
      <c r="PKW43" s="46"/>
      <c r="PKX43" s="46"/>
      <c r="PKY43" s="46"/>
      <c r="PKZ43" s="46"/>
      <c r="PLA43" s="46"/>
      <c r="PLB43" s="46"/>
      <c r="PLC43" s="46"/>
      <c r="PLD43" s="46"/>
      <c r="PLE43" s="46"/>
      <c r="PLF43" s="46"/>
      <c r="PLG43" s="46"/>
      <c r="PLH43" s="46"/>
      <c r="PLI43" s="46"/>
      <c r="PLJ43" s="46"/>
      <c r="PLK43" s="46"/>
      <c r="PLL43" s="46"/>
      <c r="PLM43" s="46"/>
      <c r="PLN43" s="46"/>
      <c r="PLO43" s="46"/>
      <c r="PLP43" s="46"/>
      <c r="PLQ43" s="46"/>
      <c r="PLR43" s="46"/>
      <c r="PLS43" s="46"/>
      <c r="PLT43" s="46"/>
      <c r="PLU43" s="46"/>
      <c r="PLV43" s="46"/>
      <c r="PLW43" s="46"/>
      <c r="PLX43" s="46"/>
      <c r="PLY43" s="46"/>
      <c r="PLZ43" s="46"/>
      <c r="PMA43" s="46"/>
      <c r="PMB43" s="46"/>
      <c r="PMC43" s="46"/>
      <c r="PMD43" s="46"/>
      <c r="PME43" s="46"/>
      <c r="PMF43" s="46"/>
      <c r="PMG43" s="46"/>
      <c r="PMH43" s="46"/>
      <c r="PMI43" s="46"/>
      <c r="PMJ43" s="46"/>
      <c r="PMK43" s="46"/>
      <c r="PML43" s="46"/>
      <c r="PMM43" s="46"/>
      <c r="PMN43" s="46"/>
      <c r="PMO43" s="46"/>
      <c r="PMP43" s="46"/>
      <c r="PMQ43" s="46"/>
      <c r="PMR43" s="46"/>
      <c r="PMS43" s="46"/>
      <c r="PMT43" s="46"/>
      <c r="PMU43" s="46"/>
      <c r="PMV43" s="46"/>
      <c r="PMW43" s="46"/>
      <c r="PMX43" s="46"/>
      <c r="PMY43" s="46"/>
      <c r="PMZ43" s="46"/>
      <c r="PNA43" s="46"/>
      <c r="PNB43" s="46"/>
      <c r="PNC43" s="46"/>
      <c r="PND43" s="46"/>
      <c r="PNE43" s="46"/>
      <c r="PNF43" s="46"/>
      <c r="PNG43" s="46"/>
      <c r="PNH43" s="46"/>
      <c r="PNI43" s="46"/>
      <c r="PNJ43" s="46"/>
      <c r="PNK43" s="46"/>
      <c r="PNL43" s="46"/>
      <c r="PNM43" s="46"/>
      <c r="PNN43" s="46"/>
      <c r="PNO43" s="46"/>
      <c r="PNP43" s="46"/>
      <c r="PNQ43" s="46"/>
      <c r="PNR43" s="46"/>
      <c r="PNS43" s="46"/>
      <c r="PNT43" s="46"/>
      <c r="PNU43" s="46"/>
      <c r="PNV43" s="46"/>
      <c r="PNW43" s="46"/>
      <c r="PNX43" s="46"/>
      <c r="PNY43" s="46"/>
      <c r="PNZ43" s="46"/>
      <c r="POA43" s="46"/>
      <c r="POB43" s="46"/>
      <c r="POC43" s="46"/>
      <c r="POD43" s="46"/>
      <c r="POE43" s="46"/>
      <c r="POF43" s="46"/>
      <c r="POG43" s="46"/>
      <c r="POH43" s="46"/>
      <c r="POI43" s="46"/>
      <c r="POJ43" s="46"/>
      <c r="POK43" s="46"/>
      <c r="POL43" s="46"/>
      <c r="POM43" s="46"/>
      <c r="PON43" s="46"/>
      <c r="POO43" s="46"/>
      <c r="POP43" s="46"/>
      <c r="POQ43" s="46"/>
      <c r="POR43" s="46"/>
      <c r="POS43" s="46"/>
      <c r="POT43" s="46"/>
      <c r="POU43" s="46"/>
      <c r="POV43" s="46"/>
      <c r="POW43" s="46"/>
      <c r="POX43" s="46"/>
      <c r="POY43" s="46"/>
      <c r="POZ43" s="46"/>
      <c r="PPA43" s="46"/>
      <c r="PPB43" s="46"/>
      <c r="PPC43" s="46"/>
      <c r="PPD43" s="46"/>
      <c r="PPE43" s="46"/>
      <c r="PPF43" s="46"/>
      <c r="PPG43" s="46"/>
      <c r="PPH43" s="46"/>
      <c r="PPI43" s="46"/>
      <c r="PPJ43" s="46"/>
      <c r="PPK43" s="46"/>
      <c r="PPL43" s="46"/>
      <c r="PPM43" s="46"/>
      <c r="PPN43" s="46"/>
      <c r="PPO43" s="46"/>
      <c r="PPP43" s="46"/>
      <c r="PPQ43" s="46"/>
      <c r="PPR43" s="46"/>
      <c r="PPS43" s="46"/>
      <c r="PPT43" s="46"/>
      <c r="PPU43" s="46"/>
      <c r="PPV43" s="46"/>
      <c r="PPW43" s="46"/>
      <c r="PPX43" s="46"/>
      <c r="PPY43" s="46"/>
      <c r="PPZ43" s="46"/>
      <c r="PQA43" s="46"/>
      <c r="PQB43" s="46"/>
      <c r="PQC43" s="46"/>
      <c r="PQD43" s="46"/>
      <c r="PQE43" s="46"/>
      <c r="PQF43" s="46"/>
      <c r="PQG43" s="46"/>
      <c r="PQH43" s="46"/>
      <c r="PQI43" s="46"/>
      <c r="PQJ43" s="46"/>
      <c r="PQK43" s="46"/>
      <c r="PQL43" s="46"/>
      <c r="PQM43" s="46"/>
      <c r="PQN43" s="46"/>
      <c r="PQO43" s="46"/>
      <c r="PQP43" s="46"/>
      <c r="PQQ43" s="46"/>
      <c r="PQR43" s="46"/>
      <c r="PQS43" s="46"/>
      <c r="PQT43" s="46"/>
      <c r="PQU43" s="46"/>
      <c r="PQV43" s="46"/>
      <c r="PQW43" s="46"/>
      <c r="PQX43" s="46"/>
      <c r="PQY43" s="46"/>
      <c r="PQZ43" s="46"/>
      <c r="PRA43" s="46"/>
      <c r="PRB43" s="46"/>
      <c r="PRC43" s="46"/>
      <c r="PRD43" s="46"/>
      <c r="PRE43" s="46"/>
      <c r="PRF43" s="46"/>
      <c r="PRG43" s="46"/>
      <c r="PRH43" s="46"/>
      <c r="PRI43" s="46"/>
      <c r="PRJ43" s="46"/>
      <c r="PRK43" s="46"/>
      <c r="PRL43" s="46"/>
      <c r="PRM43" s="46"/>
      <c r="PRN43" s="46"/>
      <c r="PRO43" s="46"/>
      <c r="PRP43" s="46"/>
      <c r="PRQ43" s="46"/>
      <c r="PRR43" s="46"/>
      <c r="PRS43" s="46"/>
      <c r="PRT43" s="46"/>
      <c r="PRU43" s="46"/>
      <c r="PRV43" s="46"/>
      <c r="PRW43" s="46"/>
      <c r="PRX43" s="46"/>
      <c r="PRY43" s="46"/>
      <c r="PRZ43" s="46"/>
      <c r="PSA43" s="46"/>
      <c r="PSB43" s="46"/>
      <c r="PSC43" s="46"/>
      <c r="PSD43" s="46"/>
      <c r="PSE43" s="46"/>
      <c r="PSF43" s="46"/>
      <c r="PSG43" s="46"/>
      <c r="PSH43" s="46"/>
      <c r="PSI43" s="46"/>
      <c r="PSJ43" s="46"/>
      <c r="PSK43" s="46"/>
      <c r="PSL43" s="46"/>
      <c r="PSM43" s="46"/>
      <c r="PSN43" s="46"/>
      <c r="PSO43" s="46"/>
      <c r="PSP43" s="46"/>
      <c r="PSQ43" s="46"/>
      <c r="PSR43" s="46"/>
      <c r="PSS43" s="46"/>
      <c r="PST43" s="46"/>
      <c r="PSU43" s="46"/>
      <c r="PSV43" s="46"/>
      <c r="PSW43" s="46"/>
      <c r="PSX43" s="46"/>
      <c r="PSY43" s="46"/>
      <c r="PSZ43" s="46"/>
      <c r="PTA43" s="46"/>
      <c r="PTB43" s="46"/>
      <c r="PTC43" s="46"/>
      <c r="PTD43" s="46"/>
      <c r="PTE43" s="46"/>
      <c r="PTF43" s="46"/>
      <c r="PTG43" s="46"/>
      <c r="PTH43" s="46"/>
      <c r="PTI43" s="46"/>
      <c r="PTJ43" s="46"/>
      <c r="PTK43" s="46"/>
      <c r="PTL43" s="46"/>
      <c r="PTM43" s="46"/>
      <c r="PTN43" s="46"/>
      <c r="PTO43" s="46"/>
      <c r="PTP43" s="46"/>
      <c r="PTQ43" s="46"/>
      <c r="PTR43" s="46"/>
      <c r="PTS43" s="46"/>
      <c r="PTT43" s="46"/>
      <c r="PTU43" s="46"/>
      <c r="PTV43" s="46"/>
      <c r="PTW43" s="46"/>
      <c r="PTX43" s="46"/>
      <c r="PTY43" s="46"/>
      <c r="PTZ43" s="46"/>
      <c r="PUA43" s="46"/>
      <c r="PUB43" s="46"/>
      <c r="PUC43" s="46"/>
      <c r="PUD43" s="46"/>
      <c r="PUE43" s="46"/>
      <c r="PUF43" s="46"/>
      <c r="PUG43" s="46"/>
      <c r="PUH43" s="46"/>
      <c r="PUI43" s="46"/>
      <c r="PUJ43" s="46"/>
      <c r="PUK43" s="46"/>
      <c r="PUL43" s="46"/>
      <c r="PUM43" s="46"/>
      <c r="PUN43" s="46"/>
      <c r="PUO43" s="46"/>
      <c r="PUP43" s="46"/>
      <c r="PUQ43" s="46"/>
      <c r="PUR43" s="46"/>
      <c r="PUS43" s="46"/>
      <c r="PUT43" s="46"/>
      <c r="PUU43" s="46"/>
      <c r="PUV43" s="46"/>
      <c r="PUW43" s="46"/>
      <c r="PUX43" s="46"/>
      <c r="PUY43" s="46"/>
      <c r="PUZ43" s="46"/>
      <c r="PVA43" s="46"/>
      <c r="PVB43" s="46"/>
      <c r="PVC43" s="46"/>
      <c r="PVD43" s="46"/>
      <c r="PVE43" s="46"/>
      <c r="PVF43" s="46"/>
      <c r="PVG43" s="46"/>
      <c r="PVH43" s="46"/>
      <c r="PVI43" s="46"/>
      <c r="PVJ43" s="46"/>
      <c r="PVK43" s="46"/>
      <c r="PVL43" s="46"/>
      <c r="PVM43" s="46"/>
      <c r="PVN43" s="46"/>
      <c r="PVO43" s="46"/>
      <c r="PVP43" s="46"/>
      <c r="PVQ43" s="46"/>
      <c r="PVR43" s="46"/>
      <c r="PVS43" s="46"/>
      <c r="PVT43" s="46"/>
      <c r="PVU43" s="46"/>
      <c r="PVV43" s="46"/>
      <c r="PVW43" s="46"/>
      <c r="PVX43" s="46"/>
      <c r="PVY43" s="46"/>
      <c r="PVZ43" s="46"/>
      <c r="PWA43" s="46"/>
      <c r="PWB43" s="46"/>
      <c r="PWC43" s="46"/>
      <c r="PWD43" s="46"/>
      <c r="PWE43" s="46"/>
      <c r="PWF43" s="46"/>
      <c r="PWG43" s="46"/>
      <c r="PWH43" s="46"/>
      <c r="PWI43" s="46"/>
      <c r="PWJ43" s="46"/>
      <c r="PWK43" s="46"/>
      <c r="PWL43" s="46"/>
      <c r="PWM43" s="46"/>
      <c r="PWN43" s="46"/>
      <c r="PWO43" s="46"/>
      <c r="PWP43" s="46"/>
      <c r="PWQ43" s="46"/>
      <c r="PWR43" s="46"/>
      <c r="PWS43" s="46"/>
      <c r="PWT43" s="46"/>
      <c r="PWU43" s="46"/>
      <c r="PWV43" s="46"/>
      <c r="PWW43" s="46"/>
      <c r="PWX43" s="46"/>
      <c r="PWY43" s="46"/>
      <c r="PWZ43" s="46"/>
      <c r="PXA43" s="46"/>
      <c r="PXB43" s="46"/>
      <c r="PXC43" s="46"/>
      <c r="PXD43" s="46"/>
      <c r="PXE43" s="46"/>
      <c r="PXF43" s="46"/>
      <c r="PXG43" s="46"/>
      <c r="PXH43" s="46"/>
      <c r="PXI43" s="46"/>
      <c r="PXJ43" s="46"/>
      <c r="PXK43" s="46"/>
      <c r="PXL43" s="46"/>
      <c r="PXM43" s="46"/>
      <c r="PXN43" s="46"/>
      <c r="PXO43" s="46"/>
      <c r="PXP43" s="46"/>
      <c r="PXQ43" s="46"/>
      <c r="PXR43" s="46"/>
      <c r="PXS43" s="46"/>
      <c r="PXT43" s="46"/>
      <c r="PXU43" s="46"/>
      <c r="PXV43" s="46"/>
      <c r="PXW43" s="46"/>
      <c r="PXX43" s="46"/>
      <c r="PXY43" s="46"/>
      <c r="PXZ43" s="46"/>
      <c r="PYA43" s="46"/>
      <c r="PYB43" s="46"/>
      <c r="PYC43" s="46"/>
      <c r="PYD43" s="46"/>
      <c r="PYE43" s="46"/>
      <c r="PYF43" s="46"/>
      <c r="PYG43" s="46"/>
      <c r="PYH43" s="46"/>
      <c r="PYI43" s="46"/>
      <c r="PYJ43" s="46"/>
      <c r="PYK43" s="46"/>
      <c r="PYL43" s="46"/>
      <c r="PYM43" s="46"/>
      <c r="PYN43" s="46"/>
      <c r="PYO43" s="46"/>
      <c r="PYP43" s="46"/>
      <c r="PYQ43" s="46"/>
      <c r="PYR43" s="46"/>
      <c r="PYS43" s="46"/>
      <c r="PYT43" s="46"/>
      <c r="PYU43" s="46"/>
      <c r="PYV43" s="46"/>
      <c r="PYW43" s="46"/>
      <c r="PYX43" s="46"/>
      <c r="PYY43" s="46"/>
      <c r="PYZ43" s="46"/>
      <c r="PZA43" s="46"/>
      <c r="PZB43" s="46"/>
      <c r="PZC43" s="46"/>
      <c r="PZD43" s="46"/>
      <c r="PZE43" s="46"/>
      <c r="PZF43" s="46"/>
      <c r="PZG43" s="46"/>
      <c r="PZH43" s="46"/>
      <c r="PZI43" s="46"/>
      <c r="PZJ43" s="46"/>
      <c r="PZK43" s="46"/>
      <c r="PZL43" s="46"/>
      <c r="PZM43" s="46"/>
      <c r="PZN43" s="46"/>
      <c r="PZO43" s="46"/>
      <c r="PZP43" s="46"/>
      <c r="PZQ43" s="46"/>
      <c r="PZR43" s="46"/>
      <c r="PZS43" s="46"/>
      <c r="PZT43" s="46"/>
      <c r="PZU43" s="46"/>
      <c r="PZV43" s="46"/>
      <c r="PZW43" s="46"/>
      <c r="PZX43" s="46"/>
      <c r="PZY43" s="46"/>
      <c r="PZZ43" s="46"/>
      <c r="QAA43" s="46"/>
      <c r="QAB43" s="46"/>
      <c r="QAC43" s="46"/>
      <c r="QAD43" s="46"/>
      <c r="QAE43" s="46"/>
      <c r="QAF43" s="46"/>
      <c r="QAG43" s="46"/>
      <c r="QAH43" s="46"/>
      <c r="QAI43" s="46"/>
      <c r="QAJ43" s="46"/>
      <c r="QAK43" s="46"/>
      <c r="QAL43" s="46"/>
      <c r="QAM43" s="46"/>
      <c r="QAN43" s="46"/>
      <c r="QAO43" s="46"/>
      <c r="QAP43" s="46"/>
      <c r="QAQ43" s="46"/>
      <c r="QAR43" s="46"/>
      <c r="QAS43" s="46"/>
      <c r="QAT43" s="46"/>
      <c r="QAU43" s="46"/>
      <c r="QAV43" s="46"/>
      <c r="QAW43" s="46"/>
      <c r="QAX43" s="46"/>
      <c r="QAY43" s="46"/>
      <c r="QAZ43" s="46"/>
      <c r="QBA43" s="46"/>
      <c r="QBB43" s="46"/>
      <c r="QBC43" s="46"/>
      <c r="QBD43" s="46"/>
      <c r="QBE43" s="46"/>
      <c r="QBF43" s="46"/>
      <c r="QBG43" s="46"/>
      <c r="QBH43" s="46"/>
      <c r="QBI43" s="46"/>
      <c r="QBJ43" s="46"/>
      <c r="QBK43" s="46"/>
      <c r="QBL43" s="46"/>
      <c r="QBM43" s="46"/>
      <c r="QBN43" s="46"/>
      <c r="QBO43" s="46"/>
      <c r="QBP43" s="46"/>
      <c r="QBQ43" s="46"/>
      <c r="QBR43" s="46"/>
      <c r="QBS43" s="46"/>
      <c r="QBT43" s="46"/>
      <c r="QBU43" s="46"/>
      <c r="QBV43" s="46"/>
      <c r="QBW43" s="46"/>
      <c r="QBX43" s="46"/>
      <c r="QBY43" s="46"/>
      <c r="QBZ43" s="46"/>
      <c r="QCA43" s="46"/>
      <c r="QCB43" s="46"/>
      <c r="QCC43" s="46"/>
      <c r="QCD43" s="46"/>
      <c r="QCE43" s="46"/>
      <c r="QCF43" s="46"/>
      <c r="QCG43" s="46"/>
      <c r="QCH43" s="46"/>
      <c r="QCI43" s="46"/>
      <c r="QCJ43" s="46"/>
      <c r="QCK43" s="46"/>
      <c r="QCL43" s="46"/>
      <c r="QCM43" s="46"/>
      <c r="QCN43" s="46"/>
      <c r="QCO43" s="46"/>
      <c r="QCP43" s="46"/>
      <c r="QCQ43" s="46"/>
      <c r="QCR43" s="46"/>
      <c r="QCS43" s="46"/>
      <c r="QCT43" s="46"/>
      <c r="QCU43" s="46"/>
      <c r="QCV43" s="46"/>
      <c r="QCW43" s="46"/>
      <c r="QCX43" s="46"/>
      <c r="QCY43" s="46"/>
      <c r="QCZ43" s="46"/>
      <c r="QDA43" s="46"/>
      <c r="QDB43" s="46"/>
      <c r="QDC43" s="46"/>
      <c r="QDD43" s="46"/>
      <c r="QDE43" s="46"/>
      <c r="QDF43" s="46"/>
      <c r="QDG43" s="46"/>
      <c r="QDH43" s="46"/>
      <c r="QDI43" s="46"/>
      <c r="QDJ43" s="46"/>
      <c r="QDK43" s="46"/>
      <c r="QDL43" s="46"/>
      <c r="QDM43" s="46"/>
      <c r="QDN43" s="46"/>
      <c r="QDO43" s="46"/>
      <c r="QDP43" s="46"/>
      <c r="QDQ43" s="46"/>
      <c r="QDR43" s="46"/>
      <c r="QDS43" s="46"/>
      <c r="QDT43" s="46"/>
      <c r="QDU43" s="46"/>
      <c r="QDV43" s="46"/>
      <c r="QDW43" s="46"/>
      <c r="QDX43" s="46"/>
      <c r="QDY43" s="46"/>
      <c r="QDZ43" s="46"/>
      <c r="QEA43" s="46"/>
      <c r="QEB43" s="46"/>
      <c r="QEC43" s="46"/>
      <c r="QED43" s="46"/>
      <c r="QEE43" s="46"/>
      <c r="QEF43" s="46"/>
      <c r="QEG43" s="46"/>
      <c r="QEH43" s="46"/>
      <c r="QEI43" s="46"/>
      <c r="QEJ43" s="46"/>
      <c r="QEK43" s="46"/>
      <c r="QEL43" s="46"/>
      <c r="QEM43" s="46"/>
      <c r="QEN43" s="46"/>
      <c r="QEO43" s="46"/>
      <c r="QEP43" s="46"/>
      <c r="QEQ43" s="46"/>
      <c r="QER43" s="46"/>
      <c r="QES43" s="46"/>
      <c r="QET43" s="46"/>
      <c r="QEU43" s="46"/>
      <c r="QEV43" s="46"/>
      <c r="QEW43" s="46"/>
      <c r="QEX43" s="46"/>
      <c r="QEY43" s="46"/>
      <c r="QEZ43" s="46"/>
      <c r="QFA43" s="46"/>
      <c r="QFB43" s="46"/>
      <c r="QFC43" s="46"/>
      <c r="QFD43" s="46"/>
      <c r="QFE43" s="46"/>
      <c r="QFF43" s="46"/>
      <c r="QFG43" s="46"/>
      <c r="QFH43" s="46"/>
      <c r="QFI43" s="46"/>
      <c r="QFJ43" s="46"/>
      <c r="QFK43" s="46"/>
      <c r="QFL43" s="46"/>
      <c r="QFM43" s="46"/>
      <c r="QFN43" s="46"/>
      <c r="QFO43" s="46"/>
      <c r="QFP43" s="46"/>
      <c r="QFQ43" s="46"/>
      <c r="QFR43" s="46"/>
      <c r="QFS43" s="46"/>
      <c r="QFT43" s="46"/>
      <c r="QFU43" s="46"/>
      <c r="QFV43" s="46"/>
      <c r="QFW43" s="46"/>
      <c r="QFX43" s="46"/>
      <c r="QFY43" s="46"/>
      <c r="QFZ43" s="46"/>
      <c r="QGA43" s="46"/>
      <c r="QGB43" s="46"/>
      <c r="QGC43" s="46"/>
      <c r="QGD43" s="46"/>
      <c r="QGE43" s="46"/>
      <c r="QGF43" s="46"/>
      <c r="QGG43" s="46"/>
      <c r="QGH43" s="46"/>
      <c r="QGI43" s="46"/>
      <c r="QGJ43" s="46"/>
      <c r="QGK43" s="46"/>
      <c r="QGL43" s="46"/>
      <c r="QGM43" s="46"/>
      <c r="QGN43" s="46"/>
      <c r="QGO43" s="46"/>
      <c r="QGP43" s="46"/>
      <c r="QGQ43" s="46"/>
      <c r="QGR43" s="46"/>
      <c r="QGS43" s="46"/>
      <c r="QGT43" s="46"/>
      <c r="QGU43" s="46"/>
      <c r="QGV43" s="46"/>
      <c r="QGW43" s="46"/>
      <c r="QGX43" s="46"/>
      <c r="QGY43" s="46"/>
      <c r="QGZ43" s="46"/>
      <c r="QHA43" s="46"/>
      <c r="QHB43" s="46"/>
      <c r="QHC43" s="46"/>
      <c r="QHD43" s="46"/>
      <c r="QHE43" s="46"/>
      <c r="QHF43" s="46"/>
      <c r="QHG43" s="46"/>
      <c r="QHH43" s="46"/>
      <c r="QHI43" s="46"/>
      <c r="QHJ43" s="46"/>
      <c r="QHK43" s="46"/>
      <c r="QHL43" s="46"/>
      <c r="QHM43" s="46"/>
      <c r="QHN43" s="46"/>
      <c r="QHO43" s="46"/>
      <c r="QHP43" s="46"/>
      <c r="QHQ43" s="46"/>
      <c r="QHR43" s="46"/>
      <c r="QHS43" s="46"/>
      <c r="QHT43" s="46"/>
      <c r="QHU43" s="46"/>
      <c r="QHV43" s="46"/>
      <c r="QHW43" s="46"/>
      <c r="QHX43" s="46"/>
      <c r="QHY43" s="46"/>
      <c r="QHZ43" s="46"/>
      <c r="QIA43" s="46"/>
      <c r="QIB43" s="46"/>
      <c r="QIC43" s="46"/>
      <c r="QID43" s="46"/>
      <c r="QIE43" s="46"/>
      <c r="QIF43" s="46"/>
      <c r="QIG43" s="46"/>
      <c r="QIH43" s="46"/>
      <c r="QII43" s="46"/>
      <c r="QIJ43" s="46"/>
      <c r="QIK43" s="46"/>
      <c r="QIL43" s="46"/>
      <c r="QIM43" s="46"/>
      <c r="QIN43" s="46"/>
      <c r="QIO43" s="46"/>
      <c r="QIP43" s="46"/>
      <c r="QIQ43" s="46"/>
      <c r="QIR43" s="46"/>
      <c r="QIS43" s="46"/>
      <c r="QIT43" s="46"/>
      <c r="QIU43" s="46"/>
      <c r="QIV43" s="46"/>
      <c r="QIW43" s="46"/>
      <c r="QIX43" s="46"/>
      <c r="QIY43" s="46"/>
      <c r="QIZ43" s="46"/>
      <c r="QJA43" s="46"/>
      <c r="QJB43" s="46"/>
      <c r="QJC43" s="46"/>
      <c r="QJD43" s="46"/>
      <c r="QJE43" s="46"/>
      <c r="QJF43" s="46"/>
      <c r="QJG43" s="46"/>
      <c r="QJH43" s="46"/>
      <c r="QJI43" s="46"/>
      <c r="QJJ43" s="46"/>
      <c r="QJK43" s="46"/>
      <c r="QJL43" s="46"/>
      <c r="QJM43" s="46"/>
      <c r="QJN43" s="46"/>
      <c r="QJO43" s="46"/>
      <c r="QJP43" s="46"/>
      <c r="QJQ43" s="46"/>
      <c r="QJR43" s="46"/>
      <c r="QJS43" s="46"/>
      <c r="QJT43" s="46"/>
      <c r="QJU43" s="46"/>
      <c r="QJV43" s="46"/>
      <c r="QJW43" s="46"/>
      <c r="QJX43" s="46"/>
      <c r="QJY43" s="46"/>
      <c r="QJZ43" s="46"/>
      <c r="QKA43" s="46"/>
      <c r="QKB43" s="46"/>
      <c r="QKC43" s="46"/>
      <c r="QKD43" s="46"/>
      <c r="QKE43" s="46"/>
      <c r="QKF43" s="46"/>
      <c r="QKG43" s="46"/>
      <c r="QKH43" s="46"/>
      <c r="QKI43" s="46"/>
      <c r="QKJ43" s="46"/>
      <c r="QKK43" s="46"/>
      <c r="QKL43" s="46"/>
      <c r="QKM43" s="46"/>
      <c r="QKN43" s="46"/>
      <c r="QKO43" s="46"/>
      <c r="QKP43" s="46"/>
      <c r="QKQ43" s="46"/>
      <c r="QKR43" s="46"/>
      <c r="QKS43" s="46"/>
      <c r="QKT43" s="46"/>
      <c r="QKU43" s="46"/>
      <c r="QKV43" s="46"/>
      <c r="QKW43" s="46"/>
      <c r="QKX43" s="46"/>
      <c r="QKY43" s="46"/>
      <c r="QKZ43" s="46"/>
      <c r="QLA43" s="46"/>
      <c r="QLB43" s="46"/>
      <c r="QLC43" s="46"/>
      <c r="QLD43" s="46"/>
      <c r="QLE43" s="46"/>
      <c r="QLF43" s="46"/>
      <c r="QLG43" s="46"/>
      <c r="QLH43" s="46"/>
      <c r="QLI43" s="46"/>
      <c r="QLJ43" s="46"/>
      <c r="QLK43" s="46"/>
      <c r="QLL43" s="46"/>
      <c r="QLM43" s="46"/>
      <c r="QLN43" s="46"/>
      <c r="QLO43" s="46"/>
      <c r="QLP43" s="46"/>
      <c r="QLQ43" s="46"/>
      <c r="QLR43" s="46"/>
      <c r="QLS43" s="46"/>
      <c r="QLT43" s="46"/>
      <c r="QLU43" s="46"/>
      <c r="QLV43" s="46"/>
      <c r="QLW43" s="46"/>
      <c r="QLX43" s="46"/>
      <c r="QLY43" s="46"/>
      <c r="QLZ43" s="46"/>
      <c r="QMA43" s="46"/>
      <c r="QMB43" s="46"/>
      <c r="QMC43" s="46"/>
      <c r="QMD43" s="46"/>
      <c r="QME43" s="46"/>
      <c r="QMF43" s="46"/>
      <c r="QMG43" s="46"/>
      <c r="QMH43" s="46"/>
      <c r="QMI43" s="46"/>
      <c r="QMJ43" s="46"/>
      <c r="QMK43" s="46"/>
      <c r="QML43" s="46"/>
      <c r="QMM43" s="46"/>
      <c r="QMN43" s="46"/>
      <c r="QMO43" s="46"/>
      <c r="QMP43" s="46"/>
      <c r="QMQ43" s="46"/>
      <c r="QMR43" s="46"/>
      <c r="QMS43" s="46"/>
      <c r="QMT43" s="46"/>
      <c r="QMU43" s="46"/>
      <c r="QMV43" s="46"/>
      <c r="QMW43" s="46"/>
      <c r="QMX43" s="46"/>
      <c r="QMY43" s="46"/>
      <c r="QMZ43" s="46"/>
      <c r="QNA43" s="46"/>
      <c r="QNB43" s="46"/>
      <c r="QNC43" s="46"/>
      <c r="QND43" s="46"/>
      <c r="QNE43" s="46"/>
      <c r="QNF43" s="46"/>
      <c r="QNG43" s="46"/>
      <c r="QNH43" s="46"/>
      <c r="QNI43" s="46"/>
      <c r="QNJ43" s="46"/>
      <c r="QNK43" s="46"/>
      <c r="QNL43" s="46"/>
      <c r="QNM43" s="46"/>
      <c r="QNN43" s="46"/>
      <c r="QNO43" s="46"/>
      <c r="QNP43" s="46"/>
      <c r="QNQ43" s="46"/>
      <c r="QNR43" s="46"/>
      <c r="QNS43" s="46"/>
      <c r="QNT43" s="46"/>
      <c r="QNU43" s="46"/>
      <c r="QNV43" s="46"/>
      <c r="QNW43" s="46"/>
      <c r="QNX43" s="46"/>
      <c r="QNY43" s="46"/>
      <c r="QNZ43" s="46"/>
      <c r="QOA43" s="46"/>
      <c r="QOB43" s="46"/>
      <c r="QOC43" s="46"/>
      <c r="QOD43" s="46"/>
      <c r="QOE43" s="46"/>
      <c r="QOF43" s="46"/>
      <c r="QOG43" s="46"/>
      <c r="QOH43" s="46"/>
      <c r="QOI43" s="46"/>
      <c r="QOJ43" s="46"/>
      <c r="QOK43" s="46"/>
      <c r="QOL43" s="46"/>
      <c r="QOM43" s="46"/>
      <c r="QON43" s="46"/>
      <c r="QOO43" s="46"/>
      <c r="QOP43" s="46"/>
      <c r="QOQ43" s="46"/>
      <c r="QOR43" s="46"/>
      <c r="QOS43" s="46"/>
      <c r="QOT43" s="46"/>
      <c r="QOU43" s="46"/>
      <c r="QOV43" s="46"/>
      <c r="QOW43" s="46"/>
      <c r="QOX43" s="46"/>
      <c r="QOY43" s="46"/>
      <c r="QOZ43" s="46"/>
      <c r="QPA43" s="46"/>
      <c r="QPB43" s="46"/>
      <c r="QPC43" s="46"/>
      <c r="QPD43" s="46"/>
      <c r="QPE43" s="46"/>
      <c r="QPF43" s="46"/>
      <c r="QPG43" s="46"/>
      <c r="QPH43" s="46"/>
      <c r="QPI43" s="46"/>
      <c r="QPJ43" s="46"/>
      <c r="QPK43" s="46"/>
      <c r="QPL43" s="46"/>
      <c r="QPM43" s="46"/>
      <c r="QPN43" s="46"/>
      <c r="QPO43" s="46"/>
      <c r="QPP43" s="46"/>
      <c r="QPQ43" s="46"/>
      <c r="QPR43" s="46"/>
      <c r="QPS43" s="46"/>
      <c r="QPT43" s="46"/>
      <c r="QPU43" s="46"/>
      <c r="QPV43" s="46"/>
      <c r="QPW43" s="46"/>
      <c r="QPX43" s="46"/>
      <c r="QPY43" s="46"/>
      <c r="QPZ43" s="46"/>
      <c r="QQA43" s="46"/>
      <c r="QQB43" s="46"/>
      <c r="QQC43" s="46"/>
      <c r="QQD43" s="46"/>
      <c r="QQE43" s="46"/>
      <c r="QQF43" s="46"/>
      <c r="QQG43" s="46"/>
      <c r="QQH43" s="46"/>
      <c r="QQI43" s="46"/>
      <c r="QQJ43" s="46"/>
      <c r="QQK43" s="46"/>
      <c r="QQL43" s="46"/>
      <c r="QQM43" s="46"/>
      <c r="QQN43" s="46"/>
      <c r="QQO43" s="46"/>
      <c r="QQP43" s="46"/>
      <c r="QQQ43" s="46"/>
      <c r="QQR43" s="46"/>
      <c r="QQS43" s="46"/>
      <c r="QQT43" s="46"/>
      <c r="QQU43" s="46"/>
      <c r="QQV43" s="46"/>
      <c r="QQW43" s="46"/>
      <c r="QQX43" s="46"/>
      <c r="QQY43" s="46"/>
      <c r="QQZ43" s="46"/>
      <c r="QRA43" s="46"/>
      <c r="QRB43" s="46"/>
      <c r="QRC43" s="46"/>
      <c r="QRD43" s="46"/>
      <c r="QRE43" s="46"/>
      <c r="QRF43" s="46"/>
      <c r="QRG43" s="46"/>
      <c r="QRH43" s="46"/>
      <c r="QRI43" s="46"/>
      <c r="QRJ43" s="46"/>
      <c r="QRK43" s="46"/>
      <c r="QRL43" s="46"/>
      <c r="QRM43" s="46"/>
      <c r="QRN43" s="46"/>
      <c r="QRO43" s="46"/>
      <c r="QRP43" s="46"/>
      <c r="QRQ43" s="46"/>
      <c r="QRR43" s="46"/>
      <c r="QRS43" s="46"/>
      <c r="QRT43" s="46"/>
      <c r="QRU43" s="46"/>
      <c r="QRV43" s="46"/>
      <c r="QRW43" s="46"/>
      <c r="QRX43" s="46"/>
      <c r="QRY43" s="46"/>
      <c r="QRZ43" s="46"/>
      <c r="QSA43" s="46"/>
      <c r="QSB43" s="46"/>
      <c r="QSC43" s="46"/>
      <c r="QSD43" s="46"/>
      <c r="QSE43" s="46"/>
      <c r="QSF43" s="46"/>
      <c r="QSG43" s="46"/>
      <c r="QSH43" s="46"/>
      <c r="QSI43" s="46"/>
      <c r="QSJ43" s="46"/>
      <c r="QSK43" s="46"/>
      <c r="QSL43" s="46"/>
      <c r="QSM43" s="46"/>
      <c r="QSN43" s="46"/>
      <c r="QSO43" s="46"/>
      <c r="QSP43" s="46"/>
      <c r="QSQ43" s="46"/>
      <c r="QSR43" s="46"/>
      <c r="QSS43" s="46"/>
      <c r="QST43" s="46"/>
      <c r="QSU43" s="46"/>
      <c r="QSV43" s="46"/>
      <c r="QSW43" s="46"/>
      <c r="QSX43" s="46"/>
      <c r="QSY43" s="46"/>
      <c r="QSZ43" s="46"/>
      <c r="QTA43" s="46"/>
      <c r="QTB43" s="46"/>
      <c r="QTC43" s="46"/>
      <c r="QTD43" s="46"/>
      <c r="QTE43" s="46"/>
      <c r="QTF43" s="46"/>
      <c r="QTG43" s="46"/>
      <c r="QTH43" s="46"/>
      <c r="QTI43" s="46"/>
      <c r="QTJ43" s="46"/>
      <c r="QTK43" s="46"/>
      <c r="QTL43" s="46"/>
      <c r="QTM43" s="46"/>
      <c r="QTN43" s="46"/>
      <c r="QTO43" s="46"/>
      <c r="QTP43" s="46"/>
      <c r="QTQ43" s="46"/>
      <c r="QTR43" s="46"/>
      <c r="QTS43" s="46"/>
      <c r="QTT43" s="46"/>
      <c r="QTU43" s="46"/>
      <c r="QTV43" s="46"/>
      <c r="QTW43" s="46"/>
      <c r="QTX43" s="46"/>
      <c r="QTY43" s="46"/>
      <c r="QTZ43" s="46"/>
      <c r="QUA43" s="46"/>
      <c r="QUB43" s="46"/>
      <c r="QUC43" s="46"/>
      <c r="QUD43" s="46"/>
      <c r="QUE43" s="46"/>
      <c r="QUF43" s="46"/>
      <c r="QUG43" s="46"/>
      <c r="QUH43" s="46"/>
      <c r="QUI43" s="46"/>
      <c r="QUJ43" s="46"/>
      <c r="QUK43" s="46"/>
      <c r="QUL43" s="46"/>
      <c r="QUM43" s="46"/>
      <c r="QUN43" s="46"/>
      <c r="QUO43" s="46"/>
      <c r="QUP43" s="46"/>
      <c r="QUQ43" s="46"/>
      <c r="QUR43" s="46"/>
      <c r="QUS43" s="46"/>
      <c r="QUT43" s="46"/>
      <c r="QUU43" s="46"/>
      <c r="QUV43" s="46"/>
      <c r="QUW43" s="46"/>
      <c r="QUX43" s="46"/>
      <c r="QUY43" s="46"/>
      <c r="QUZ43" s="46"/>
      <c r="QVA43" s="46"/>
      <c r="QVB43" s="46"/>
      <c r="QVC43" s="46"/>
      <c r="QVD43" s="46"/>
      <c r="QVE43" s="46"/>
      <c r="QVF43" s="46"/>
      <c r="QVG43" s="46"/>
      <c r="QVH43" s="46"/>
      <c r="QVI43" s="46"/>
      <c r="QVJ43" s="46"/>
      <c r="QVK43" s="46"/>
      <c r="QVL43" s="46"/>
      <c r="QVM43" s="46"/>
      <c r="QVN43" s="46"/>
      <c r="QVO43" s="46"/>
      <c r="QVP43" s="46"/>
      <c r="QVQ43" s="46"/>
      <c r="QVR43" s="46"/>
      <c r="QVS43" s="46"/>
      <c r="QVT43" s="46"/>
      <c r="QVU43" s="46"/>
      <c r="QVV43" s="46"/>
      <c r="QVW43" s="46"/>
      <c r="QVX43" s="46"/>
      <c r="QVY43" s="46"/>
      <c r="QVZ43" s="46"/>
      <c r="QWA43" s="46"/>
      <c r="QWB43" s="46"/>
      <c r="QWC43" s="46"/>
      <c r="QWD43" s="46"/>
      <c r="QWE43" s="46"/>
      <c r="QWF43" s="46"/>
      <c r="QWG43" s="46"/>
      <c r="QWH43" s="46"/>
      <c r="QWI43" s="46"/>
      <c r="QWJ43" s="46"/>
      <c r="QWK43" s="46"/>
      <c r="QWL43" s="46"/>
      <c r="QWM43" s="46"/>
      <c r="QWN43" s="46"/>
      <c r="QWO43" s="46"/>
      <c r="QWP43" s="46"/>
      <c r="QWQ43" s="46"/>
      <c r="QWR43" s="46"/>
      <c r="QWS43" s="46"/>
      <c r="QWT43" s="46"/>
      <c r="QWU43" s="46"/>
      <c r="QWV43" s="46"/>
      <c r="QWW43" s="46"/>
      <c r="QWX43" s="46"/>
      <c r="QWY43" s="46"/>
      <c r="QWZ43" s="46"/>
      <c r="QXA43" s="46"/>
      <c r="QXB43" s="46"/>
      <c r="QXC43" s="46"/>
      <c r="QXD43" s="46"/>
      <c r="QXE43" s="46"/>
      <c r="QXF43" s="46"/>
      <c r="QXG43" s="46"/>
      <c r="QXH43" s="46"/>
      <c r="QXI43" s="46"/>
      <c r="QXJ43" s="46"/>
      <c r="QXK43" s="46"/>
      <c r="QXL43" s="46"/>
      <c r="QXM43" s="46"/>
      <c r="QXN43" s="46"/>
      <c r="QXO43" s="46"/>
      <c r="QXP43" s="46"/>
      <c r="QXQ43" s="46"/>
      <c r="QXR43" s="46"/>
      <c r="QXS43" s="46"/>
      <c r="QXT43" s="46"/>
      <c r="QXU43" s="46"/>
      <c r="QXV43" s="46"/>
      <c r="QXW43" s="46"/>
      <c r="QXX43" s="46"/>
      <c r="QXY43" s="46"/>
      <c r="QXZ43" s="46"/>
      <c r="QYA43" s="46"/>
      <c r="QYB43" s="46"/>
      <c r="QYC43" s="46"/>
      <c r="QYD43" s="46"/>
      <c r="QYE43" s="46"/>
      <c r="QYF43" s="46"/>
      <c r="QYG43" s="46"/>
      <c r="QYH43" s="46"/>
      <c r="QYI43" s="46"/>
      <c r="QYJ43" s="46"/>
      <c r="QYK43" s="46"/>
      <c r="QYL43" s="46"/>
      <c r="QYM43" s="46"/>
      <c r="QYN43" s="46"/>
      <c r="QYO43" s="46"/>
      <c r="QYP43" s="46"/>
      <c r="QYQ43" s="46"/>
      <c r="QYR43" s="46"/>
      <c r="QYS43" s="46"/>
      <c r="QYT43" s="46"/>
      <c r="QYU43" s="46"/>
      <c r="QYV43" s="46"/>
      <c r="QYW43" s="46"/>
      <c r="QYX43" s="46"/>
      <c r="QYY43" s="46"/>
      <c r="QYZ43" s="46"/>
      <c r="QZA43" s="46"/>
      <c r="QZB43" s="46"/>
      <c r="QZC43" s="46"/>
      <c r="QZD43" s="46"/>
      <c r="QZE43" s="46"/>
      <c r="QZF43" s="46"/>
      <c r="QZG43" s="46"/>
      <c r="QZH43" s="46"/>
      <c r="QZI43" s="46"/>
      <c r="QZJ43" s="46"/>
      <c r="QZK43" s="46"/>
      <c r="QZL43" s="46"/>
      <c r="QZM43" s="46"/>
      <c r="QZN43" s="46"/>
      <c r="QZO43" s="46"/>
      <c r="QZP43" s="46"/>
      <c r="QZQ43" s="46"/>
      <c r="QZR43" s="46"/>
      <c r="QZS43" s="46"/>
      <c r="QZT43" s="46"/>
      <c r="QZU43" s="46"/>
      <c r="QZV43" s="46"/>
      <c r="QZW43" s="46"/>
      <c r="QZX43" s="46"/>
      <c r="QZY43" s="46"/>
      <c r="QZZ43" s="46"/>
      <c r="RAA43" s="46"/>
      <c r="RAB43" s="46"/>
      <c r="RAC43" s="46"/>
      <c r="RAD43" s="46"/>
      <c r="RAE43" s="46"/>
      <c r="RAF43" s="46"/>
      <c r="RAG43" s="46"/>
      <c r="RAH43" s="46"/>
      <c r="RAI43" s="46"/>
      <c r="RAJ43" s="46"/>
      <c r="RAK43" s="46"/>
      <c r="RAL43" s="46"/>
      <c r="RAM43" s="46"/>
      <c r="RAN43" s="46"/>
      <c r="RAO43" s="46"/>
      <c r="RAP43" s="46"/>
      <c r="RAQ43" s="46"/>
      <c r="RAR43" s="46"/>
      <c r="RAS43" s="46"/>
      <c r="RAT43" s="46"/>
      <c r="RAU43" s="46"/>
      <c r="RAV43" s="46"/>
      <c r="RAW43" s="46"/>
      <c r="RAX43" s="46"/>
      <c r="RAY43" s="46"/>
      <c r="RAZ43" s="46"/>
      <c r="RBA43" s="46"/>
      <c r="RBB43" s="46"/>
      <c r="RBC43" s="46"/>
      <c r="RBD43" s="46"/>
      <c r="RBE43" s="46"/>
      <c r="RBF43" s="46"/>
      <c r="RBG43" s="46"/>
      <c r="RBH43" s="46"/>
      <c r="RBI43" s="46"/>
      <c r="RBJ43" s="46"/>
      <c r="RBK43" s="46"/>
      <c r="RBL43" s="46"/>
      <c r="RBM43" s="46"/>
      <c r="RBN43" s="46"/>
      <c r="RBO43" s="46"/>
      <c r="RBP43" s="46"/>
      <c r="RBQ43" s="46"/>
      <c r="RBR43" s="46"/>
      <c r="RBS43" s="46"/>
      <c r="RBT43" s="46"/>
      <c r="RBU43" s="46"/>
      <c r="RBV43" s="46"/>
      <c r="RBW43" s="46"/>
      <c r="RBX43" s="46"/>
      <c r="RBY43" s="46"/>
      <c r="RBZ43" s="46"/>
      <c r="RCA43" s="46"/>
      <c r="RCB43" s="46"/>
      <c r="RCC43" s="46"/>
      <c r="RCD43" s="46"/>
      <c r="RCE43" s="46"/>
      <c r="RCF43" s="46"/>
      <c r="RCG43" s="46"/>
      <c r="RCH43" s="46"/>
      <c r="RCI43" s="46"/>
      <c r="RCJ43" s="46"/>
      <c r="RCK43" s="46"/>
      <c r="RCL43" s="46"/>
      <c r="RCM43" s="46"/>
      <c r="RCN43" s="46"/>
      <c r="RCO43" s="46"/>
      <c r="RCP43" s="46"/>
      <c r="RCQ43" s="46"/>
      <c r="RCR43" s="46"/>
      <c r="RCS43" s="46"/>
      <c r="RCT43" s="46"/>
      <c r="RCU43" s="46"/>
      <c r="RCV43" s="46"/>
      <c r="RCW43" s="46"/>
      <c r="RCX43" s="46"/>
      <c r="RCY43" s="46"/>
      <c r="RCZ43" s="46"/>
      <c r="RDA43" s="46"/>
      <c r="RDB43" s="46"/>
      <c r="RDC43" s="46"/>
      <c r="RDD43" s="46"/>
      <c r="RDE43" s="46"/>
      <c r="RDF43" s="46"/>
      <c r="RDG43" s="46"/>
      <c r="RDH43" s="46"/>
      <c r="RDI43" s="46"/>
      <c r="RDJ43" s="46"/>
      <c r="RDK43" s="46"/>
      <c r="RDL43" s="46"/>
      <c r="RDM43" s="46"/>
      <c r="RDN43" s="46"/>
      <c r="RDO43" s="46"/>
      <c r="RDP43" s="46"/>
      <c r="RDQ43" s="46"/>
      <c r="RDR43" s="46"/>
      <c r="RDS43" s="46"/>
      <c r="RDT43" s="46"/>
      <c r="RDU43" s="46"/>
      <c r="RDV43" s="46"/>
      <c r="RDW43" s="46"/>
      <c r="RDX43" s="46"/>
      <c r="RDY43" s="46"/>
      <c r="RDZ43" s="46"/>
      <c r="REA43" s="46"/>
      <c r="REB43" s="46"/>
      <c r="REC43" s="46"/>
      <c r="RED43" s="46"/>
      <c r="REE43" s="46"/>
      <c r="REF43" s="46"/>
      <c r="REG43" s="46"/>
      <c r="REH43" s="46"/>
      <c r="REI43" s="46"/>
      <c r="REJ43" s="46"/>
      <c r="REK43" s="46"/>
      <c r="REL43" s="46"/>
      <c r="REM43" s="46"/>
      <c r="REN43" s="46"/>
      <c r="REO43" s="46"/>
      <c r="REP43" s="46"/>
      <c r="REQ43" s="46"/>
      <c r="RER43" s="46"/>
      <c r="RES43" s="46"/>
      <c r="RET43" s="46"/>
      <c r="REU43" s="46"/>
      <c r="REV43" s="46"/>
      <c r="REW43" s="46"/>
      <c r="REX43" s="46"/>
      <c r="REY43" s="46"/>
      <c r="REZ43" s="46"/>
      <c r="RFA43" s="46"/>
      <c r="RFB43" s="46"/>
      <c r="RFC43" s="46"/>
      <c r="RFD43" s="46"/>
      <c r="RFE43" s="46"/>
      <c r="RFF43" s="46"/>
      <c r="RFG43" s="46"/>
      <c r="RFH43" s="46"/>
      <c r="RFI43" s="46"/>
      <c r="RFJ43" s="46"/>
      <c r="RFK43" s="46"/>
      <c r="RFL43" s="46"/>
      <c r="RFM43" s="46"/>
      <c r="RFN43" s="46"/>
      <c r="RFO43" s="46"/>
      <c r="RFP43" s="46"/>
      <c r="RFQ43" s="46"/>
      <c r="RFR43" s="46"/>
      <c r="RFS43" s="46"/>
      <c r="RFT43" s="46"/>
      <c r="RFU43" s="46"/>
      <c r="RFV43" s="46"/>
      <c r="RFW43" s="46"/>
      <c r="RFX43" s="46"/>
      <c r="RFY43" s="46"/>
      <c r="RFZ43" s="46"/>
      <c r="RGA43" s="46"/>
      <c r="RGB43" s="46"/>
      <c r="RGC43" s="46"/>
      <c r="RGD43" s="46"/>
      <c r="RGE43" s="46"/>
      <c r="RGF43" s="46"/>
      <c r="RGG43" s="46"/>
      <c r="RGH43" s="46"/>
      <c r="RGI43" s="46"/>
      <c r="RGJ43" s="46"/>
      <c r="RGK43" s="46"/>
      <c r="RGL43" s="46"/>
      <c r="RGM43" s="46"/>
      <c r="RGN43" s="46"/>
      <c r="RGO43" s="46"/>
      <c r="RGP43" s="46"/>
      <c r="RGQ43" s="46"/>
      <c r="RGR43" s="46"/>
      <c r="RGS43" s="46"/>
      <c r="RGT43" s="46"/>
      <c r="RGU43" s="46"/>
      <c r="RGV43" s="46"/>
      <c r="RGW43" s="46"/>
      <c r="RGX43" s="46"/>
      <c r="RGY43" s="46"/>
      <c r="RGZ43" s="46"/>
      <c r="RHA43" s="46"/>
      <c r="RHB43" s="46"/>
      <c r="RHC43" s="46"/>
      <c r="RHD43" s="46"/>
      <c r="RHE43" s="46"/>
      <c r="RHF43" s="46"/>
      <c r="RHG43" s="46"/>
      <c r="RHH43" s="46"/>
      <c r="RHI43" s="46"/>
      <c r="RHJ43" s="46"/>
      <c r="RHK43" s="46"/>
      <c r="RHL43" s="46"/>
      <c r="RHM43" s="46"/>
      <c r="RHN43" s="46"/>
      <c r="RHO43" s="46"/>
      <c r="RHP43" s="46"/>
      <c r="RHQ43" s="46"/>
      <c r="RHR43" s="46"/>
      <c r="RHS43" s="46"/>
      <c r="RHT43" s="46"/>
      <c r="RHU43" s="46"/>
      <c r="RHV43" s="46"/>
      <c r="RHW43" s="46"/>
      <c r="RHX43" s="46"/>
      <c r="RHY43" s="46"/>
      <c r="RHZ43" s="46"/>
      <c r="RIA43" s="46"/>
      <c r="RIB43" s="46"/>
      <c r="RIC43" s="46"/>
      <c r="RID43" s="46"/>
      <c r="RIE43" s="46"/>
      <c r="RIF43" s="46"/>
      <c r="RIG43" s="46"/>
      <c r="RIH43" s="46"/>
      <c r="RII43" s="46"/>
      <c r="RIJ43" s="46"/>
      <c r="RIK43" s="46"/>
      <c r="RIL43" s="46"/>
      <c r="RIM43" s="46"/>
      <c r="RIN43" s="46"/>
      <c r="RIO43" s="46"/>
      <c r="RIP43" s="46"/>
      <c r="RIQ43" s="46"/>
      <c r="RIR43" s="46"/>
      <c r="RIS43" s="46"/>
      <c r="RIT43" s="46"/>
      <c r="RIU43" s="46"/>
      <c r="RIV43" s="46"/>
      <c r="RIW43" s="46"/>
      <c r="RIX43" s="46"/>
      <c r="RIY43" s="46"/>
      <c r="RIZ43" s="46"/>
      <c r="RJA43" s="46"/>
      <c r="RJB43" s="46"/>
      <c r="RJC43" s="46"/>
      <c r="RJD43" s="46"/>
      <c r="RJE43" s="46"/>
      <c r="RJF43" s="46"/>
      <c r="RJG43" s="46"/>
      <c r="RJH43" s="46"/>
      <c r="RJI43" s="46"/>
      <c r="RJJ43" s="46"/>
      <c r="RJK43" s="46"/>
      <c r="RJL43" s="46"/>
      <c r="RJM43" s="46"/>
      <c r="RJN43" s="46"/>
      <c r="RJO43" s="46"/>
      <c r="RJP43" s="46"/>
      <c r="RJQ43" s="46"/>
      <c r="RJR43" s="46"/>
      <c r="RJS43" s="46"/>
      <c r="RJT43" s="46"/>
      <c r="RJU43" s="46"/>
      <c r="RJV43" s="46"/>
      <c r="RJW43" s="46"/>
      <c r="RJX43" s="46"/>
      <c r="RJY43" s="46"/>
      <c r="RJZ43" s="46"/>
      <c r="RKA43" s="46"/>
      <c r="RKB43" s="46"/>
      <c r="RKC43" s="46"/>
      <c r="RKD43" s="46"/>
      <c r="RKE43" s="46"/>
      <c r="RKF43" s="46"/>
      <c r="RKG43" s="46"/>
      <c r="RKH43" s="46"/>
      <c r="RKI43" s="46"/>
      <c r="RKJ43" s="46"/>
      <c r="RKK43" s="46"/>
      <c r="RKL43" s="46"/>
      <c r="RKM43" s="46"/>
      <c r="RKN43" s="46"/>
      <c r="RKO43" s="46"/>
      <c r="RKP43" s="46"/>
      <c r="RKQ43" s="46"/>
      <c r="RKR43" s="46"/>
      <c r="RKS43" s="46"/>
      <c r="RKT43" s="46"/>
      <c r="RKU43" s="46"/>
      <c r="RKV43" s="46"/>
      <c r="RKW43" s="46"/>
      <c r="RKX43" s="46"/>
      <c r="RKY43" s="46"/>
      <c r="RKZ43" s="46"/>
      <c r="RLA43" s="46"/>
      <c r="RLB43" s="46"/>
      <c r="RLC43" s="46"/>
      <c r="RLD43" s="46"/>
      <c r="RLE43" s="46"/>
      <c r="RLF43" s="46"/>
      <c r="RLG43" s="46"/>
      <c r="RLH43" s="46"/>
      <c r="RLI43" s="46"/>
      <c r="RLJ43" s="46"/>
      <c r="RLK43" s="46"/>
      <c r="RLL43" s="46"/>
      <c r="RLM43" s="46"/>
      <c r="RLN43" s="46"/>
      <c r="RLO43" s="46"/>
      <c r="RLP43" s="46"/>
      <c r="RLQ43" s="46"/>
      <c r="RLR43" s="46"/>
      <c r="RLS43" s="46"/>
      <c r="RLT43" s="46"/>
      <c r="RLU43" s="46"/>
      <c r="RLV43" s="46"/>
      <c r="RLW43" s="46"/>
      <c r="RLX43" s="46"/>
      <c r="RLY43" s="46"/>
      <c r="RLZ43" s="46"/>
      <c r="RMA43" s="46"/>
      <c r="RMB43" s="46"/>
      <c r="RMC43" s="46"/>
      <c r="RMD43" s="46"/>
      <c r="RME43" s="46"/>
      <c r="RMF43" s="46"/>
      <c r="RMG43" s="46"/>
      <c r="RMH43" s="46"/>
      <c r="RMI43" s="46"/>
      <c r="RMJ43" s="46"/>
      <c r="RMK43" s="46"/>
      <c r="RML43" s="46"/>
      <c r="RMM43" s="46"/>
      <c r="RMN43" s="46"/>
      <c r="RMO43" s="46"/>
      <c r="RMP43" s="46"/>
      <c r="RMQ43" s="46"/>
      <c r="RMR43" s="46"/>
      <c r="RMS43" s="46"/>
      <c r="RMT43" s="46"/>
      <c r="RMU43" s="46"/>
      <c r="RMV43" s="46"/>
      <c r="RMW43" s="46"/>
      <c r="RMX43" s="46"/>
      <c r="RMY43" s="46"/>
      <c r="RMZ43" s="46"/>
      <c r="RNA43" s="46"/>
      <c r="RNB43" s="46"/>
      <c r="RNC43" s="46"/>
      <c r="RND43" s="46"/>
      <c r="RNE43" s="46"/>
      <c r="RNF43" s="46"/>
      <c r="RNG43" s="46"/>
      <c r="RNH43" s="46"/>
      <c r="RNI43" s="46"/>
      <c r="RNJ43" s="46"/>
      <c r="RNK43" s="46"/>
      <c r="RNL43" s="46"/>
      <c r="RNM43" s="46"/>
      <c r="RNN43" s="46"/>
      <c r="RNO43" s="46"/>
      <c r="RNP43" s="46"/>
      <c r="RNQ43" s="46"/>
      <c r="RNR43" s="46"/>
      <c r="RNS43" s="46"/>
      <c r="RNT43" s="46"/>
      <c r="RNU43" s="46"/>
      <c r="RNV43" s="46"/>
      <c r="RNW43" s="46"/>
      <c r="RNX43" s="46"/>
      <c r="RNY43" s="46"/>
      <c r="RNZ43" s="46"/>
      <c r="ROA43" s="46"/>
      <c r="ROB43" s="46"/>
      <c r="ROC43" s="46"/>
      <c r="ROD43" s="46"/>
      <c r="ROE43" s="46"/>
      <c r="ROF43" s="46"/>
      <c r="ROG43" s="46"/>
      <c r="ROH43" s="46"/>
      <c r="ROI43" s="46"/>
      <c r="ROJ43" s="46"/>
      <c r="ROK43" s="46"/>
      <c r="ROL43" s="46"/>
      <c r="ROM43" s="46"/>
      <c r="RON43" s="46"/>
      <c r="ROO43" s="46"/>
      <c r="ROP43" s="46"/>
      <c r="ROQ43" s="46"/>
      <c r="ROR43" s="46"/>
      <c r="ROS43" s="46"/>
      <c r="ROT43" s="46"/>
      <c r="ROU43" s="46"/>
      <c r="ROV43" s="46"/>
      <c r="ROW43" s="46"/>
      <c r="ROX43" s="46"/>
      <c r="ROY43" s="46"/>
      <c r="ROZ43" s="46"/>
      <c r="RPA43" s="46"/>
      <c r="RPB43" s="46"/>
      <c r="RPC43" s="46"/>
      <c r="RPD43" s="46"/>
      <c r="RPE43" s="46"/>
      <c r="RPF43" s="46"/>
      <c r="RPG43" s="46"/>
      <c r="RPH43" s="46"/>
      <c r="RPI43" s="46"/>
      <c r="RPJ43" s="46"/>
      <c r="RPK43" s="46"/>
      <c r="RPL43" s="46"/>
      <c r="RPM43" s="46"/>
      <c r="RPN43" s="46"/>
      <c r="RPO43" s="46"/>
      <c r="RPP43" s="46"/>
      <c r="RPQ43" s="46"/>
      <c r="RPR43" s="46"/>
      <c r="RPS43" s="46"/>
      <c r="RPT43" s="46"/>
      <c r="RPU43" s="46"/>
      <c r="RPV43" s="46"/>
      <c r="RPW43" s="46"/>
      <c r="RPX43" s="46"/>
      <c r="RPY43" s="46"/>
      <c r="RPZ43" s="46"/>
      <c r="RQA43" s="46"/>
      <c r="RQB43" s="46"/>
      <c r="RQC43" s="46"/>
      <c r="RQD43" s="46"/>
      <c r="RQE43" s="46"/>
      <c r="RQF43" s="46"/>
      <c r="RQG43" s="46"/>
      <c r="RQH43" s="46"/>
      <c r="RQI43" s="46"/>
      <c r="RQJ43" s="46"/>
      <c r="RQK43" s="46"/>
      <c r="RQL43" s="46"/>
      <c r="RQM43" s="46"/>
      <c r="RQN43" s="46"/>
      <c r="RQO43" s="46"/>
      <c r="RQP43" s="46"/>
      <c r="RQQ43" s="46"/>
      <c r="RQR43" s="46"/>
      <c r="RQS43" s="46"/>
      <c r="RQT43" s="46"/>
      <c r="RQU43" s="46"/>
      <c r="RQV43" s="46"/>
      <c r="RQW43" s="46"/>
      <c r="RQX43" s="46"/>
      <c r="RQY43" s="46"/>
      <c r="RQZ43" s="46"/>
      <c r="RRA43" s="46"/>
      <c r="RRB43" s="46"/>
      <c r="RRC43" s="46"/>
      <c r="RRD43" s="46"/>
      <c r="RRE43" s="46"/>
      <c r="RRF43" s="46"/>
      <c r="RRG43" s="46"/>
      <c r="RRH43" s="46"/>
      <c r="RRI43" s="46"/>
      <c r="RRJ43" s="46"/>
      <c r="RRK43" s="46"/>
      <c r="RRL43" s="46"/>
      <c r="RRM43" s="46"/>
      <c r="RRN43" s="46"/>
      <c r="RRO43" s="46"/>
      <c r="RRP43" s="46"/>
      <c r="RRQ43" s="46"/>
      <c r="RRR43" s="46"/>
      <c r="RRS43" s="46"/>
      <c r="RRT43" s="46"/>
      <c r="RRU43" s="46"/>
      <c r="RRV43" s="46"/>
      <c r="RRW43" s="46"/>
      <c r="RRX43" s="46"/>
      <c r="RRY43" s="46"/>
      <c r="RRZ43" s="46"/>
      <c r="RSA43" s="46"/>
      <c r="RSB43" s="46"/>
      <c r="RSC43" s="46"/>
      <c r="RSD43" s="46"/>
      <c r="RSE43" s="46"/>
      <c r="RSF43" s="46"/>
      <c r="RSG43" s="46"/>
      <c r="RSH43" s="46"/>
      <c r="RSI43" s="46"/>
      <c r="RSJ43" s="46"/>
      <c r="RSK43" s="46"/>
      <c r="RSL43" s="46"/>
      <c r="RSM43" s="46"/>
      <c r="RSN43" s="46"/>
      <c r="RSO43" s="46"/>
      <c r="RSP43" s="46"/>
      <c r="RSQ43" s="46"/>
      <c r="RSR43" s="46"/>
      <c r="RSS43" s="46"/>
      <c r="RST43" s="46"/>
      <c r="RSU43" s="46"/>
      <c r="RSV43" s="46"/>
      <c r="RSW43" s="46"/>
      <c r="RSX43" s="46"/>
      <c r="RSY43" s="46"/>
      <c r="RSZ43" s="46"/>
      <c r="RTA43" s="46"/>
      <c r="RTB43" s="46"/>
      <c r="RTC43" s="46"/>
      <c r="RTD43" s="46"/>
      <c r="RTE43" s="46"/>
      <c r="RTF43" s="46"/>
      <c r="RTG43" s="46"/>
      <c r="RTH43" s="46"/>
      <c r="RTI43" s="46"/>
      <c r="RTJ43" s="46"/>
      <c r="RTK43" s="46"/>
      <c r="RTL43" s="46"/>
      <c r="RTM43" s="46"/>
      <c r="RTN43" s="46"/>
      <c r="RTO43" s="46"/>
      <c r="RTP43" s="46"/>
      <c r="RTQ43" s="46"/>
      <c r="RTR43" s="46"/>
      <c r="RTS43" s="46"/>
      <c r="RTT43" s="46"/>
      <c r="RTU43" s="46"/>
      <c r="RTV43" s="46"/>
      <c r="RTW43" s="46"/>
      <c r="RTX43" s="46"/>
      <c r="RTY43" s="46"/>
      <c r="RTZ43" s="46"/>
      <c r="RUA43" s="46"/>
      <c r="RUB43" s="46"/>
      <c r="RUC43" s="46"/>
      <c r="RUD43" s="46"/>
      <c r="RUE43" s="46"/>
      <c r="RUF43" s="46"/>
      <c r="RUG43" s="46"/>
      <c r="RUH43" s="46"/>
      <c r="RUI43" s="46"/>
      <c r="RUJ43" s="46"/>
      <c r="RUK43" s="46"/>
      <c r="RUL43" s="46"/>
      <c r="RUM43" s="46"/>
      <c r="RUN43" s="46"/>
      <c r="RUO43" s="46"/>
      <c r="RUP43" s="46"/>
      <c r="RUQ43" s="46"/>
      <c r="RUR43" s="46"/>
      <c r="RUS43" s="46"/>
      <c r="RUT43" s="46"/>
      <c r="RUU43" s="46"/>
      <c r="RUV43" s="46"/>
      <c r="RUW43" s="46"/>
      <c r="RUX43" s="46"/>
      <c r="RUY43" s="46"/>
      <c r="RUZ43" s="46"/>
      <c r="RVA43" s="46"/>
      <c r="RVB43" s="46"/>
      <c r="RVC43" s="46"/>
      <c r="RVD43" s="46"/>
      <c r="RVE43" s="46"/>
      <c r="RVF43" s="46"/>
      <c r="RVG43" s="46"/>
      <c r="RVH43" s="46"/>
      <c r="RVI43" s="46"/>
      <c r="RVJ43" s="46"/>
      <c r="RVK43" s="46"/>
      <c r="RVL43" s="46"/>
      <c r="RVM43" s="46"/>
      <c r="RVN43" s="46"/>
      <c r="RVO43" s="46"/>
      <c r="RVP43" s="46"/>
      <c r="RVQ43" s="46"/>
      <c r="RVR43" s="46"/>
      <c r="RVS43" s="46"/>
      <c r="RVT43" s="46"/>
      <c r="RVU43" s="46"/>
      <c r="RVV43" s="46"/>
      <c r="RVW43" s="46"/>
      <c r="RVX43" s="46"/>
      <c r="RVY43" s="46"/>
      <c r="RVZ43" s="46"/>
      <c r="RWA43" s="46"/>
      <c r="RWB43" s="46"/>
      <c r="RWC43" s="46"/>
      <c r="RWD43" s="46"/>
      <c r="RWE43" s="46"/>
      <c r="RWF43" s="46"/>
      <c r="RWG43" s="46"/>
      <c r="RWH43" s="46"/>
      <c r="RWI43" s="46"/>
      <c r="RWJ43" s="46"/>
      <c r="RWK43" s="46"/>
      <c r="RWL43" s="46"/>
      <c r="RWM43" s="46"/>
      <c r="RWN43" s="46"/>
      <c r="RWO43" s="46"/>
      <c r="RWP43" s="46"/>
      <c r="RWQ43" s="46"/>
      <c r="RWR43" s="46"/>
      <c r="RWS43" s="46"/>
      <c r="RWT43" s="46"/>
      <c r="RWU43" s="46"/>
      <c r="RWV43" s="46"/>
      <c r="RWW43" s="46"/>
      <c r="RWX43" s="46"/>
      <c r="RWY43" s="46"/>
      <c r="RWZ43" s="46"/>
      <c r="RXA43" s="46"/>
      <c r="RXB43" s="46"/>
      <c r="RXC43" s="46"/>
      <c r="RXD43" s="46"/>
      <c r="RXE43" s="46"/>
      <c r="RXF43" s="46"/>
      <c r="RXG43" s="46"/>
      <c r="RXH43" s="46"/>
      <c r="RXI43" s="46"/>
      <c r="RXJ43" s="46"/>
      <c r="RXK43" s="46"/>
      <c r="RXL43" s="46"/>
      <c r="RXM43" s="46"/>
      <c r="RXN43" s="46"/>
      <c r="RXO43" s="46"/>
      <c r="RXP43" s="46"/>
      <c r="RXQ43" s="46"/>
      <c r="RXR43" s="46"/>
      <c r="RXS43" s="46"/>
      <c r="RXT43" s="46"/>
      <c r="RXU43" s="46"/>
      <c r="RXV43" s="46"/>
      <c r="RXW43" s="46"/>
      <c r="RXX43" s="46"/>
      <c r="RXY43" s="46"/>
      <c r="RXZ43" s="46"/>
      <c r="RYA43" s="46"/>
      <c r="RYB43" s="46"/>
      <c r="RYC43" s="46"/>
      <c r="RYD43" s="46"/>
      <c r="RYE43" s="46"/>
      <c r="RYF43" s="46"/>
      <c r="RYG43" s="46"/>
      <c r="RYH43" s="46"/>
      <c r="RYI43" s="46"/>
      <c r="RYJ43" s="46"/>
      <c r="RYK43" s="46"/>
      <c r="RYL43" s="46"/>
      <c r="RYM43" s="46"/>
      <c r="RYN43" s="46"/>
      <c r="RYO43" s="46"/>
      <c r="RYP43" s="46"/>
      <c r="RYQ43" s="46"/>
      <c r="RYR43" s="46"/>
      <c r="RYS43" s="46"/>
      <c r="RYT43" s="46"/>
      <c r="RYU43" s="46"/>
      <c r="RYV43" s="46"/>
      <c r="RYW43" s="46"/>
      <c r="RYX43" s="46"/>
      <c r="RYY43" s="46"/>
      <c r="RYZ43" s="46"/>
      <c r="RZA43" s="46"/>
      <c r="RZB43" s="46"/>
      <c r="RZC43" s="46"/>
      <c r="RZD43" s="46"/>
      <c r="RZE43" s="46"/>
      <c r="RZF43" s="46"/>
      <c r="RZG43" s="46"/>
      <c r="RZH43" s="46"/>
      <c r="RZI43" s="46"/>
      <c r="RZJ43" s="46"/>
      <c r="RZK43" s="46"/>
      <c r="RZL43" s="46"/>
      <c r="RZM43" s="46"/>
      <c r="RZN43" s="46"/>
      <c r="RZO43" s="46"/>
      <c r="RZP43" s="46"/>
      <c r="RZQ43" s="46"/>
      <c r="RZR43" s="46"/>
      <c r="RZS43" s="46"/>
      <c r="RZT43" s="46"/>
      <c r="RZU43" s="46"/>
      <c r="RZV43" s="46"/>
      <c r="RZW43" s="46"/>
      <c r="RZX43" s="46"/>
      <c r="RZY43" s="46"/>
      <c r="RZZ43" s="46"/>
      <c r="SAA43" s="46"/>
      <c r="SAB43" s="46"/>
      <c r="SAC43" s="46"/>
      <c r="SAD43" s="46"/>
      <c r="SAE43" s="46"/>
      <c r="SAF43" s="46"/>
      <c r="SAG43" s="46"/>
      <c r="SAH43" s="46"/>
      <c r="SAI43" s="46"/>
      <c r="SAJ43" s="46"/>
      <c r="SAK43" s="46"/>
      <c r="SAL43" s="46"/>
      <c r="SAM43" s="46"/>
      <c r="SAN43" s="46"/>
      <c r="SAO43" s="46"/>
      <c r="SAP43" s="46"/>
      <c r="SAQ43" s="46"/>
      <c r="SAR43" s="46"/>
      <c r="SAS43" s="46"/>
      <c r="SAT43" s="46"/>
      <c r="SAU43" s="46"/>
      <c r="SAV43" s="46"/>
      <c r="SAW43" s="46"/>
      <c r="SAX43" s="46"/>
      <c r="SAY43" s="46"/>
      <c r="SAZ43" s="46"/>
      <c r="SBA43" s="46"/>
      <c r="SBB43" s="46"/>
      <c r="SBC43" s="46"/>
      <c r="SBD43" s="46"/>
      <c r="SBE43" s="46"/>
      <c r="SBF43" s="46"/>
      <c r="SBG43" s="46"/>
      <c r="SBH43" s="46"/>
      <c r="SBI43" s="46"/>
      <c r="SBJ43" s="46"/>
      <c r="SBK43" s="46"/>
      <c r="SBL43" s="46"/>
      <c r="SBM43" s="46"/>
      <c r="SBN43" s="46"/>
      <c r="SBO43" s="46"/>
      <c r="SBP43" s="46"/>
      <c r="SBQ43" s="46"/>
      <c r="SBR43" s="46"/>
      <c r="SBS43" s="46"/>
      <c r="SBT43" s="46"/>
      <c r="SBU43" s="46"/>
      <c r="SBV43" s="46"/>
      <c r="SBW43" s="46"/>
      <c r="SBX43" s="46"/>
      <c r="SBY43" s="46"/>
      <c r="SBZ43" s="46"/>
      <c r="SCA43" s="46"/>
      <c r="SCB43" s="46"/>
      <c r="SCC43" s="46"/>
      <c r="SCD43" s="46"/>
      <c r="SCE43" s="46"/>
      <c r="SCF43" s="46"/>
      <c r="SCG43" s="46"/>
      <c r="SCH43" s="46"/>
      <c r="SCI43" s="46"/>
      <c r="SCJ43" s="46"/>
      <c r="SCK43" s="46"/>
      <c r="SCL43" s="46"/>
      <c r="SCM43" s="46"/>
      <c r="SCN43" s="46"/>
      <c r="SCO43" s="46"/>
      <c r="SCP43" s="46"/>
      <c r="SCQ43" s="46"/>
      <c r="SCR43" s="46"/>
      <c r="SCS43" s="46"/>
      <c r="SCT43" s="46"/>
      <c r="SCU43" s="46"/>
      <c r="SCV43" s="46"/>
      <c r="SCW43" s="46"/>
      <c r="SCX43" s="46"/>
      <c r="SCY43" s="46"/>
      <c r="SCZ43" s="46"/>
      <c r="SDA43" s="46"/>
      <c r="SDB43" s="46"/>
      <c r="SDC43" s="46"/>
      <c r="SDD43" s="46"/>
      <c r="SDE43" s="46"/>
      <c r="SDF43" s="46"/>
      <c r="SDG43" s="46"/>
      <c r="SDH43" s="46"/>
      <c r="SDI43" s="46"/>
      <c r="SDJ43" s="46"/>
      <c r="SDK43" s="46"/>
      <c r="SDL43" s="46"/>
      <c r="SDM43" s="46"/>
      <c r="SDN43" s="46"/>
      <c r="SDO43" s="46"/>
      <c r="SDP43" s="46"/>
      <c r="SDQ43" s="46"/>
      <c r="SDR43" s="46"/>
      <c r="SDS43" s="46"/>
      <c r="SDT43" s="46"/>
      <c r="SDU43" s="46"/>
      <c r="SDV43" s="46"/>
      <c r="SDW43" s="46"/>
      <c r="SDX43" s="46"/>
      <c r="SDY43" s="46"/>
      <c r="SDZ43" s="46"/>
      <c r="SEA43" s="46"/>
      <c r="SEB43" s="46"/>
      <c r="SEC43" s="46"/>
      <c r="SED43" s="46"/>
      <c r="SEE43" s="46"/>
      <c r="SEF43" s="46"/>
      <c r="SEG43" s="46"/>
      <c r="SEH43" s="46"/>
      <c r="SEI43" s="46"/>
      <c r="SEJ43" s="46"/>
      <c r="SEK43" s="46"/>
      <c r="SEL43" s="46"/>
      <c r="SEM43" s="46"/>
      <c r="SEN43" s="46"/>
      <c r="SEO43" s="46"/>
      <c r="SEP43" s="46"/>
      <c r="SEQ43" s="46"/>
      <c r="SER43" s="46"/>
      <c r="SES43" s="46"/>
      <c r="SET43" s="46"/>
      <c r="SEU43" s="46"/>
      <c r="SEV43" s="46"/>
      <c r="SEW43" s="46"/>
      <c r="SEX43" s="46"/>
      <c r="SEY43" s="46"/>
      <c r="SEZ43" s="46"/>
      <c r="SFA43" s="46"/>
      <c r="SFB43" s="46"/>
      <c r="SFC43" s="46"/>
      <c r="SFD43" s="46"/>
      <c r="SFE43" s="46"/>
      <c r="SFF43" s="46"/>
      <c r="SFG43" s="46"/>
      <c r="SFH43" s="46"/>
      <c r="SFI43" s="46"/>
      <c r="SFJ43" s="46"/>
      <c r="SFK43" s="46"/>
      <c r="SFL43" s="46"/>
      <c r="SFM43" s="46"/>
      <c r="SFN43" s="46"/>
      <c r="SFO43" s="46"/>
      <c r="SFP43" s="46"/>
      <c r="SFQ43" s="46"/>
      <c r="SFR43" s="46"/>
      <c r="SFS43" s="46"/>
      <c r="SFT43" s="46"/>
      <c r="SFU43" s="46"/>
      <c r="SFV43" s="46"/>
      <c r="SFW43" s="46"/>
      <c r="SFX43" s="46"/>
      <c r="SFY43" s="46"/>
      <c r="SFZ43" s="46"/>
      <c r="SGA43" s="46"/>
      <c r="SGB43" s="46"/>
      <c r="SGC43" s="46"/>
      <c r="SGD43" s="46"/>
      <c r="SGE43" s="46"/>
      <c r="SGF43" s="46"/>
      <c r="SGG43" s="46"/>
      <c r="SGH43" s="46"/>
      <c r="SGI43" s="46"/>
      <c r="SGJ43" s="46"/>
      <c r="SGK43" s="46"/>
      <c r="SGL43" s="46"/>
      <c r="SGM43" s="46"/>
      <c r="SGN43" s="46"/>
      <c r="SGO43" s="46"/>
      <c r="SGP43" s="46"/>
      <c r="SGQ43" s="46"/>
      <c r="SGR43" s="46"/>
      <c r="SGS43" s="46"/>
      <c r="SGT43" s="46"/>
      <c r="SGU43" s="46"/>
      <c r="SGV43" s="46"/>
      <c r="SGW43" s="46"/>
      <c r="SGX43" s="46"/>
      <c r="SGY43" s="46"/>
      <c r="SGZ43" s="46"/>
      <c r="SHA43" s="46"/>
      <c r="SHB43" s="46"/>
      <c r="SHC43" s="46"/>
      <c r="SHD43" s="46"/>
      <c r="SHE43" s="46"/>
      <c r="SHF43" s="46"/>
      <c r="SHG43" s="46"/>
      <c r="SHH43" s="46"/>
      <c r="SHI43" s="46"/>
      <c r="SHJ43" s="46"/>
      <c r="SHK43" s="46"/>
      <c r="SHL43" s="46"/>
      <c r="SHM43" s="46"/>
      <c r="SHN43" s="46"/>
      <c r="SHO43" s="46"/>
      <c r="SHP43" s="46"/>
      <c r="SHQ43" s="46"/>
      <c r="SHR43" s="46"/>
      <c r="SHS43" s="46"/>
      <c r="SHT43" s="46"/>
      <c r="SHU43" s="46"/>
      <c r="SHV43" s="46"/>
      <c r="SHW43" s="46"/>
      <c r="SHX43" s="46"/>
      <c r="SHY43" s="46"/>
      <c r="SHZ43" s="46"/>
      <c r="SIA43" s="46"/>
      <c r="SIB43" s="46"/>
      <c r="SIC43" s="46"/>
      <c r="SID43" s="46"/>
      <c r="SIE43" s="46"/>
      <c r="SIF43" s="46"/>
      <c r="SIG43" s="46"/>
      <c r="SIH43" s="46"/>
      <c r="SII43" s="46"/>
      <c r="SIJ43" s="46"/>
      <c r="SIK43" s="46"/>
      <c r="SIL43" s="46"/>
      <c r="SIM43" s="46"/>
      <c r="SIN43" s="46"/>
      <c r="SIO43" s="46"/>
      <c r="SIP43" s="46"/>
      <c r="SIQ43" s="46"/>
      <c r="SIR43" s="46"/>
      <c r="SIS43" s="46"/>
      <c r="SIT43" s="46"/>
      <c r="SIU43" s="46"/>
      <c r="SIV43" s="46"/>
      <c r="SIW43" s="46"/>
      <c r="SIX43" s="46"/>
      <c r="SIY43" s="46"/>
      <c r="SIZ43" s="46"/>
      <c r="SJA43" s="46"/>
      <c r="SJB43" s="46"/>
      <c r="SJC43" s="46"/>
      <c r="SJD43" s="46"/>
      <c r="SJE43" s="46"/>
      <c r="SJF43" s="46"/>
      <c r="SJG43" s="46"/>
      <c r="SJH43" s="46"/>
      <c r="SJI43" s="46"/>
      <c r="SJJ43" s="46"/>
      <c r="SJK43" s="46"/>
      <c r="SJL43" s="46"/>
      <c r="SJM43" s="46"/>
      <c r="SJN43" s="46"/>
      <c r="SJO43" s="46"/>
      <c r="SJP43" s="46"/>
      <c r="SJQ43" s="46"/>
      <c r="SJR43" s="46"/>
      <c r="SJS43" s="46"/>
      <c r="SJT43" s="46"/>
      <c r="SJU43" s="46"/>
      <c r="SJV43" s="46"/>
      <c r="SJW43" s="46"/>
      <c r="SJX43" s="46"/>
      <c r="SJY43" s="46"/>
      <c r="SJZ43" s="46"/>
      <c r="SKA43" s="46"/>
      <c r="SKB43" s="46"/>
      <c r="SKC43" s="46"/>
      <c r="SKD43" s="46"/>
      <c r="SKE43" s="46"/>
      <c r="SKF43" s="46"/>
      <c r="SKG43" s="46"/>
      <c r="SKH43" s="46"/>
      <c r="SKI43" s="46"/>
      <c r="SKJ43" s="46"/>
      <c r="SKK43" s="46"/>
      <c r="SKL43" s="46"/>
      <c r="SKM43" s="46"/>
      <c r="SKN43" s="46"/>
      <c r="SKO43" s="46"/>
      <c r="SKP43" s="46"/>
      <c r="SKQ43" s="46"/>
      <c r="SKR43" s="46"/>
      <c r="SKS43" s="46"/>
      <c r="SKT43" s="46"/>
      <c r="SKU43" s="46"/>
      <c r="SKV43" s="46"/>
      <c r="SKW43" s="46"/>
      <c r="SKX43" s="46"/>
      <c r="SKY43" s="46"/>
      <c r="SKZ43" s="46"/>
      <c r="SLA43" s="46"/>
      <c r="SLB43" s="46"/>
      <c r="SLC43" s="46"/>
      <c r="SLD43" s="46"/>
      <c r="SLE43" s="46"/>
      <c r="SLF43" s="46"/>
      <c r="SLG43" s="46"/>
      <c r="SLH43" s="46"/>
      <c r="SLI43" s="46"/>
      <c r="SLJ43" s="46"/>
      <c r="SLK43" s="46"/>
      <c r="SLL43" s="46"/>
      <c r="SLM43" s="46"/>
      <c r="SLN43" s="46"/>
      <c r="SLO43" s="46"/>
      <c r="SLP43" s="46"/>
      <c r="SLQ43" s="46"/>
      <c r="SLR43" s="46"/>
      <c r="SLS43" s="46"/>
      <c r="SLT43" s="46"/>
      <c r="SLU43" s="46"/>
      <c r="SLV43" s="46"/>
      <c r="SLW43" s="46"/>
      <c r="SLX43" s="46"/>
      <c r="SLY43" s="46"/>
      <c r="SLZ43" s="46"/>
      <c r="SMA43" s="46"/>
      <c r="SMB43" s="46"/>
      <c r="SMC43" s="46"/>
      <c r="SMD43" s="46"/>
      <c r="SME43" s="46"/>
      <c r="SMF43" s="46"/>
      <c r="SMG43" s="46"/>
      <c r="SMH43" s="46"/>
      <c r="SMI43" s="46"/>
      <c r="SMJ43" s="46"/>
      <c r="SMK43" s="46"/>
      <c r="SML43" s="46"/>
      <c r="SMM43" s="46"/>
      <c r="SMN43" s="46"/>
      <c r="SMO43" s="46"/>
      <c r="SMP43" s="46"/>
      <c r="SMQ43" s="46"/>
      <c r="SMR43" s="46"/>
      <c r="SMS43" s="46"/>
      <c r="SMT43" s="46"/>
      <c r="SMU43" s="46"/>
      <c r="SMV43" s="46"/>
      <c r="SMW43" s="46"/>
      <c r="SMX43" s="46"/>
      <c r="SMY43" s="46"/>
      <c r="SMZ43" s="46"/>
      <c r="SNA43" s="46"/>
      <c r="SNB43" s="46"/>
      <c r="SNC43" s="46"/>
      <c r="SND43" s="46"/>
      <c r="SNE43" s="46"/>
      <c r="SNF43" s="46"/>
      <c r="SNG43" s="46"/>
      <c r="SNH43" s="46"/>
      <c r="SNI43" s="46"/>
      <c r="SNJ43" s="46"/>
      <c r="SNK43" s="46"/>
      <c r="SNL43" s="46"/>
      <c r="SNM43" s="46"/>
      <c r="SNN43" s="46"/>
      <c r="SNO43" s="46"/>
      <c r="SNP43" s="46"/>
      <c r="SNQ43" s="46"/>
      <c r="SNR43" s="46"/>
      <c r="SNS43" s="46"/>
      <c r="SNT43" s="46"/>
      <c r="SNU43" s="46"/>
      <c r="SNV43" s="46"/>
      <c r="SNW43" s="46"/>
      <c r="SNX43" s="46"/>
      <c r="SNY43" s="46"/>
      <c r="SNZ43" s="46"/>
      <c r="SOA43" s="46"/>
      <c r="SOB43" s="46"/>
      <c r="SOC43" s="46"/>
      <c r="SOD43" s="46"/>
      <c r="SOE43" s="46"/>
      <c r="SOF43" s="46"/>
      <c r="SOG43" s="46"/>
      <c r="SOH43" s="46"/>
      <c r="SOI43" s="46"/>
      <c r="SOJ43" s="46"/>
      <c r="SOK43" s="46"/>
      <c r="SOL43" s="46"/>
      <c r="SOM43" s="46"/>
      <c r="SON43" s="46"/>
      <c r="SOO43" s="46"/>
      <c r="SOP43" s="46"/>
      <c r="SOQ43" s="46"/>
      <c r="SOR43" s="46"/>
      <c r="SOS43" s="46"/>
      <c r="SOT43" s="46"/>
      <c r="SOU43" s="46"/>
      <c r="SOV43" s="46"/>
      <c r="SOW43" s="46"/>
      <c r="SOX43" s="46"/>
      <c r="SOY43" s="46"/>
      <c r="SOZ43" s="46"/>
      <c r="SPA43" s="46"/>
      <c r="SPB43" s="46"/>
      <c r="SPC43" s="46"/>
      <c r="SPD43" s="46"/>
      <c r="SPE43" s="46"/>
      <c r="SPF43" s="46"/>
      <c r="SPG43" s="46"/>
      <c r="SPH43" s="46"/>
      <c r="SPI43" s="46"/>
      <c r="SPJ43" s="46"/>
      <c r="SPK43" s="46"/>
      <c r="SPL43" s="46"/>
      <c r="SPM43" s="46"/>
      <c r="SPN43" s="46"/>
      <c r="SPO43" s="46"/>
      <c r="SPP43" s="46"/>
      <c r="SPQ43" s="46"/>
      <c r="SPR43" s="46"/>
      <c r="SPS43" s="46"/>
      <c r="SPT43" s="46"/>
      <c r="SPU43" s="46"/>
      <c r="SPV43" s="46"/>
      <c r="SPW43" s="46"/>
      <c r="SPX43" s="46"/>
      <c r="SPY43" s="46"/>
      <c r="SPZ43" s="46"/>
      <c r="SQA43" s="46"/>
      <c r="SQB43" s="46"/>
      <c r="SQC43" s="46"/>
      <c r="SQD43" s="46"/>
      <c r="SQE43" s="46"/>
      <c r="SQF43" s="46"/>
      <c r="SQG43" s="46"/>
      <c r="SQH43" s="46"/>
      <c r="SQI43" s="46"/>
      <c r="SQJ43" s="46"/>
      <c r="SQK43" s="46"/>
      <c r="SQL43" s="46"/>
      <c r="SQM43" s="46"/>
      <c r="SQN43" s="46"/>
      <c r="SQO43" s="46"/>
      <c r="SQP43" s="46"/>
      <c r="SQQ43" s="46"/>
      <c r="SQR43" s="46"/>
      <c r="SQS43" s="46"/>
      <c r="SQT43" s="46"/>
      <c r="SQU43" s="46"/>
      <c r="SQV43" s="46"/>
      <c r="SQW43" s="46"/>
      <c r="SQX43" s="46"/>
      <c r="SQY43" s="46"/>
      <c r="SQZ43" s="46"/>
      <c r="SRA43" s="46"/>
      <c r="SRB43" s="46"/>
      <c r="SRC43" s="46"/>
      <c r="SRD43" s="46"/>
      <c r="SRE43" s="46"/>
      <c r="SRF43" s="46"/>
      <c r="SRG43" s="46"/>
      <c r="SRH43" s="46"/>
      <c r="SRI43" s="46"/>
      <c r="SRJ43" s="46"/>
      <c r="SRK43" s="46"/>
      <c r="SRL43" s="46"/>
      <c r="SRM43" s="46"/>
      <c r="SRN43" s="46"/>
      <c r="SRO43" s="46"/>
      <c r="SRP43" s="46"/>
      <c r="SRQ43" s="46"/>
      <c r="SRR43" s="46"/>
      <c r="SRS43" s="46"/>
      <c r="SRT43" s="46"/>
      <c r="SRU43" s="46"/>
      <c r="SRV43" s="46"/>
      <c r="SRW43" s="46"/>
      <c r="SRX43" s="46"/>
      <c r="SRY43" s="46"/>
      <c r="SRZ43" s="46"/>
      <c r="SSA43" s="46"/>
      <c r="SSB43" s="46"/>
      <c r="SSC43" s="46"/>
      <c r="SSD43" s="46"/>
      <c r="SSE43" s="46"/>
      <c r="SSF43" s="46"/>
      <c r="SSG43" s="46"/>
      <c r="SSH43" s="46"/>
      <c r="SSI43" s="46"/>
      <c r="SSJ43" s="46"/>
      <c r="SSK43" s="46"/>
      <c r="SSL43" s="46"/>
      <c r="SSM43" s="46"/>
      <c r="SSN43" s="46"/>
      <c r="SSO43" s="46"/>
      <c r="SSP43" s="46"/>
      <c r="SSQ43" s="46"/>
      <c r="SSR43" s="46"/>
      <c r="SSS43" s="46"/>
      <c r="SST43" s="46"/>
      <c r="SSU43" s="46"/>
      <c r="SSV43" s="46"/>
      <c r="SSW43" s="46"/>
      <c r="SSX43" s="46"/>
      <c r="SSY43" s="46"/>
      <c r="SSZ43" s="46"/>
      <c r="STA43" s="46"/>
      <c r="STB43" s="46"/>
      <c r="STC43" s="46"/>
      <c r="STD43" s="46"/>
      <c r="STE43" s="46"/>
      <c r="STF43" s="46"/>
      <c r="STG43" s="46"/>
      <c r="STH43" s="46"/>
      <c r="STI43" s="46"/>
      <c r="STJ43" s="46"/>
      <c r="STK43" s="46"/>
      <c r="STL43" s="46"/>
      <c r="STM43" s="46"/>
      <c r="STN43" s="46"/>
      <c r="STO43" s="46"/>
      <c r="STP43" s="46"/>
      <c r="STQ43" s="46"/>
      <c r="STR43" s="46"/>
      <c r="STS43" s="46"/>
      <c r="STT43" s="46"/>
      <c r="STU43" s="46"/>
      <c r="STV43" s="46"/>
      <c r="STW43" s="46"/>
      <c r="STX43" s="46"/>
      <c r="STY43" s="46"/>
      <c r="STZ43" s="46"/>
      <c r="SUA43" s="46"/>
      <c r="SUB43" s="46"/>
      <c r="SUC43" s="46"/>
      <c r="SUD43" s="46"/>
      <c r="SUE43" s="46"/>
      <c r="SUF43" s="46"/>
      <c r="SUG43" s="46"/>
      <c r="SUH43" s="46"/>
      <c r="SUI43" s="46"/>
      <c r="SUJ43" s="46"/>
      <c r="SUK43" s="46"/>
      <c r="SUL43" s="46"/>
      <c r="SUM43" s="46"/>
      <c r="SUN43" s="46"/>
      <c r="SUO43" s="46"/>
      <c r="SUP43" s="46"/>
      <c r="SUQ43" s="46"/>
      <c r="SUR43" s="46"/>
      <c r="SUS43" s="46"/>
      <c r="SUT43" s="46"/>
      <c r="SUU43" s="46"/>
      <c r="SUV43" s="46"/>
      <c r="SUW43" s="46"/>
      <c r="SUX43" s="46"/>
      <c r="SUY43" s="46"/>
      <c r="SUZ43" s="46"/>
      <c r="SVA43" s="46"/>
      <c r="SVB43" s="46"/>
      <c r="SVC43" s="46"/>
      <c r="SVD43" s="46"/>
      <c r="SVE43" s="46"/>
      <c r="SVF43" s="46"/>
      <c r="SVG43" s="46"/>
      <c r="SVH43" s="46"/>
      <c r="SVI43" s="46"/>
      <c r="SVJ43" s="46"/>
      <c r="SVK43" s="46"/>
      <c r="SVL43" s="46"/>
      <c r="SVM43" s="46"/>
      <c r="SVN43" s="46"/>
      <c r="SVO43" s="46"/>
      <c r="SVP43" s="46"/>
      <c r="SVQ43" s="46"/>
      <c r="SVR43" s="46"/>
      <c r="SVS43" s="46"/>
      <c r="SVT43" s="46"/>
      <c r="SVU43" s="46"/>
      <c r="SVV43" s="46"/>
      <c r="SVW43" s="46"/>
      <c r="SVX43" s="46"/>
      <c r="SVY43" s="46"/>
      <c r="SVZ43" s="46"/>
      <c r="SWA43" s="46"/>
      <c r="SWB43" s="46"/>
      <c r="SWC43" s="46"/>
      <c r="SWD43" s="46"/>
      <c r="SWE43" s="46"/>
      <c r="SWF43" s="46"/>
      <c r="SWG43" s="46"/>
      <c r="SWH43" s="46"/>
      <c r="SWI43" s="46"/>
      <c r="SWJ43" s="46"/>
      <c r="SWK43" s="46"/>
      <c r="SWL43" s="46"/>
      <c r="SWM43" s="46"/>
      <c r="SWN43" s="46"/>
      <c r="SWO43" s="46"/>
      <c r="SWP43" s="46"/>
      <c r="SWQ43" s="46"/>
      <c r="SWR43" s="46"/>
      <c r="SWS43" s="46"/>
      <c r="SWT43" s="46"/>
      <c r="SWU43" s="46"/>
      <c r="SWV43" s="46"/>
      <c r="SWW43" s="46"/>
      <c r="SWX43" s="46"/>
      <c r="SWY43" s="46"/>
      <c r="SWZ43" s="46"/>
      <c r="SXA43" s="46"/>
      <c r="SXB43" s="46"/>
      <c r="SXC43" s="46"/>
      <c r="SXD43" s="46"/>
      <c r="SXE43" s="46"/>
      <c r="SXF43" s="46"/>
      <c r="SXG43" s="46"/>
      <c r="SXH43" s="46"/>
      <c r="SXI43" s="46"/>
      <c r="SXJ43" s="46"/>
      <c r="SXK43" s="46"/>
      <c r="SXL43" s="46"/>
      <c r="SXM43" s="46"/>
      <c r="SXN43" s="46"/>
      <c r="SXO43" s="46"/>
      <c r="SXP43" s="46"/>
      <c r="SXQ43" s="46"/>
      <c r="SXR43" s="46"/>
      <c r="SXS43" s="46"/>
      <c r="SXT43" s="46"/>
      <c r="SXU43" s="46"/>
      <c r="SXV43" s="46"/>
      <c r="SXW43" s="46"/>
      <c r="SXX43" s="46"/>
      <c r="SXY43" s="46"/>
      <c r="SXZ43" s="46"/>
      <c r="SYA43" s="46"/>
      <c r="SYB43" s="46"/>
      <c r="SYC43" s="46"/>
      <c r="SYD43" s="46"/>
      <c r="SYE43" s="46"/>
      <c r="SYF43" s="46"/>
      <c r="SYG43" s="46"/>
      <c r="SYH43" s="46"/>
      <c r="SYI43" s="46"/>
      <c r="SYJ43" s="46"/>
      <c r="SYK43" s="46"/>
      <c r="SYL43" s="46"/>
      <c r="SYM43" s="46"/>
      <c r="SYN43" s="46"/>
      <c r="SYO43" s="46"/>
      <c r="SYP43" s="46"/>
      <c r="SYQ43" s="46"/>
      <c r="SYR43" s="46"/>
      <c r="SYS43" s="46"/>
      <c r="SYT43" s="46"/>
      <c r="SYU43" s="46"/>
      <c r="SYV43" s="46"/>
      <c r="SYW43" s="46"/>
      <c r="SYX43" s="46"/>
      <c r="SYY43" s="46"/>
      <c r="SYZ43" s="46"/>
      <c r="SZA43" s="46"/>
      <c r="SZB43" s="46"/>
      <c r="SZC43" s="46"/>
      <c r="SZD43" s="46"/>
      <c r="SZE43" s="46"/>
      <c r="SZF43" s="46"/>
      <c r="SZG43" s="46"/>
      <c r="SZH43" s="46"/>
      <c r="SZI43" s="46"/>
      <c r="SZJ43" s="46"/>
      <c r="SZK43" s="46"/>
      <c r="SZL43" s="46"/>
      <c r="SZM43" s="46"/>
      <c r="SZN43" s="46"/>
      <c r="SZO43" s="46"/>
      <c r="SZP43" s="46"/>
      <c r="SZQ43" s="46"/>
      <c r="SZR43" s="46"/>
      <c r="SZS43" s="46"/>
      <c r="SZT43" s="46"/>
      <c r="SZU43" s="46"/>
      <c r="SZV43" s="46"/>
      <c r="SZW43" s="46"/>
      <c r="SZX43" s="46"/>
      <c r="SZY43" s="46"/>
      <c r="SZZ43" s="46"/>
      <c r="TAA43" s="46"/>
      <c r="TAB43" s="46"/>
      <c r="TAC43" s="46"/>
      <c r="TAD43" s="46"/>
      <c r="TAE43" s="46"/>
      <c r="TAF43" s="46"/>
      <c r="TAG43" s="46"/>
      <c r="TAH43" s="46"/>
      <c r="TAI43" s="46"/>
      <c r="TAJ43" s="46"/>
      <c r="TAK43" s="46"/>
      <c r="TAL43" s="46"/>
      <c r="TAM43" s="46"/>
      <c r="TAN43" s="46"/>
      <c r="TAO43" s="46"/>
      <c r="TAP43" s="46"/>
      <c r="TAQ43" s="46"/>
      <c r="TAR43" s="46"/>
      <c r="TAS43" s="46"/>
      <c r="TAT43" s="46"/>
      <c r="TAU43" s="46"/>
      <c r="TAV43" s="46"/>
      <c r="TAW43" s="46"/>
      <c r="TAX43" s="46"/>
      <c r="TAY43" s="46"/>
      <c r="TAZ43" s="46"/>
      <c r="TBA43" s="46"/>
      <c r="TBB43" s="46"/>
      <c r="TBC43" s="46"/>
      <c r="TBD43" s="46"/>
      <c r="TBE43" s="46"/>
      <c r="TBF43" s="46"/>
      <c r="TBG43" s="46"/>
      <c r="TBH43" s="46"/>
      <c r="TBI43" s="46"/>
      <c r="TBJ43" s="46"/>
      <c r="TBK43" s="46"/>
      <c r="TBL43" s="46"/>
      <c r="TBM43" s="46"/>
      <c r="TBN43" s="46"/>
      <c r="TBO43" s="46"/>
      <c r="TBP43" s="46"/>
      <c r="TBQ43" s="46"/>
      <c r="TBR43" s="46"/>
      <c r="TBS43" s="46"/>
      <c r="TBT43" s="46"/>
      <c r="TBU43" s="46"/>
      <c r="TBV43" s="46"/>
      <c r="TBW43" s="46"/>
      <c r="TBX43" s="46"/>
      <c r="TBY43" s="46"/>
      <c r="TBZ43" s="46"/>
      <c r="TCA43" s="46"/>
      <c r="TCB43" s="46"/>
      <c r="TCC43" s="46"/>
      <c r="TCD43" s="46"/>
      <c r="TCE43" s="46"/>
      <c r="TCF43" s="46"/>
      <c r="TCG43" s="46"/>
      <c r="TCH43" s="46"/>
      <c r="TCI43" s="46"/>
      <c r="TCJ43" s="46"/>
      <c r="TCK43" s="46"/>
      <c r="TCL43" s="46"/>
      <c r="TCM43" s="46"/>
      <c r="TCN43" s="46"/>
      <c r="TCO43" s="46"/>
      <c r="TCP43" s="46"/>
      <c r="TCQ43" s="46"/>
      <c r="TCR43" s="46"/>
      <c r="TCS43" s="46"/>
      <c r="TCT43" s="46"/>
      <c r="TCU43" s="46"/>
      <c r="TCV43" s="46"/>
      <c r="TCW43" s="46"/>
      <c r="TCX43" s="46"/>
      <c r="TCY43" s="46"/>
      <c r="TCZ43" s="46"/>
      <c r="TDA43" s="46"/>
      <c r="TDB43" s="46"/>
      <c r="TDC43" s="46"/>
      <c r="TDD43" s="46"/>
      <c r="TDE43" s="46"/>
      <c r="TDF43" s="46"/>
      <c r="TDG43" s="46"/>
      <c r="TDH43" s="46"/>
      <c r="TDI43" s="46"/>
      <c r="TDJ43" s="46"/>
      <c r="TDK43" s="46"/>
      <c r="TDL43" s="46"/>
      <c r="TDM43" s="46"/>
      <c r="TDN43" s="46"/>
      <c r="TDO43" s="46"/>
      <c r="TDP43" s="46"/>
      <c r="TDQ43" s="46"/>
      <c r="TDR43" s="46"/>
      <c r="TDS43" s="46"/>
      <c r="TDT43" s="46"/>
      <c r="TDU43" s="46"/>
      <c r="TDV43" s="46"/>
      <c r="TDW43" s="46"/>
      <c r="TDX43" s="46"/>
      <c r="TDY43" s="46"/>
      <c r="TDZ43" s="46"/>
      <c r="TEA43" s="46"/>
      <c r="TEB43" s="46"/>
      <c r="TEC43" s="46"/>
      <c r="TED43" s="46"/>
      <c r="TEE43" s="46"/>
      <c r="TEF43" s="46"/>
      <c r="TEG43" s="46"/>
      <c r="TEH43" s="46"/>
      <c r="TEI43" s="46"/>
      <c r="TEJ43" s="46"/>
      <c r="TEK43" s="46"/>
      <c r="TEL43" s="46"/>
      <c r="TEM43" s="46"/>
      <c r="TEN43" s="46"/>
      <c r="TEO43" s="46"/>
      <c r="TEP43" s="46"/>
      <c r="TEQ43" s="46"/>
      <c r="TER43" s="46"/>
      <c r="TES43" s="46"/>
      <c r="TET43" s="46"/>
      <c r="TEU43" s="46"/>
      <c r="TEV43" s="46"/>
      <c r="TEW43" s="46"/>
      <c r="TEX43" s="46"/>
      <c r="TEY43" s="46"/>
      <c r="TEZ43" s="46"/>
      <c r="TFA43" s="46"/>
      <c r="TFB43" s="46"/>
      <c r="TFC43" s="46"/>
      <c r="TFD43" s="46"/>
      <c r="TFE43" s="46"/>
      <c r="TFF43" s="46"/>
      <c r="TFG43" s="46"/>
      <c r="TFH43" s="46"/>
      <c r="TFI43" s="46"/>
      <c r="TFJ43" s="46"/>
      <c r="TFK43" s="46"/>
      <c r="TFL43" s="46"/>
      <c r="TFM43" s="46"/>
      <c r="TFN43" s="46"/>
      <c r="TFO43" s="46"/>
      <c r="TFP43" s="46"/>
      <c r="TFQ43" s="46"/>
      <c r="TFR43" s="46"/>
      <c r="TFS43" s="46"/>
      <c r="TFT43" s="46"/>
      <c r="TFU43" s="46"/>
      <c r="TFV43" s="46"/>
      <c r="TFW43" s="46"/>
      <c r="TFX43" s="46"/>
      <c r="TFY43" s="46"/>
      <c r="TFZ43" s="46"/>
      <c r="TGA43" s="46"/>
      <c r="TGB43" s="46"/>
      <c r="TGC43" s="46"/>
      <c r="TGD43" s="46"/>
      <c r="TGE43" s="46"/>
      <c r="TGF43" s="46"/>
      <c r="TGG43" s="46"/>
      <c r="TGH43" s="46"/>
      <c r="TGI43" s="46"/>
      <c r="TGJ43" s="46"/>
      <c r="TGK43" s="46"/>
      <c r="TGL43" s="46"/>
      <c r="TGM43" s="46"/>
      <c r="TGN43" s="46"/>
      <c r="TGO43" s="46"/>
      <c r="TGP43" s="46"/>
      <c r="TGQ43" s="46"/>
      <c r="TGR43" s="46"/>
      <c r="TGS43" s="46"/>
      <c r="TGT43" s="46"/>
      <c r="TGU43" s="46"/>
      <c r="TGV43" s="46"/>
      <c r="TGW43" s="46"/>
      <c r="TGX43" s="46"/>
      <c r="TGY43" s="46"/>
      <c r="TGZ43" s="46"/>
      <c r="THA43" s="46"/>
      <c r="THB43" s="46"/>
      <c r="THC43" s="46"/>
      <c r="THD43" s="46"/>
      <c r="THE43" s="46"/>
      <c r="THF43" s="46"/>
      <c r="THG43" s="46"/>
      <c r="THH43" s="46"/>
      <c r="THI43" s="46"/>
      <c r="THJ43" s="46"/>
      <c r="THK43" s="46"/>
      <c r="THL43" s="46"/>
      <c r="THM43" s="46"/>
      <c r="THN43" s="46"/>
      <c r="THO43" s="46"/>
      <c r="THP43" s="46"/>
      <c r="THQ43" s="46"/>
      <c r="THR43" s="46"/>
      <c r="THS43" s="46"/>
      <c r="THT43" s="46"/>
      <c r="THU43" s="46"/>
      <c r="THV43" s="46"/>
      <c r="THW43" s="46"/>
      <c r="THX43" s="46"/>
      <c r="THY43" s="46"/>
      <c r="THZ43" s="46"/>
      <c r="TIA43" s="46"/>
      <c r="TIB43" s="46"/>
      <c r="TIC43" s="46"/>
      <c r="TID43" s="46"/>
      <c r="TIE43" s="46"/>
      <c r="TIF43" s="46"/>
      <c r="TIG43" s="46"/>
      <c r="TIH43" s="46"/>
      <c r="TII43" s="46"/>
      <c r="TIJ43" s="46"/>
      <c r="TIK43" s="46"/>
      <c r="TIL43" s="46"/>
      <c r="TIM43" s="46"/>
      <c r="TIN43" s="46"/>
      <c r="TIO43" s="46"/>
      <c r="TIP43" s="46"/>
      <c r="TIQ43" s="46"/>
      <c r="TIR43" s="46"/>
      <c r="TIS43" s="46"/>
      <c r="TIT43" s="46"/>
      <c r="TIU43" s="46"/>
      <c r="TIV43" s="46"/>
      <c r="TIW43" s="46"/>
      <c r="TIX43" s="46"/>
      <c r="TIY43" s="46"/>
      <c r="TIZ43" s="46"/>
      <c r="TJA43" s="46"/>
      <c r="TJB43" s="46"/>
      <c r="TJC43" s="46"/>
      <c r="TJD43" s="46"/>
      <c r="TJE43" s="46"/>
      <c r="TJF43" s="46"/>
      <c r="TJG43" s="46"/>
      <c r="TJH43" s="46"/>
      <c r="TJI43" s="46"/>
      <c r="TJJ43" s="46"/>
      <c r="TJK43" s="46"/>
      <c r="TJL43" s="46"/>
      <c r="TJM43" s="46"/>
      <c r="TJN43" s="46"/>
      <c r="TJO43" s="46"/>
      <c r="TJP43" s="46"/>
      <c r="TJQ43" s="46"/>
      <c r="TJR43" s="46"/>
      <c r="TJS43" s="46"/>
      <c r="TJT43" s="46"/>
      <c r="TJU43" s="46"/>
      <c r="TJV43" s="46"/>
      <c r="TJW43" s="46"/>
      <c r="TJX43" s="46"/>
      <c r="TJY43" s="46"/>
      <c r="TJZ43" s="46"/>
      <c r="TKA43" s="46"/>
      <c r="TKB43" s="46"/>
      <c r="TKC43" s="46"/>
      <c r="TKD43" s="46"/>
      <c r="TKE43" s="46"/>
      <c r="TKF43" s="46"/>
      <c r="TKG43" s="46"/>
      <c r="TKH43" s="46"/>
      <c r="TKI43" s="46"/>
      <c r="TKJ43" s="46"/>
      <c r="TKK43" s="46"/>
      <c r="TKL43" s="46"/>
      <c r="TKM43" s="46"/>
      <c r="TKN43" s="46"/>
      <c r="TKO43" s="46"/>
      <c r="TKP43" s="46"/>
      <c r="TKQ43" s="46"/>
      <c r="TKR43" s="46"/>
      <c r="TKS43" s="46"/>
      <c r="TKT43" s="46"/>
      <c r="TKU43" s="46"/>
      <c r="TKV43" s="46"/>
      <c r="TKW43" s="46"/>
      <c r="TKX43" s="46"/>
      <c r="TKY43" s="46"/>
      <c r="TKZ43" s="46"/>
      <c r="TLA43" s="46"/>
      <c r="TLB43" s="46"/>
      <c r="TLC43" s="46"/>
      <c r="TLD43" s="46"/>
      <c r="TLE43" s="46"/>
      <c r="TLF43" s="46"/>
      <c r="TLG43" s="46"/>
      <c r="TLH43" s="46"/>
      <c r="TLI43" s="46"/>
      <c r="TLJ43" s="46"/>
      <c r="TLK43" s="46"/>
      <c r="TLL43" s="46"/>
      <c r="TLM43" s="46"/>
      <c r="TLN43" s="46"/>
      <c r="TLO43" s="46"/>
      <c r="TLP43" s="46"/>
      <c r="TLQ43" s="46"/>
      <c r="TLR43" s="46"/>
      <c r="TLS43" s="46"/>
      <c r="TLT43" s="46"/>
      <c r="TLU43" s="46"/>
      <c r="TLV43" s="46"/>
      <c r="TLW43" s="46"/>
      <c r="TLX43" s="46"/>
      <c r="TLY43" s="46"/>
      <c r="TLZ43" s="46"/>
      <c r="TMA43" s="46"/>
      <c r="TMB43" s="46"/>
      <c r="TMC43" s="46"/>
      <c r="TMD43" s="46"/>
      <c r="TME43" s="46"/>
      <c r="TMF43" s="46"/>
      <c r="TMG43" s="46"/>
      <c r="TMH43" s="46"/>
      <c r="TMI43" s="46"/>
      <c r="TMJ43" s="46"/>
      <c r="TMK43" s="46"/>
      <c r="TML43" s="46"/>
      <c r="TMM43" s="46"/>
      <c r="TMN43" s="46"/>
      <c r="TMO43" s="46"/>
      <c r="TMP43" s="46"/>
      <c r="TMQ43" s="46"/>
      <c r="TMR43" s="46"/>
      <c r="TMS43" s="46"/>
      <c r="TMT43" s="46"/>
      <c r="TMU43" s="46"/>
      <c r="TMV43" s="46"/>
      <c r="TMW43" s="46"/>
      <c r="TMX43" s="46"/>
      <c r="TMY43" s="46"/>
      <c r="TMZ43" s="46"/>
      <c r="TNA43" s="46"/>
      <c r="TNB43" s="46"/>
      <c r="TNC43" s="46"/>
      <c r="TND43" s="46"/>
      <c r="TNE43" s="46"/>
      <c r="TNF43" s="46"/>
      <c r="TNG43" s="46"/>
      <c r="TNH43" s="46"/>
      <c r="TNI43" s="46"/>
      <c r="TNJ43" s="46"/>
      <c r="TNK43" s="46"/>
      <c r="TNL43" s="46"/>
      <c r="TNM43" s="46"/>
      <c r="TNN43" s="46"/>
      <c r="TNO43" s="46"/>
      <c r="TNP43" s="46"/>
      <c r="TNQ43" s="46"/>
      <c r="TNR43" s="46"/>
      <c r="TNS43" s="46"/>
      <c r="TNT43" s="46"/>
      <c r="TNU43" s="46"/>
      <c r="TNV43" s="46"/>
      <c r="TNW43" s="46"/>
      <c r="TNX43" s="46"/>
      <c r="TNY43" s="46"/>
      <c r="TNZ43" s="46"/>
      <c r="TOA43" s="46"/>
      <c r="TOB43" s="46"/>
      <c r="TOC43" s="46"/>
      <c r="TOD43" s="46"/>
      <c r="TOE43" s="46"/>
      <c r="TOF43" s="46"/>
      <c r="TOG43" s="46"/>
      <c r="TOH43" s="46"/>
      <c r="TOI43" s="46"/>
      <c r="TOJ43" s="46"/>
      <c r="TOK43" s="46"/>
      <c r="TOL43" s="46"/>
      <c r="TOM43" s="46"/>
      <c r="TON43" s="46"/>
      <c r="TOO43" s="46"/>
      <c r="TOP43" s="46"/>
      <c r="TOQ43" s="46"/>
      <c r="TOR43" s="46"/>
      <c r="TOS43" s="46"/>
      <c r="TOT43" s="46"/>
      <c r="TOU43" s="46"/>
      <c r="TOV43" s="46"/>
      <c r="TOW43" s="46"/>
      <c r="TOX43" s="46"/>
      <c r="TOY43" s="46"/>
      <c r="TOZ43" s="46"/>
      <c r="TPA43" s="46"/>
      <c r="TPB43" s="46"/>
      <c r="TPC43" s="46"/>
      <c r="TPD43" s="46"/>
      <c r="TPE43" s="46"/>
      <c r="TPF43" s="46"/>
      <c r="TPG43" s="46"/>
      <c r="TPH43" s="46"/>
      <c r="TPI43" s="46"/>
      <c r="TPJ43" s="46"/>
      <c r="TPK43" s="46"/>
      <c r="TPL43" s="46"/>
      <c r="TPM43" s="46"/>
      <c r="TPN43" s="46"/>
      <c r="TPO43" s="46"/>
      <c r="TPP43" s="46"/>
      <c r="TPQ43" s="46"/>
      <c r="TPR43" s="46"/>
      <c r="TPS43" s="46"/>
      <c r="TPT43" s="46"/>
      <c r="TPU43" s="46"/>
      <c r="TPV43" s="46"/>
      <c r="TPW43" s="46"/>
      <c r="TPX43" s="46"/>
      <c r="TPY43" s="46"/>
      <c r="TPZ43" s="46"/>
      <c r="TQA43" s="46"/>
      <c r="TQB43" s="46"/>
      <c r="TQC43" s="46"/>
      <c r="TQD43" s="46"/>
      <c r="TQE43" s="46"/>
      <c r="TQF43" s="46"/>
      <c r="TQG43" s="46"/>
      <c r="TQH43" s="46"/>
      <c r="TQI43" s="46"/>
      <c r="TQJ43" s="46"/>
      <c r="TQK43" s="46"/>
      <c r="TQL43" s="46"/>
      <c r="TQM43" s="46"/>
      <c r="TQN43" s="46"/>
      <c r="TQO43" s="46"/>
      <c r="TQP43" s="46"/>
      <c r="TQQ43" s="46"/>
      <c r="TQR43" s="46"/>
      <c r="TQS43" s="46"/>
      <c r="TQT43" s="46"/>
      <c r="TQU43" s="46"/>
      <c r="TQV43" s="46"/>
      <c r="TQW43" s="46"/>
      <c r="TQX43" s="46"/>
      <c r="TQY43" s="46"/>
      <c r="TQZ43" s="46"/>
      <c r="TRA43" s="46"/>
      <c r="TRB43" s="46"/>
      <c r="TRC43" s="46"/>
      <c r="TRD43" s="46"/>
      <c r="TRE43" s="46"/>
      <c r="TRF43" s="46"/>
      <c r="TRG43" s="46"/>
      <c r="TRH43" s="46"/>
      <c r="TRI43" s="46"/>
      <c r="TRJ43" s="46"/>
      <c r="TRK43" s="46"/>
      <c r="TRL43" s="46"/>
      <c r="TRM43" s="46"/>
      <c r="TRN43" s="46"/>
      <c r="TRO43" s="46"/>
      <c r="TRP43" s="46"/>
      <c r="TRQ43" s="46"/>
      <c r="TRR43" s="46"/>
      <c r="TRS43" s="46"/>
      <c r="TRT43" s="46"/>
      <c r="TRU43" s="46"/>
      <c r="TRV43" s="46"/>
      <c r="TRW43" s="46"/>
      <c r="TRX43" s="46"/>
      <c r="TRY43" s="46"/>
      <c r="TRZ43" s="46"/>
      <c r="TSA43" s="46"/>
      <c r="TSB43" s="46"/>
      <c r="TSC43" s="46"/>
      <c r="TSD43" s="46"/>
      <c r="TSE43" s="46"/>
      <c r="TSF43" s="46"/>
      <c r="TSG43" s="46"/>
      <c r="TSH43" s="46"/>
      <c r="TSI43" s="46"/>
      <c r="TSJ43" s="46"/>
      <c r="TSK43" s="46"/>
      <c r="TSL43" s="46"/>
      <c r="TSM43" s="46"/>
      <c r="TSN43" s="46"/>
      <c r="TSO43" s="46"/>
      <c r="TSP43" s="46"/>
      <c r="TSQ43" s="46"/>
      <c r="TSR43" s="46"/>
      <c r="TSS43" s="46"/>
      <c r="TST43" s="46"/>
      <c r="TSU43" s="46"/>
      <c r="TSV43" s="46"/>
      <c r="TSW43" s="46"/>
      <c r="TSX43" s="46"/>
      <c r="TSY43" s="46"/>
      <c r="TSZ43" s="46"/>
      <c r="TTA43" s="46"/>
      <c r="TTB43" s="46"/>
      <c r="TTC43" s="46"/>
      <c r="TTD43" s="46"/>
      <c r="TTE43" s="46"/>
      <c r="TTF43" s="46"/>
      <c r="TTG43" s="46"/>
      <c r="TTH43" s="46"/>
      <c r="TTI43" s="46"/>
      <c r="TTJ43" s="46"/>
      <c r="TTK43" s="46"/>
      <c r="TTL43" s="46"/>
      <c r="TTM43" s="46"/>
      <c r="TTN43" s="46"/>
      <c r="TTO43" s="46"/>
      <c r="TTP43" s="46"/>
      <c r="TTQ43" s="46"/>
      <c r="TTR43" s="46"/>
      <c r="TTS43" s="46"/>
      <c r="TTT43" s="46"/>
      <c r="TTU43" s="46"/>
      <c r="TTV43" s="46"/>
      <c r="TTW43" s="46"/>
      <c r="TTX43" s="46"/>
      <c r="TTY43" s="46"/>
      <c r="TTZ43" s="46"/>
      <c r="TUA43" s="46"/>
      <c r="TUB43" s="46"/>
      <c r="TUC43" s="46"/>
      <c r="TUD43" s="46"/>
      <c r="TUE43" s="46"/>
      <c r="TUF43" s="46"/>
      <c r="TUG43" s="46"/>
      <c r="TUH43" s="46"/>
      <c r="TUI43" s="46"/>
      <c r="TUJ43" s="46"/>
      <c r="TUK43" s="46"/>
      <c r="TUL43" s="46"/>
      <c r="TUM43" s="46"/>
      <c r="TUN43" s="46"/>
      <c r="TUO43" s="46"/>
      <c r="TUP43" s="46"/>
      <c r="TUQ43" s="46"/>
      <c r="TUR43" s="46"/>
      <c r="TUS43" s="46"/>
      <c r="TUT43" s="46"/>
      <c r="TUU43" s="46"/>
      <c r="TUV43" s="46"/>
      <c r="TUW43" s="46"/>
      <c r="TUX43" s="46"/>
      <c r="TUY43" s="46"/>
      <c r="TUZ43" s="46"/>
      <c r="TVA43" s="46"/>
      <c r="TVB43" s="46"/>
      <c r="TVC43" s="46"/>
      <c r="TVD43" s="46"/>
      <c r="TVE43" s="46"/>
      <c r="TVF43" s="46"/>
      <c r="TVG43" s="46"/>
      <c r="TVH43" s="46"/>
      <c r="TVI43" s="46"/>
      <c r="TVJ43" s="46"/>
      <c r="TVK43" s="46"/>
      <c r="TVL43" s="46"/>
      <c r="TVM43" s="46"/>
      <c r="TVN43" s="46"/>
      <c r="TVO43" s="46"/>
      <c r="TVP43" s="46"/>
      <c r="TVQ43" s="46"/>
      <c r="TVR43" s="46"/>
      <c r="TVS43" s="46"/>
      <c r="TVT43" s="46"/>
      <c r="TVU43" s="46"/>
      <c r="TVV43" s="46"/>
      <c r="TVW43" s="46"/>
      <c r="TVX43" s="46"/>
      <c r="TVY43" s="46"/>
      <c r="TVZ43" s="46"/>
      <c r="TWA43" s="46"/>
      <c r="TWB43" s="46"/>
      <c r="TWC43" s="46"/>
      <c r="TWD43" s="46"/>
      <c r="TWE43" s="46"/>
      <c r="TWF43" s="46"/>
      <c r="TWG43" s="46"/>
      <c r="TWH43" s="46"/>
      <c r="TWI43" s="46"/>
      <c r="TWJ43" s="46"/>
      <c r="TWK43" s="46"/>
      <c r="TWL43" s="46"/>
      <c r="TWM43" s="46"/>
      <c r="TWN43" s="46"/>
      <c r="TWO43" s="46"/>
      <c r="TWP43" s="46"/>
      <c r="TWQ43" s="46"/>
      <c r="TWR43" s="46"/>
      <c r="TWS43" s="46"/>
      <c r="TWT43" s="46"/>
      <c r="TWU43" s="46"/>
      <c r="TWV43" s="46"/>
      <c r="TWW43" s="46"/>
      <c r="TWX43" s="46"/>
      <c r="TWY43" s="46"/>
      <c r="TWZ43" s="46"/>
      <c r="TXA43" s="46"/>
      <c r="TXB43" s="46"/>
      <c r="TXC43" s="46"/>
      <c r="TXD43" s="46"/>
      <c r="TXE43" s="46"/>
      <c r="TXF43" s="46"/>
      <c r="TXG43" s="46"/>
      <c r="TXH43" s="46"/>
      <c r="TXI43" s="46"/>
      <c r="TXJ43" s="46"/>
      <c r="TXK43" s="46"/>
      <c r="TXL43" s="46"/>
      <c r="TXM43" s="46"/>
      <c r="TXN43" s="46"/>
      <c r="TXO43" s="46"/>
      <c r="TXP43" s="46"/>
      <c r="TXQ43" s="46"/>
      <c r="TXR43" s="46"/>
      <c r="TXS43" s="46"/>
      <c r="TXT43" s="46"/>
      <c r="TXU43" s="46"/>
      <c r="TXV43" s="46"/>
      <c r="TXW43" s="46"/>
      <c r="TXX43" s="46"/>
      <c r="TXY43" s="46"/>
      <c r="TXZ43" s="46"/>
      <c r="TYA43" s="46"/>
      <c r="TYB43" s="46"/>
      <c r="TYC43" s="46"/>
      <c r="TYD43" s="46"/>
      <c r="TYE43" s="46"/>
      <c r="TYF43" s="46"/>
      <c r="TYG43" s="46"/>
      <c r="TYH43" s="46"/>
      <c r="TYI43" s="46"/>
      <c r="TYJ43" s="46"/>
      <c r="TYK43" s="46"/>
      <c r="TYL43" s="46"/>
      <c r="TYM43" s="46"/>
      <c r="TYN43" s="46"/>
      <c r="TYO43" s="46"/>
      <c r="TYP43" s="46"/>
      <c r="TYQ43" s="46"/>
      <c r="TYR43" s="46"/>
      <c r="TYS43" s="46"/>
      <c r="TYT43" s="46"/>
      <c r="TYU43" s="46"/>
      <c r="TYV43" s="46"/>
      <c r="TYW43" s="46"/>
      <c r="TYX43" s="46"/>
      <c r="TYY43" s="46"/>
      <c r="TYZ43" s="46"/>
      <c r="TZA43" s="46"/>
      <c r="TZB43" s="46"/>
      <c r="TZC43" s="46"/>
      <c r="TZD43" s="46"/>
      <c r="TZE43" s="46"/>
      <c r="TZF43" s="46"/>
      <c r="TZG43" s="46"/>
      <c r="TZH43" s="46"/>
      <c r="TZI43" s="46"/>
      <c r="TZJ43" s="46"/>
      <c r="TZK43" s="46"/>
      <c r="TZL43" s="46"/>
      <c r="TZM43" s="46"/>
      <c r="TZN43" s="46"/>
      <c r="TZO43" s="46"/>
      <c r="TZP43" s="46"/>
      <c r="TZQ43" s="46"/>
      <c r="TZR43" s="46"/>
      <c r="TZS43" s="46"/>
      <c r="TZT43" s="46"/>
      <c r="TZU43" s="46"/>
      <c r="TZV43" s="46"/>
      <c r="TZW43" s="46"/>
      <c r="TZX43" s="46"/>
      <c r="TZY43" s="46"/>
      <c r="TZZ43" s="46"/>
      <c r="UAA43" s="46"/>
      <c r="UAB43" s="46"/>
      <c r="UAC43" s="46"/>
      <c r="UAD43" s="46"/>
      <c r="UAE43" s="46"/>
      <c r="UAF43" s="46"/>
      <c r="UAG43" s="46"/>
      <c r="UAH43" s="46"/>
      <c r="UAI43" s="46"/>
      <c r="UAJ43" s="46"/>
      <c r="UAK43" s="46"/>
      <c r="UAL43" s="46"/>
      <c r="UAM43" s="46"/>
      <c r="UAN43" s="46"/>
      <c r="UAO43" s="46"/>
      <c r="UAP43" s="46"/>
      <c r="UAQ43" s="46"/>
      <c r="UAR43" s="46"/>
      <c r="UAS43" s="46"/>
      <c r="UAT43" s="46"/>
      <c r="UAU43" s="46"/>
      <c r="UAV43" s="46"/>
      <c r="UAW43" s="46"/>
      <c r="UAX43" s="46"/>
      <c r="UAY43" s="46"/>
      <c r="UAZ43" s="46"/>
      <c r="UBA43" s="46"/>
      <c r="UBB43" s="46"/>
      <c r="UBC43" s="46"/>
      <c r="UBD43" s="46"/>
      <c r="UBE43" s="46"/>
      <c r="UBF43" s="46"/>
      <c r="UBG43" s="46"/>
      <c r="UBH43" s="46"/>
      <c r="UBI43" s="46"/>
      <c r="UBJ43" s="46"/>
      <c r="UBK43" s="46"/>
      <c r="UBL43" s="46"/>
      <c r="UBM43" s="46"/>
      <c r="UBN43" s="46"/>
      <c r="UBO43" s="46"/>
      <c r="UBP43" s="46"/>
      <c r="UBQ43" s="46"/>
      <c r="UBR43" s="46"/>
      <c r="UBS43" s="46"/>
      <c r="UBT43" s="46"/>
      <c r="UBU43" s="46"/>
      <c r="UBV43" s="46"/>
      <c r="UBW43" s="46"/>
      <c r="UBX43" s="46"/>
      <c r="UBY43" s="46"/>
      <c r="UBZ43" s="46"/>
      <c r="UCA43" s="46"/>
      <c r="UCB43" s="46"/>
      <c r="UCC43" s="46"/>
      <c r="UCD43" s="46"/>
      <c r="UCE43" s="46"/>
      <c r="UCF43" s="46"/>
      <c r="UCG43" s="46"/>
      <c r="UCH43" s="46"/>
      <c r="UCI43" s="46"/>
      <c r="UCJ43" s="46"/>
      <c r="UCK43" s="46"/>
      <c r="UCL43" s="46"/>
      <c r="UCM43" s="46"/>
      <c r="UCN43" s="46"/>
      <c r="UCO43" s="46"/>
      <c r="UCP43" s="46"/>
      <c r="UCQ43" s="46"/>
      <c r="UCR43" s="46"/>
      <c r="UCS43" s="46"/>
      <c r="UCT43" s="46"/>
      <c r="UCU43" s="46"/>
      <c r="UCV43" s="46"/>
      <c r="UCW43" s="46"/>
      <c r="UCX43" s="46"/>
      <c r="UCY43" s="46"/>
      <c r="UCZ43" s="46"/>
      <c r="UDA43" s="46"/>
      <c r="UDB43" s="46"/>
      <c r="UDC43" s="46"/>
      <c r="UDD43" s="46"/>
      <c r="UDE43" s="46"/>
      <c r="UDF43" s="46"/>
      <c r="UDG43" s="46"/>
      <c r="UDH43" s="46"/>
      <c r="UDI43" s="46"/>
      <c r="UDJ43" s="46"/>
      <c r="UDK43" s="46"/>
      <c r="UDL43" s="46"/>
      <c r="UDM43" s="46"/>
      <c r="UDN43" s="46"/>
      <c r="UDO43" s="46"/>
      <c r="UDP43" s="46"/>
      <c r="UDQ43" s="46"/>
      <c r="UDR43" s="46"/>
      <c r="UDS43" s="46"/>
      <c r="UDT43" s="46"/>
      <c r="UDU43" s="46"/>
      <c r="UDV43" s="46"/>
      <c r="UDW43" s="46"/>
      <c r="UDX43" s="46"/>
      <c r="UDY43" s="46"/>
      <c r="UDZ43" s="46"/>
      <c r="UEA43" s="46"/>
      <c r="UEB43" s="46"/>
      <c r="UEC43" s="46"/>
      <c r="UED43" s="46"/>
      <c r="UEE43" s="46"/>
      <c r="UEF43" s="46"/>
      <c r="UEG43" s="46"/>
      <c r="UEH43" s="46"/>
      <c r="UEI43" s="46"/>
      <c r="UEJ43" s="46"/>
      <c r="UEK43" s="46"/>
      <c r="UEL43" s="46"/>
      <c r="UEM43" s="46"/>
      <c r="UEN43" s="46"/>
      <c r="UEO43" s="46"/>
      <c r="UEP43" s="46"/>
      <c r="UEQ43" s="46"/>
      <c r="UER43" s="46"/>
      <c r="UES43" s="46"/>
      <c r="UET43" s="46"/>
      <c r="UEU43" s="46"/>
      <c r="UEV43" s="46"/>
      <c r="UEW43" s="46"/>
      <c r="UEX43" s="46"/>
      <c r="UEY43" s="46"/>
      <c r="UEZ43" s="46"/>
      <c r="UFA43" s="46"/>
      <c r="UFB43" s="46"/>
      <c r="UFC43" s="46"/>
      <c r="UFD43" s="46"/>
      <c r="UFE43" s="46"/>
      <c r="UFF43" s="46"/>
      <c r="UFG43" s="46"/>
      <c r="UFH43" s="46"/>
      <c r="UFI43" s="46"/>
      <c r="UFJ43" s="46"/>
      <c r="UFK43" s="46"/>
      <c r="UFL43" s="46"/>
      <c r="UFM43" s="46"/>
      <c r="UFN43" s="46"/>
      <c r="UFO43" s="46"/>
      <c r="UFP43" s="46"/>
      <c r="UFQ43" s="46"/>
      <c r="UFR43" s="46"/>
      <c r="UFS43" s="46"/>
      <c r="UFT43" s="46"/>
      <c r="UFU43" s="46"/>
      <c r="UFV43" s="46"/>
      <c r="UFW43" s="46"/>
      <c r="UFX43" s="46"/>
      <c r="UFY43" s="46"/>
      <c r="UFZ43" s="46"/>
      <c r="UGA43" s="46"/>
      <c r="UGB43" s="46"/>
      <c r="UGC43" s="46"/>
      <c r="UGD43" s="46"/>
      <c r="UGE43" s="46"/>
      <c r="UGF43" s="46"/>
      <c r="UGG43" s="46"/>
      <c r="UGH43" s="46"/>
      <c r="UGI43" s="46"/>
      <c r="UGJ43" s="46"/>
      <c r="UGK43" s="46"/>
      <c r="UGL43" s="46"/>
      <c r="UGM43" s="46"/>
      <c r="UGN43" s="46"/>
      <c r="UGO43" s="46"/>
      <c r="UGP43" s="46"/>
      <c r="UGQ43" s="46"/>
      <c r="UGR43" s="46"/>
      <c r="UGS43" s="46"/>
      <c r="UGT43" s="46"/>
      <c r="UGU43" s="46"/>
      <c r="UGV43" s="46"/>
      <c r="UGW43" s="46"/>
      <c r="UGX43" s="46"/>
      <c r="UGY43" s="46"/>
      <c r="UGZ43" s="46"/>
      <c r="UHA43" s="46"/>
      <c r="UHB43" s="46"/>
      <c r="UHC43" s="46"/>
      <c r="UHD43" s="46"/>
      <c r="UHE43" s="46"/>
      <c r="UHF43" s="46"/>
      <c r="UHG43" s="46"/>
      <c r="UHH43" s="46"/>
      <c r="UHI43" s="46"/>
      <c r="UHJ43" s="46"/>
      <c r="UHK43" s="46"/>
      <c r="UHL43" s="46"/>
      <c r="UHM43" s="46"/>
      <c r="UHN43" s="46"/>
      <c r="UHO43" s="46"/>
      <c r="UHP43" s="46"/>
      <c r="UHQ43" s="46"/>
      <c r="UHR43" s="46"/>
      <c r="UHS43" s="46"/>
      <c r="UHT43" s="46"/>
      <c r="UHU43" s="46"/>
      <c r="UHV43" s="46"/>
      <c r="UHW43" s="46"/>
      <c r="UHX43" s="46"/>
      <c r="UHY43" s="46"/>
      <c r="UHZ43" s="46"/>
      <c r="UIA43" s="46"/>
      <c r="UIB43" s="46"/>
      <c r="UIC43" s="46"/>
      <c r="UID43" s="46"/>
      <c r="UIE43" s="46"/>
      <c r="UIF43" s="46"/>
      <c r="UIG43" s="46"/>
      <c r="UIH43" s="46"/>
      <c r="UII43" s="46"/>
      <c r="UIJ43" s="46"/>
      <c r="UIK43" s="46"/>
      <c r="UIL43" s="46"/>
      <c r="UIM43" s="46"/>
      <c r="UIN43" s="46"/>
      <c r="UIO43" s="46"/>
      <c r="UIP43" s="46"/>
      <c r="UIQ43" s="46"/>
      <c r="UIR43" s="46"/>
      <c r="UIS43" s="46"/>
      <c r="UIT43" s="46"/>
      <c r="UIU43" s="46"/>
      <c r="UIV43" s="46"/>
      <c r="UIW43" s="46"/>
      <c r="UIX43" s="46"/>
      <c r="UIY43" s="46"/>
      <c r="UIZ43" s="46"/>
      <c r="UJA43" s="46"/>
      <c r="UJB43" s="46"/>
      <c r="UJC43" s="46"/>
      <c r="UJD43" s="46"/>
      <c r="UJE43" s="46"/>
      <c r="UJF43" s="46"/>
      <c r="UJG43" s="46"/>
      <c r="UJH43" s="46"/>
      <c r="UJI43" s="46"/>
      <c r="UJJ43" s="46"/>
      <c r="UJK43" s="46"/>
      <c r="UJL43" s="46"/>
      <c r="UJM43" s="46"/>
      <c r="UJN43" s="46"/>
      <c r="UJO43" s="46"/>
      <c r="UJP43" s="46"/>
      <c r="UJQ43" s="46"/>
      <c r="UJR43" s="46"/>
      <c r="UJS43" s="46"/>
      <c r="UJT43" s="46"/>
      <c r="UJU43" s="46"/>
      <c r="UJV43" s="46"/>
      <c r="UJW43" s="46"/>
      <c r="UJX43" s="46"/>
      <c r="UJY43" s="46"/>
      <c r="UJZ43" s="46"/>
      <c r="UKA43" s="46"/>
      <c r="UKB43" s="46"/>
      <c r="UKC43" s="46"/>
      <c r="UKD43" s="46"/>
      <c r="UKE43" s="46"/>
      <c r="UKF43" s="46"/>
      <c r="UKG43" s="46"/>
      <c r="UKH43" s="46"/>
      <c r="UKI43" s="46"/>
      <c r="UKJ43" s="46"/>
      <c r="UKK43" s="46"/>
      <c r="UKL43" s="46"/>
      <c r="UKM43" s="46"/>
      <c r="UKN43" s="46"/>
      <c r="UKO43" s="46"/>
      <c r="UKP43" s="46"/>
      <c r="UKQ43" s="46"/>
      <c r="UKR43" s="46"/>
      <c r="UKS43" s="46"/>
      <c r="UKT43" s="46"/>
      <c r="UKU43" s="46"/>
      <c r="UKV43" s="46"/>
      <c r="UKW43" s="46"/>
      <c r="UKX43" s="46"/>
      <c r="UKY43" s="46"/>
      <c r="UKZ43" s="46"/>
      <c r="ULA43" s="46"/>
      <c r="ULB43" s="46"/>
      <c r="ULC43" s="46"/>
      <c r="ULD43" s="46"/>
      <c r="ULE43" s="46"/>
      <c r="ULF43" s="46"/>
      <c r="ULG43" s="46"/>
      <c r="ULH43" s="46"/>
      <c r="ULI43" s="46"/>
      <c r="ULJ43" s="46"/>
      <c r="ULK43" s="46"/>
      <c r="ULL43" s="46"/>
      <c r="ULM43" s="46"/>
      <c r="ULN43" s="46"/>
      <c r="ULO43" s="46"/>
      <c r="ULP43" s="46"/>
      <c r="ULQ43" s="46"/>
      <c r="ULR43" s="46"/>
      <c r="ULS43" s="46"/>
      <c r="ULT43" s="46"/>
      <c r="ULU43" s="46"/>
      <c r="ULV43" s="46"/>
      <c r="ULW43" s="46"/>
      <c r="ULX43" s="46"/>
      <c r="ULY43" s="46"/>
      <c r="ULZ43" s="46"/>
      <c r="UMA43" s="46"/>
      <c r="UMB43" s="46"/>
      <c r="UMC43" s="46"/>
      <c r="UMD43" s="46"/>
      <c r="UME43" s="46"/>
      <c r="UMF43" s="46"/>
      <c r="UMG43" s="46"/>
      <c r="UMH43" s="46"/>
      <c r="UMI43" s="46"/>
      <c r="UMJ43" s="46"/>
      <c r="UMK43" s="46"/>
      <c r="UML43" s="46"/>
      <c r="UMM43" s="46"/>
      <c r="UMN43" s="46"/>
      <c r="UMO43" s="46"/>
      <c r="UMP43" s="46"/>
      <c r="UMQ43" s="46"/>
      <c r="UMR43" s="46"/>
      <c r="UMS43" s="46"/>
      <c r="UMT43" s="46"/>
      <c r="UMU43" s="46"/>
      <c r="UMV43" s="46"/>
      <c r="UMW43" s="46"/>
      <c r="UMX43" s="46"/>
      <c r="UMY43" s="46"/>
      <c r="UMZ43" s="46"/>
      <c r="UNA43" s="46"/>
      <c r="UNB43" s="46"/>
      <c r="UNC43" s="46"/>
      <c r="UND43" s="46"/>
      <c r="UNE43" s="46"/>
      <c r="UNF43" s="46"/>
      <c r="UNG43" s="46"/>
      <c r="UNH43" s="46"/>
      <c r="UNI43" s="46"/>
      <c r="UNJ43" s="46"/>
      <c r="UNK43" s="46"/>
      <c r="UNL43" s="46"/>
      <c r="UNM43" s="46"/>
      <c r="UNN43" s="46"/>
      <c r="UNO43" s="46"/>
      <c r="UNP43" s="46"/>
      <c r="UNQ43" s="46"/>
      <c r="UNR43" s="46"/>
      <c r="UNS43" s="46"/>
      <c r="UNT43" s="46"/>
      <c r="UNU43" s="46"/>
      <c r="UNV43" s="46"/>
      <c r="UNW43" s="46"/>
      <c r="UNX43" s="46"/>
      <c r="UNY43" s="46"/>
      <c r="UNZ43" s="46"/>
      <c r="UOA43" s="46"/>
      <c r="UOB43" s="46"/>
      <c r="UOC43" s="46"/>
      <c r="UOD43" s="46"/>
      <c r="UOE43" s="46"/>
      <c r="UOF43" s="46"/>
      <c r="UOG43" s="46"/>
      <c r="UOH43" s="46"/>
      <c r="UOI43" s="46"/>
      <c r="UOJ43" s="46"/>
      <c r="UOK43" s="46"/>
      <c r="UOL43" s="46"/>
      <c r="UOM43" s="46"/>
      <c r="UON43" s="46"/>
      <c r="UOO43" s="46"/>
      <c r="UOP43" s="46"/>
      <c r="UOQ43" s="46"/>
      <c r="UOR43" s="46"/>
      <c r="UOS43" s="46"/>
      <c r="UOT43" s="46"/>
      <c r="UOU43" s="46"/>
      <c r="UOV43" s="46"/>
      <c r="UOW43" s="46"/>
      <c r="UOX43" s="46"/>
      <c r="UOY43" s="46"/>
      <c r="UOZ43" s="46"/>
      <c r="UPA43" s="46"/>
      <c r="UPB43" s="46"/>
      <c r="UPC43" s="46"/>
      <c r="UPD43" s="46"/>
      <c r="UPE43" s="46"/>
      <c r="UPF43" s="46"/>
      <c r="UPG43" s="46"/>
      <c r="UPH43" s="46"/>
      <c r="UPI43" s="46"/>
      <c r="UPJ43" s="46"/>
      <c r="UPK43" s="46"/>
      <c r="UPL43" s="46"/>
      <c r="UPM43" s="46"/>
      <c r="UPN43" s="46"/>
      <c r="UPO43" s="46"/>
      <c r="UPP43" s="46"/>
      <c r="UPQ43" s="46"/>
      <c r="UPR43" s="46"/>
      <c r="UPS43" s="46"/>
      <c r="UPT43" s="46"/>
      <c r="UPU43" s="46"/>
      <c r="UPV43" s="46"/>
      <c r="UPW43" s="46"/>
      <c r="UPX43" s="46"/>
      <c r="UPY43" s="46"/>
      <c r="UPZ43" s="46"/>
      <c r="UQA43" s="46"/>
      <c r="UQB43" s="46"/>
      <c r="UQC43" s="46"/>
      <c r="UQD43" s="46"/>
      <c r="UQE43" s="46"/>
      <c r="UQF43" s="46"/>
      <c r="UQG43" s="46"/>
      <c r="UQH43" s="46"/>
      <c r="UQI43" s="46"/>
      <c r="UQJ43" s="46"/>
      <c r="UQK43" s="46"/>
      <c r="UQL43" s="46"/>
      <c r="UQM43" s="46"/>
      <c r="UQN43" s="46"/>
      <c r="UQO43" s="46"/>
      <c r="UQP43" s="46"/>
      <c r="UQQ43" s="46"/>
      <c r="UQR43" s="46"/>
      <c r="UQS43" s="46"/>
      <c r="UQT43" s="46"/>
      <c r="UQU43" s="46"/>
      <c r="UQV43" s="46"/>
      <c r="UQW43" s="46"/>
      <c r="UQX43" s="46"/>
      <c r="UQY43" s="46"/>
      <c r="UQZ43" s="46"/>
      <c r="URA43" s="46"/>
      <c r="URB43" s="46"/>
      <c r="URC43" s="46"/>
      <c r="URD43" s="46"/>
      <c r="URE43" s="46"/>
      <c r="URF43" s="46"/>
      <c r="URG43" s="46"/>
      <c r="URH43" s="46"/>
      <c r="URI43" s="46"/>
      <c r="URJ43" s="46"/>
      <c r="URK43" s="46"/>
      <c r="URL43" s="46"/>
      <c r="URM43" s="46"/>
      <c r="URN43" s="46"/>
      <c r="URO43" s="46"/>
      <c r="URP43" s="46"/>
      <c r="URQ43" s="46"/>
      <c r="URR43" s="46"/>
      <c r="URS43" s="46"/>
      <c r="URT43" s="46"/>
      <c r="URU43" s="46"/>
      <c r="URV43" s="46"/>
      <c r="URW43" s="46"/>
      <c r="URX43" s="46"/>
      <c r="URY43" s="46"/>
      <c r="URZ43" s="46"/>
      <c r="USA43" s="46"/>
      <c r="USB43" s="46"/>
      <c r="USC43" s="46"/>
      <c r="USD43" s="46"/>
      <c r="USE43" s="46"/>
      <c r="USF43" s="46"/>
      <c r="USG43" s="46"/>
      <c r="USH43" s="46"/>
      <c r="USI43" s="46"/>
      <c r="USJ43" s="46"/>
      <c r="USK43" s="46"/>
      <c r="USL43" s="46"/>
      <c r="USM43" s="46"/>
      <c r="USN43" s="46"/>
      <c r="USO43" s="46"/>
      <c r="USP43" s="46"/>
      <c r="USQ43" s="46"/>
      <c r="USR43" s="46"/>
      <c r="USS43" s="46"/>
      <c r="UST43" s="46"/>
      <c r="USU43" s="46"/>
      <c r="USV43" s="46"/>
      <c r="USW43" s="46"/>
      <c r="USX43" s="46"/>
      <c r="USY43" s="46"/>
      <c r="USZ43" s="46"/>
      <c r="UTA43" s="46"/>
      <c r="UTB43" s="46"/>
      <c r="UTC43" s="46"/>
      <c r="UTD43" s="46"/>
      <c r="UTE43" s="46"/>
      <c r="UTF43" s="46"/>
      <c r="UTG43" s="46"/>
      <c r="UTH43" s="46"/>
      <c r="UTI43" s="46"/>
      <c r="UTJ43" s="46"/>
      <c r="UTK43" s="46"/>
      <c r="UTL43" s="46"/>
      <c r="UTM43" s="46"/>
      <c r="UTN43" s="46"/>
      <c r="UTO43" s="46"/>
      <c r="UTP43" s="46"/>
      <c r="UTQ43" s="46"/>
      <c r="UTR43" s="46"/>
      <c r="UTS43" s="46"/>
      <c r="UTT43" s="46"/>
      <c r="UTU43" s="46"/>
      <c r="UTV43" s="46"/>
      <c r="UTW43" s="46"/>
      <c r="UTX43" s="46"/>
      <c r="UTY43" s="46"/>
      <c r="UTZ43" s="46"/>
      <c r="UUA43" s="46"/>
      <c r="UUB43" s="46"/>
      <c r="UUC43" s="46"/>
      <c r="UUD43" s="46"/>
      <c r="UUE43" s="46"/>
      <c r="UUF43" s="46"/>
      <c r="UUG43" s="46"/>
      <c r="UUH43" s="46"/>
      <c r="UUI43" s="46"/>
      <c r="UUJ43" s="46"/>
      <c r="UUK43" s="46"/>
      <c r="UUL43" s="46"/>
      <c r="UUM43" s="46"/>
      <c r="UUN43" s="46"/>
      <c r="UUO43" s="46"/>
      <c r="UUP43" s="46"/>
      <c r="UUQ43" s="46"/>
      <c r="UUR43" s="46"/>
      <c r="UUS43" s="46"/>
      <c r="UUT43" s="46"/>
      <c r="UUU43" s="46"/>
      <c r="UUV43" s="46"/>
      <c r="UUW43" s="46"/>
      <c r="UUX43" s="46"/>
      <c r="UUY43" s="46"/>
      <c r="UUZ43" s="46"/>
      <c r="UVA43" s="46"/>
      <c r="UVB43" s="46"/>
      <c r="UVC43" s="46"/>
      <c r="UVD43" s="46"/>
      <c r="UVE43" s="46"/>
      <c r="UVF43" s="46"/>
      <c r="UVG43" s="46"/>
      <c r="UVH43" s="46"/>
      <c r="UVI43" s="46"/>
      <c r="UVJ43" s="46"/>
      <c r="UVK43" s="46"/>
      <c r="UVL43" s="46"/>
      <c r="UVM43" s="46"/>
      <c r="UVN43" s="46"/>
      <c r="UVO43" s="46"/>
      <c r="UVP43" s="46"/>
      <c r="UVQ43" s="46"/>
      <c r="UVR43" s="46"/>
      <c r="UVS43" s="46"/>
      <c r="UVT43" s="46"/>
      <c r="UVU43" s="46"/>
      <c r="UVV43" s="46"/>
      <c r="UVW43" s="46"/>
      <c r="UVX43" s="46"/>
      <c r="UVY43" s="46"/>
      <c r="UVZ43" s="46"/>
      <c r="UWA43" s="46"/>
      <c r="UWB43" s="46"/>
      <c r="UWC43" s="46"/>
      <c r="UWD43" s="46"/>
      <c r="UWE43" s="46"/>
      <c r="UWF43" s="46"/>
      <c r="UWG43" s="46"/>
      <c r="UWH43" s="46"/>
      <c r="UWI43" s="46"/>
      <c r="UWJ43" s="46"/>
      <c r="UWK43" s="46"/>
      <c r="UWL43" s="46"/>
      <c r="UWM43" s="46"/>
      <c r="UWN43" s="46"/>
      <c r="UWO43" s="46"/>
      <c r="UWP43" s="46"/>
      <c r="UWQ43" s="46"/>
      <c r="UWR43" s="46"/>
      <c r="UWS43" s="46"/>
      <c r="UWT43" s="46"/>
      <c r="UWU43" s="46"/>
      <c r="UWV43" s="46"/>
      <c r="UWW43" s="46"/>
      <c r="UWX43" s="46"/>
      <c r="UWY43" s="46"/>
      <c r="UWZ43" s="46"/>
      <c r="UXA43" s="46"/>
      <c r="UXB43" s="46"/>
      <c r="UXC43" s="46"/>
      <c r="UXD43" s="46"/>
      <c r="UXE43" s="46"/>
      <c r="UXF43" s="46"/>
      <c r="UXG43" s="46"/>
      <c r="UXH43" s="46"/>
      <c r="UXI43" s="46"/>
      <c r="UXJ43" s="46"/>
      <c r="UXK43" s="46"/>
      <c r="UXL43" s="46"/>
      <c r="UXM43" s="46"/>
      <c r="UXN43" s="46"/>
      <c r="UXO43" s="46"/>
      <c r="UXP43" s="46"/>
      <c r="UXQ43" s="46"/>
      <c r="UXR43" s="46"/>
      <c r="UXS43" s="46"/>
      <c r="UXT43" s="46"/>
      <c r="UXU43" s="46"/>
      <c r="UXV43" s="46"/>
      <c r="UXW43" s="46"/>
      <c r="UXX43" s="46"/>
      <c r="UXY43" s="46"/>
      <c r="UXZ43" s="46"/>
      <c r="UYA43" s="46"/>
      <c r="UYB43" s="46"/>
      <c r="UYC43" s="46"/>
      <c r="UYD43" s="46"/>
      <c r="UYE43" s="46"/>
      <c r="UYF43" s="46"/>
      <c r="UYG43" s="46"/>
      <c r="UYH43" s="46"/>
      <c r="UYI43" s="46"/>
      <c r="UYJ43" s="46"/>
      <c r="UYK43" s="46"/>
      <c r="UYL43" s="46"/>
      <c r="UYM43" s="46"/>
      <c r="UYN43" s="46"/>
      <c r="UYO43" s="46"/>
      <c r="UYP43" s="46"/>
      <c r="UYQ43" s="46"/>
      <c r="UYR43" s="46"/>
      <c r="UYS43" s="46"/>
      <c r="UYT43" s="46"/>
      <c r="UYU43" s="46"/>
      <c r="UYV43" s="46"/>
      <c r="UYW43" s="46"/>
      <c r="UYX43" s="46"/>
      <c r="UYY43" s="46"/>
      <c r="UYZ43" s="46"/>
      <c r="UZA43" s="46"/>
      <c r="UZB43" s="46"/>
      <c r="UZC43" s="46"/>
      <c r="UZD43" s="46"/>
      <c r="UZE43" s="46"/>
      <c r="UZF43" s="46"/>
      <c r="UZG43" s="46"/>
      <c r="UZH43" s="46"/>
      <c r="UZI43" s="46"/>
      <c r="UZJ43" s="46"/>
      <c r="UZK43" s="46"/>
      <c r="UZL43" s="46"/>
      <c r="UZM43" s="46"/>
      <c r="UZN43" s="46"/>
      <c r="UZO43" s="46"/>
      <c r="UZP43" s="46"/>
      <c r="UZQ43" s="46"/>
      <c r="UZR43" s="46"/>
      <c r="UZS43" s="46"/>
      <c r="UZT43" s="46"/>
      <c r="UZU43" s="46"/>
      <c r="UZV43" s="46"/>
      <c r="UZW43" s="46"/>
      <c r="UZX43" s="46"/>
      <c r="UZY43" s="46"/>
      <c r="UZZ43" s="46"/>
      <c r="VAA43" s="46"/>
      <c r="VAB43" s="46"/>
      <c r="VAC43" s="46"/>
      <c r="VAD43" s="46"/>
      <c r="VAE43" s="46"/>
      <c r="VAF43" s="46"/>
      <c r="VAG43" s="46"/>
      <c r="VAH43" s="46"/>
      <c r="VAI43" s="46"/>
      <c r="VAJ43" s="46"/>
      <c r="VAK43" s="46"/>
      <c r="VAL43" s="46"/>
      <c r="VAM43" s="46"/>
      <c r="VAN43" s="46"/>
      <c r="VAO43" s="46"/>
      <c r="VAP43" s="46"/>
      <c r="VAQ43" s="46"/>
      <c r="VAR43" s="46"/>
      <c r="VAS43" s="46"/>
      <c r="VAT43" s="46"/>
      <c r="VAU43" s="46"/>
      <c r="VAV43" s="46"/>
      <c r="VAW43" s="46"/>
      <c r="VAX43" s="46"/>
      <c r="VAY43" s="46"/>
      <c r="VAZ43" s="46"/>
      <c r="VBA43" s="46"/>
      <c r="VBB43" s="46"/>
      <c r="VBC43" s="46"/>
      <c r="VBD43" s="46"/>
      <c r="VBE43" s="46"/>
      <c r="VBF43" s="46"/>
      <c r="VBG43" s="46"/>
      <c r="VBH43" s="46"/>
      <c r="VBI43" s="46"/>
      <c r="VBJ43" s="46"/>
      <c r="VBK43" s="46"/>
      <c r="VBL43" s="46"/>
      <c r="VBM43" s="46"/>
      <c r="VBN43" s="46"/>
      <c r="VBO43" s="46"/>
      <c r="VBP43" s="46"/>
      <c r="VBQ43" s="46"/>
      <c r="VBR43" s="46"/>
      <c r="VBS43" s="46"/>
      <c r="VBT43" s="46"/>
      <c r="VBU43" s="46"/>
      <c r="VBV43" s="46"/>
      <c r="VBW43" s="46"/>
      <c r="VBX43" s="46"/>
      <c r="VBY43" s="46"/>
      <c r="VBZ43" s="46"/>
      <c r="VCA43" s="46"/>
      <c r="VCB43" s="46"/>
      <c r="VCC43" s="46"/>
      <c r="VCD43" s="46"/>
      <c r="VCE43" s="46"/>
      <c r="VCF43" s="46"/>
      <c r="VCG43" s="46"/>
      <c r="VCH43" s="46"/>
      <c r="VCI43" s="46"/>
      <c r="VCJ43" s="46"/>
      <c r="VCK43" s="46"/>
      <c r="VCL43" s="46"/>
      <c r="VCM43" s="46"/>
      <c r="VCN43" s="46"/>
      <c r="VCO43" s="46"/>
      <c r="VCP43" s="46"/>
      <c r="VCQ43" s="46"/>
      <c r="VCR43" s="46"/>
      <c r="VCS43" s="46"/>
      <c r="VCT43" s="46"/>
      <c r="VCU43" s="46"/>
      <c r="VCV43" s="46"/>
      <c r="VCW43" s="46"/>
      <c r="VCX43" s="46"/>
      <c r="VCY43" s="46"/>
      <c r="VCZ43" s="46"/>
      <c r="VDA43" s="46"/>
      <c r="VDB43" s="46"/>
      <c r="VDC43" s="46"/>
      <c r="VDD43" s="46"/>
      <c r="VDE43" s="46"/>
      <c r="VDF43" s="46"/>
      <c r="VDG43" s="46"/>
      <c r="VDH43" s="46"/>
      <c r="VDI43" s="46"/>
      <c r="VDJ43" s="46"/>
      <c r="VDK43" s="46"/>
      <c r="VDL43" s="46"/>
      <c r="VDM43" s="46"/>
      <c r="VDN43" s="46"/>
      <c r="VDO43" s="46"/>
      <c r="VDP43" s="46"/>
      <c r="VDQ43" s="46"/>
      <c r="VDR43" s="46"/>
      <c r="VDS43" s="46"/>
      <c r="VDT43" s="46"/>
      <c r="VDU43" s="46"/>
      <c r="VDV43" s="46"/>
      <c r="VDW43" s="46"/>
      <c r="VDX43" s="46"/>
      <c r="VDY43" s="46"/>
      <c r="VDZ43" s="46"/>
      <c r="VEA43" s="46"/>
      <c r="VEB43" s="46"/>
      <c r="VEC43" s="46"/>
      <c r="VED43" s="46"/>
      <c r="VEE43" s="46"/>
      <c r="VEF43" s="46"/>
      <c r="VEG43" s="46"/>
      <c r="VEH43" s="46"/>
      <c r="VEI43" s="46"/>
      <c r="VEJ43" s="46"/>
      <c r="VEK43" s="46"/>
      <c r="VEL43" s="46"/>
      <c r="VEM43" s="46"/>
      <c r="VEN43" s="46"/>
      <c r="VEO43" s="46"/>
      <c r="VEP43" s="46"/>
      <c r="VEQ43" s="46"/>
      <c r="VER43" s="46"/>
      <c r="VES43" s="46"/>
      <c r="VET43" s="46"/>
      <c r="VEU43" s="46"/>
      <c r="VEV43" s="46"/>
      <c r="VEW43" s="46"/>
      <c r="VEX43" s="46"/>
      <c r="VEY43" s="46"/>
      <c r="VEZ43" s="46"/>
      <c r="VFA43" s="46"/>
      <c r="VFB43" s="46"/>
      <c r="VFC43" s="46"/>
      <c r="VFD43" s="46"/>
      <c r="VFE43" s="46"/>
      <c r="VFF43" s="46"/>
      <c r="VFG43" s="46"/>
      <c r="VFH43" s="46"/>
      <c r="VFI43" s="46"/>
      <c r="VFJ43" s="46"/>
      <c r="VFK43" s="46"/>
      <c r="VFL43" s="46"/>
      <c r="VFM43" s="46"/>
      <c r="VFN43" s="46"/>
      <c r="VFO43" s="46"/>
      <c r="VFP43" s="46"/>
      <c r="VFQ43" s="46"/>
      <c r="VFR43" s="46"/>
      <c r="VFS43" s="46"/>
      <c r="VFT43" s="46"/>
      <c r="VFU43" s="46"/>
      <c r="VFV43" s="46"/>
      <c r="VFW43" s="46"/>
      <c r="VFX43" s="46"/>
      <c r="VFY43" s="46"/>
      <c r="VFZ43" s="46"/>
      <c r="VGA43" s="46"/>
      <c r="VGB43" s="46"/>
      <c r="VGC43" s="46"/>
      <c r="VGD43" s="46"/>
      <c r="VGE43" s="46"/>
      <c r="VGF43" s="46"/>
      <c r="VGG43" s="46"/>
      <c r="VGH43" s="46"/>
      <c r="VGI43" s="46"/>
      <c r="VGJ43" s="46"/>
      <c r="VGK43" s="46"/>
      <c r="VGL43" s="46"/>
      <c r="VGM43" s="46"/>
      <c r="VGN43" s="46"/>
      <c r="VGO43" s="46"/>
      <c r="VGP43" s="46"/>
      <c r="VGQ43" s="46"/>
      <c r="VGR43" s="46"/>
      <c r="VGS43" s="46"/>
      <c r="VGT43" s="46"/>
      <c r="VGU43" s="46"/>
      <c r="VGV43" s="46"/>
      <c r="VGW43" s="46"/>
      <c r="VGX43" s="46"/>
      <c r="VGY43" s="46"/>
      <c r="VGZ43" s="46"/>
      <c r="VHA43" s="46"/>
      <c r="VHB43" s="46"/>
      <c r="VHC43" s="46"/>
      <c r="VHD43" s="46"/>
      <c r="VHE43" s="46"/>
      <c r="VHF43" s="46"/>
      <c r="VHG43" s="46"/>
      <c r="VHH43" s="46"/>
      <c r="VHI43" s="46"/>
      <c r="VHJ43" s="46"/>
      <c r="VHK43" s="46"/>
      <c r="VHL43" s="46"/>
      <c r="VHM43" s="46"/>
      <c r="VHN43" s="46"/>
      <c r="VHO43" s="46"/>
      <c r="VHP43" s="46"/>
      <c r="VHQ43" s="46"/>
      <c r="VHR43" s="46"/>
      <c r="VHS43" s="46"/>
      <c r="VHT43" s="46"/>
      <c r="VHU43" s="46"/>
      <c r="VHV43" s="46"/>
      <c r="VHW43" s="46"/>
      <c r="VHX43" s="46"/>
      <c r="VHY43" s="46"/>
      <c r="VHZ43" s="46"/>
      <c r="VIA43" s="46"/>
      <c r="VIB43" s="46"/>
      <c r="VIC43" s="46"/>
      <c r="VID43" s="46"/>
      <c r="VIE43" s="46"/>
      <c r="VIF43" s="46"/>
      <c r="VIG43" s="46"/>
      <c r="VIH43" s="46"/>
      <c r="VII43" s="46"/>
      <c r="VIJ43" s="46"/>
      <c r="VIK43" s="46"/>
      <c r="VIL43" s="46"/>
      <c r="VIM43" s="46"/>
      <c r="VIN43" s="46"/>
      <c r="VIO43" s="46"/>
      <c r="VIP43" s="46"/>
      <c r="VIQ43" s="46"/>
      <c r="VIR43" s="46"/>
      <c r="VIS43" s="46"/>
      <c r="VIT43" s="46"/>
      <c r="VIU43" s="46"/>
      <c r="VIV43" s="46"/>
      <c r="VIW43" s="46"/>
      <c r="VIX43" s="46"/>
      <c r="VIY43" s="46"/>
      <c r="VIZ43" s="46"/>
      <c r="VJA43" s="46"/>
      <c r="VJB43" s="46"/>
      <c r="VJC43" s="46"/>
      <c r="VJD43" s="46"/>
      <c r="VJE43" s="46"/>
      <c r="VJF43" s="46"/>
      <c r="VJG43" s="46"/>
      <c r="VJH43" s="46"/>
      <c r="VJI43" s="46"/>
      <c r="VJJ43" s="46"/>
      <c r="VJK43" s="46"/>
      <c r="VJL43" s="46"/>
      <c r="VJM43" s="46"/>
      <c r="VJN43" s="46"/>
      <c r="VJO43" s="46"/>
      <c r="VJP43" s="46"/>
      <c r="VJQ43" s="46"/>
      <c r="VJR43" s="46"/>
      <c r="VJS43" s="46"/>
      <c r="VJT43" s="46"/>
      <c r="VJU43" s="46"/>
      <c r="VJV43" s="46"/>
      <c r="VJW43" s="46"/>
      <c r="VJX43" s="46"/>
      <c r="VJY43" s="46"/>
      <c r="VJZ43" s="46"/>
      <c r="VKA43" s="46"/>
      <c r="VKB43" s="46"/>
      <c r="VKC43" s="46"/>
      <c r="VKD43" s="46"/>
      <c r="VKE43" s="46"/>
      <c r="VKF43" s="46"/>
      <c r="VKG43" s="46"/>
      <c r="VKH43" s="46"/>
      <c r="VKI43" s="46"/>
      <c r="VKJ43" s="46"/>
      <c r="VKK43" s="46"/>
      <c r="VKL43" s="46"/>
      <c r="VKM43" s="46"/>
      <c r="VKN43" s="46"/>
      <c r="VKO43" s="46"/>
      <c r="VKP43" s="46"/>
      <c r="VKQ43" s="46"/>
      <c r="VKR43" s="46"/>
      <c r="VKS43" s="46"/>
      <c r="VKT43" s="46"/>
      <c r="VKU43" s="46"/>
      <c r="VKV43" s="46"/>
      <c r="VKW43" s="46"/>
      <c r="VKX43" s="46"/>
      <c r="VKY43" s="46"/>
      <c r="VKZ43" s="46"/>
      <c r="VLA43" s="46"/>
      <c r="VLB43" s="46"/>
      <c r="VLC43" s="46"/>
      <c r="VLD43" s="46"/>
      <c r="VLE43" s="46"/>
      <c r="VLF43" s="46"/>
      <c r="VLG43" s="46"/>
      <c r="VLH43" s="46"/>
      <c r="VLI43" s="46"/>
      <c r="VLJ43" s="46"/>
      <c r="VLK43" s="46"/>
      <c r="VLL43" s="46"/>
      <c r="VLM43" s="46"/>
      <c r="VLN43" s="46"/>
      <c r="VLO43" s="46"/>
      <c r="VLP43" s="46"/>
      <c r="VLQ43" s="46"/>
      <c r="VLR43" s="46"/>
      <c r="VLS43" s="46"/>
      <c r="VLT43" s="46"/>
      <c r="VLU43" s="46"/>
      <c r="VLV43" s="46"/>
      <c r="VLW43" s="46"/>
      <c r="VLX43" s="46"/>
      <c r="VLY43" s="46"/>
      <c r="VLZ43" s="46"/>
      <c r="VMA43" s="46"/>
      <c r="VMB43" s="46"/>
      <c r="VMC43" s="46"/>
      <c r="VMD43" s="46"/>
      <c r="VME43" s="46"/>
      <c r="VMF43" s="46"/>
      <c r="VMG43" s="46"/>
      <c r="VMH43" s="46"/>
      <c r="VMI43" s="46"/>
      <c r="VMJ43" s="46"/>
      <c r="VMK43" s="46"/>
      <c r="VML43" s="46"/>
      <c r="VMM43" s="46"/>
      <c r="VMN43" s="46"/>
      <c r="VMO43" s="46"/>
      <c r="VMP43" s="46"/>
      <c r="VMQ43" s="46"/>
      <c r="VMR43" s="46"/>
      <c r="VMS43" s="46"/>
      <c r="VMT43" s="46"/>
      <c r="VMU43" s="46"/>
      <c r="VMV43" s="46"/>
      <c r="VMW43" s="46"/>
      <c r="VMX43" s="46"/>
      <c r="VMY43" s="46"/>
      <c r="VMZ43" s="46"/>
      <c r="VNA43" s="46"/>
      <c r="VNB43" s="46"/>
      <c r="VNC43" s="46"/>
      <c r="VND43" s="46"/>
      <c r="VNE43" s="46"/>
      <c r="VNF43" s="46"/>
      <c r="VNG43" s="46"/>
      <c r="VNH43" s="46"/>
      <c r="VNI43" s="46"/>
      <c r="VNJ43" s="46"/>
      <c r="VNK43" s="46"/>
      <c r="VNL43" s="46"/>
      <c r="VNM43" s="46"/>
      <c r="VNN43" s="46"/>
      <c r="VNO43" s="46"/>
      <c r="VNP43" s="46"/>
      <c r="VNQ43" s="46"/>
      <c r="VNR43" s="46"/>
      <c r="VNS43" s="46"/>
      <c r="VNT43" s="46"/>
      <c r="VNU43" s="46"/>
      <c r="VNV43" s="46"/>
      <c r="VNW43" s="46"/>
      <c r="VNX43" s="46"/>
      <c r="VNY43" s="46"/>
      <c r="VNZ43" s="46"/>
      <c r="VOA43" s="46"/>
      <c r="VOB43" s="46"/>
      <c r="VOC43" s="46"/>
      <c r="VOD43" s="46"/>
      <c r="VOE43" s="46"/>
      <c r="VOF43" s="46"/>
      <c r="VOG43" s="46"/>
      <c r="VOH43" s="46"/>
      <c r="VOI43" s="46"/>
      <c r="VOJ43" s="46"/>
      <c r="VOK43" s="46"/>
      <c r="VOL43" s="46"/>
      <c r="VOM43" s="46"/>
      <c r="VON43" s="46"/>
      <c r="VOO43" s="46"/>
      <c r="VOP43" s="46"/>
      <c r="VOQ43" s="46"/>
      <c r="VOR43" s="46"/>
      <c r="VOS43" s="46"/>
      <c r="VOT43" s="46"/>
      <c r="VOU43" s="46"/>
      <c r="VOV43" s="46"/>
      <c r="VOW43" s="46"/>
      <c r="VOX43" s="46"/>
      <c r="VOY43" s="46"/>
      <c r="VOZ43" s="46"/>
      <c r="VPA43" s="46"/>
      <c r="VPB43" s="46"/>
      <c r="VPC43" s="46"/>
      <c r="VPD43" s="46"/>
      <c r="VPE43" s="46"/>
      <c r="VPF43" s="46"/>
      <c r="VPG43" s="46"/>
      <c r="VPH43" s="46"/>
      <c r="VPI43" s="46"/>
      <c r="VPJ43" s="46"/>
      <c r="VPK43" s="46"/>
      <c r="VPL43" s="46"/>
      <c r="VPM43" s="46"/>
      <c r="VPN43" s="46"/>
      <c r="VPO43" s="46"/>
      <c r="VPP43" s="46"/>
      <c r="VPQ43" s="46"/>
      <c r="VPR43" s="46"/>
      <c r="VPS43" s="46"/>
      <c r="VPT43" s="46"/>
      <c r="VPU43" s="46"/>
      <c r="VPV43" s="46"/>
      <c r="VPW43" s="46"/>
      <c r="VPX43" s="46"/>
      <c r="VPY43" s="46"/>
      <c r="VPZ43" s="46"/>
      <c r="VQA43" s="46"/>
      <c r="VQB43" s="46"/>
      <c r="VQC43" s="46"/>
      <c r="VQD43" s="46"/>
      <c r="VQE43" s="46"/>
      <c r="VQF43" s="46"/>
      <c r="VQG43" s="46"/>
      <c r="VQH43" s="46"/>
      <c r="VQI43" s="46"/>
      <c r="VQJ43" s="46"/>
      <c r="VQK43" s="46"/>
      <c r="VQL43" s="46"/>
      <c r="VQM43" s="46"/>
      <c r="VQN43" s="46"/>
      <c r="VQO43" s="46"/>
      <c r="VQP43" s="46"/>
      <c r="VQQ43" s="46"/>
      <c r="VQR43" s="46"/>
      <c r="VQS43" s="46"/>
      <c r="VQT43" s="46"/>
      <c r="VQU43" s="46"/>
      <c r="VQV43" s="46"/>
      <c r="VQW43" s="46"/>
      <c r="VQX43" s="46"/>
      <c r="VQY43" s="46"/>
      <c r="VQZ43" s="46"/>
      <c r="VRA43" s="46"/>
      <c r="VRB43" s="46"/>
      <c r="VRC43" s="46"/>
      <c r="VRD43" s="46"/>
      <c r="VRE43" s="46"/>
      <c r="VRF43" s="46"/>
      <c r="VRG43" s="46"/>
      <c r="VRH43" s="46"/>
      <c r="VRI43" s="46"/>
      <c r="VRJ43" s="46"/>
      <c r="VRK43" s="46"/>
      <c r="VRL43" s="46"/>
      <c r="VRM43" s="46"/>
      <c r="VRN43" s="46"/>
      <c r="VRO43" s="46"/>
      <c r="VRP43" s="46"/>
      <c r="VRQ43" s="46"/>
      <c r="VRR43" s="46"/>
      <c r="VRS43" s="46"/>
      <c r="VRT43" s="46"/>
      <c r="VRU43" s="46"/>
      <c r="VRV43" s="46"/>
      <c r="VRW43" s="46"/>
      <c r="VRX43" s="46"/>
      <c r="VRY43" s="46"/>
      <c r="VRZ43" s="46"/>
      <c r="VSA43" s="46"/>
      <c r="VSB43" s="46"/>
      <c r="VSC43" s="46"/>
      <c r="VSD43" s="46"/>
      <c r="VSE43" s="46"/>
      <c r="VSF43" s="46"/>
      <c r="VSG43" s="46"/>
      <c r="VSH43" s="46"/>
      <c r="VSI43" s="46"/>
      <c r="VSJ43" s="46"/>
      <c r="VSK43" s="46"/>
      <c r="VSL43" s="46"/>
      <c r="VSM43" s="46"/>
      <c r="VSN43" s="46"/>
      <c r="VSO43" s="46"/>
      <c r="VSP43" s="46"/>
      <c r="VSQ43" s="46"/>
      <c r="VSR43" s="46"/>
      <c r="VSS43" s="46"/>
      <c r="VST43" s="46"/>
      <c r="VSU43" s="46"/>
      <c r="VSV43" s="46"/>
      <c r="VSW43" s="46"/>
      <c r="VSX43" s="46"/>
      <c r="VSY43" s="46"/>
      <c r="VSZ43" s="46"/>
      <c r="VTA43" s="46"/>
      <c r="VTB43" s="46"/>
      <c r="VTC43" s="46"/>
      <c r="VTD43" s="46"/>
      <c r="VTE43" s="46"/>
      <c r="VTF43" s="46"/>
      <c r="VTG43" s="46"/>
      <c r="VTH43" s="46"/>
      <c r="VTI43" s="46"/>
      <c r="VTJ43" s="46"/>
      <c r="VTK43" s="46"/>
      <c r="VTL43" s="46"/>
      <c r="VTM43" s="46"/>
      <c r="VTN43" s="46"/>
      <c r="VTO43" s="46"/>
      <c r="VTP43" s="46"/>
      <c r="VTQ43" s="46"/>
      <c r="VTR43" s="46"/>
      <c r="VTS43" s="46"/>
      <c r="VTT43" s="46"/>
      <c r="VTU43" s="46"/>
      <c r="VTV43" s="46"/>
      <c r="VTW43" s="46"/>
      <c r="VTX43" s="46"/>
      <c r="VTY43" s="46"/>
      <c r="VTZ43" s="46"/>
      <c r="VUA43" s="46"/>
      <c r="VUB43" s="46"/>
      <c r="VUC43" s="46"/>
      <c r="VUD43" s="46"/>
      <c r="VUE43" s="46"/>
      <c r="VUF43" s="46"/>
      <c r="VUG43" s="46"/>
      <c r="VUH43" s="46"/>
      <c r="VUI43" s="46"/>
      <c r="VUJ43" s="46"/>
      <c r="VUK43" s="46"/>
      <c r="VUL43" s="46"/>
      <c r="VUM43" s="46"/>
      <c r="VUN43" s="46"/>
      <c r="VUO43" s="46"/>
      <c r="VUP43" s="46"/>
      <c r="VUQ43" s="46"/>
      <c r="VUR43" s="46"/>
      <c r="VUS43" s="46"/>
      <c r="VUT43" s="46"/>
      <c r="VUU43" s="46"/>
      <c r="VUV43" s="46"/>
      <c r="VUW43" s="46"/>
      <c r="VUX43" s="46"/>
      <c r="VUY43" s="46"/>
      <c r="VUZ43" s="46"/>
      <c r="VVA43" s="46"/>
      <c r="VVB43" s="46"/>
      <c r="VVC43" s="46"/>
      <c r="VVD43" s="46"/>
      <c r="VVE43" s="46"/>
      <c r="VVF43" s="46"/>
      <c r="VVG43" s="46"/>
      <c r="VVH43" s="46"/>
      <c r="VVI43" s="46"/>
      <c r="VVJ43" s="46"/>
      <c r="VVK43" s="46"/>
      <c r="VVL43" s="46"/>
      <c r="VVM43" s="46"/>
      <c r="VVN43" s="46"/>
      <c r="VVO43" s="46"/>
      <c r="VVP43" s="46"/>
      <c r="VVQ43" s="46"/>
      <c r="VVR43" s="46"/>
      <c r="VVS43" s="46"/>
      <c r="VVT43" s="46"/>
      <c r="VVU43" s="46"/>
      <c r="VVV43" s="46"/>
      <c r="VVW43" s="46"/>
      <c r="VVX43" s="46"/>
      <c r="VVY43" s="46"/>
      <c r="VVZ43" s="46"/>
      <c r="VWA43" s="46"/>
      <c r="VWB43" s="46"/>
      <c r="VWC43" s="46"/>
      <c r="VWD43" s="46"/>
      <c r="VWE43" s="46"/>
      <c r="VWF43" s="46"/>
      <c r="VWG43" s="46"/>
      <c r="VWH43" s="46"/>
      <c r="VWI43" s="46"/>
      <c r="VWJ43" s="46"/>
      <c r="VWK43" s="46"/>
      <c r="VWL43" s="46"/>
      <c r="VWM43" s="46"/>
      <c r="VWN43" s="46"/>
      <c r="VWO43" s="46"/>
      <c r="VWP43" s="46"/>
      <c r="VWQ43" s="46"/>
      <c r="VWR43" s="46"/>
      <c r="VWS43" s="46"/>
      <c r="VWT43" s="46"/>
      <c r="VWU43" s="46"/>
      <c r="VWV43" s="46"/>
      <c r="VWW43" s="46"/>
      <c r="VWX43" s="46"/>
      <c r="VWY43" s="46"/>
      <c r="VWZ43" s="46"/>
      <c r="VXA43" s="46"/>
      <c r="VXB43" s="46"/>
      <c r="VXC43" s="46"/>
      <c r="VXD43" s="46"/>
      <c r="VXE43" s="46"/>
      <c r="VXF43" s="46"/>
      <c r="VXG43" s="46"/>
      <c r="VXH43" s="46"/>
      <c r="VXI43" s="46"/>
      <c r="VXJ43" s="46"/>
      <c r="VXK43" s="46"/>
      <c r="VXL43" s="46"/>
      <c r="VXM43" s="46"/>
      <c r="VXN43" s="46"/>
      <c r="VXO43" s="46"/>
      <c r="VXP43" s="46"/>
      <c r="VXQ43" s="46"/>
      <c r="VXR43" s="46"/>
      <c r="VXS43" s="46"/>
      <c r="VXT43" s="46"/>
      <c r="VXU43" s="46"/>
      <c r="VXV43" s="46"/>
      <c r="VXW43" s="46"/>
      <c r="VXX43" s="46"/>
      <c r="VXY43" s="46"/>
      <c r="VXZ43" s="46"/>
      <c r="VYA43" s="46"/>
      <c r="VYB43" s="46"/>
      <c r="VYC43" s="46"/>
      <c r="VYD43" s="46"/>
      <c r="VYE43" s="46"/>
      <c r="VYF43" s="46"/>
      <c r="VYG43" s="46"/>
      <c r="VYH43" s="46"/>
      <c r="VYI43" s="46"/>
      <c r="VYJ43" s="46"/>
      <c r="VYK43" s="46"/>
      <c r="VYL43" s="46"/>
      <c r="VYM43" s="46"/>
      <c r="VYN43" s="46"/>
      <c r="VYO43" s="46"/>
      <c r="VYP43" s="46"/>
      <c r="VYQ43" s="46"/>
      <c r="VYR43" s="46"/>
      <c r="VYS43" s="46"/>
      <c r="VYT43" s="46"/>
      <c r="VYU43" s="46"/>
      <c r="VYV43" s="46"/>
      <c r="VYW43" s="46"/>
      <c r="VYX43" s="46"/>
      <c r="VYY43" s="46"/>
      <c r="VYZ43" s="46"/>
      <c r="VZA43" s="46"/>
      <c r="VZB43" s="46"/>
      <c r="VZC43" s="46"/>
      <c r="VZD43" s="46"/>
      <c r="VZE43" s="46"/>
      <c r="VZF43" s="46"/>
      <c r="VZG43" s="46"/>
      <c r="VZH43" s="46"/>
      <c r="VZI43" s="46"/>
      <c r="VZJ43" s="46"/>
      <c r="VZK43" s="46"/>
      <c r="VZL43" s="46"/>
      <c r="VZM43" s="46"/>
      <c r="VZN43" s="46"/>
      <c r="VZO43" s="46"/>
      <c r="VZP43" s="46"/>
      <c r="VZQ43" s="46"/>
      <c r="VZR43" s="46"/>
      <c r="VZS43" s="46"/>
      <c r="VZT43" s="46"/>
      <c r="VZU43" s="46"/>
      <c r="VZV43" s="46"/>
      <c r="VZW43" s="46"/>
      <c r="VZX43" s="46"/>
      <c r="VZY43" s="46"/>
      <c r="VZZ43" s="46"/>
      <c r="WAA43" s="46"/>
      <c r="WAB43" s="46"/>
      <c r="WAC43" s="46"/>
      <c r="WAD43" s="46"/>
      <c r="WAE43" s="46"/>
      <c r="WAF43" s="46"/>
      <c r="WAG43" s="46"/>
      <c r="WAH43" s="46"/>
      <c r="WAI43" s="46"/>
      <c r="WAJ43" s="46"/>
      <c r="WAK43" s="46"/>
      <c r="WAL43" s="46"/>
      <c r="WAM43" s="46"/>
      <c r="WAN43" s="46"/>
      <c r="WAO43" s="46"/>
      <c r="WAP43" s="46"/>
      <c r="WAQ43" s="46"/>
      <c r="WAR43" s="46"/>
      <c r="WAS43" s="46"/>
      <c r="WAT43" s="46"/>
      <c r="WAU43" s="46"/>
      <c r="WAV43" s="46"/>
      <c r="WAW43" s="46"/>
      <c r="WAX43" s="46"/>
      <c r="WAY43" s="46"/>
      <c r="WAZ43" s="46"/>
      <c r="WBA43" s="46"/>
      <c r="WBB43" s="46"/>
      <c r="WBC43" s="46"/>
      <c r="WBD43" s="46"/>
      <c r="WBE43" s="46"/>
      <c r="WBF43" s="46"/>
      <c r="WBG43" s="46"/>
      <c r="WBH43" s="46"/>
      <c r="WBI43" s="46"/>
      <c r="WBJ43" s="46"/>
      <c r="WBK43" s="46"/>
      <c r="WBL43" s="46"/>
      <c r="WBM43" s="46"/>
      <c r="WBN43" s="46"/>
      <c r="WBO43" s="46"/>
      <c r="WBP43" s="46"/>
      <c r="WBQ43" s="46"/>
      <c r="WBR43" s="46"/>
      <c r="WBS43" s="46"/>
      <c r="WBT43" s="46"/>
      <c r="WBU43" s="46"/>
      <c r="WBV43" s="46"/>
      <c r="WBW43" s="46"/>
      <c r="WBX43" s="46"/>
      <c r="WBY43" s="46"/>
      <c r="WBZ43" s="46"/>
      <c r="WCA43" s="46"/>
      <c r="WCB43" s="46"/>
      <c r="WCC43" s="46"/>
      <c r="WCD43" s="46"/>
      <c r="WCE43" s="46"/>
      <c r="WCF43" s="46"/>
      <c r="WCG43" s="46"/>
      <c r="WCH43" s="46"/>
      <c r="WCI43" s="46"/>
      <c r="WCJ43" s="46"/>
      <c r="WCK43" s="46"/>
      <c r="WCL43" s="46"/>
      <c r="WCM43" s="46"/>
      <c r="WCN43" s="46"/>
      <c r="WCO43" s="46"/>
      <c r="WCP43" s="46"/>
      <c r="WCQ43" s="46"/>
      <c r="WCR43" s="46"/>
      <c r="WCS43" s="46"/>
      <c r="WCT43" s="46"/>
      <c r="WCU43" s="46"/>
      <c r="WCV43" s="46"/>
      <c r="WCW43" s="46"/>
      <c r="WCX43" s="46"/>
      <c r="WCY43" s="46"/>
      <c r="WCZ43" s="46"/>
      <c r="WDA43" s="46"/>
      <c r="WDB43" s="46"/>
      <c r="WDC43" s="46"/>
      <c r="WDD43" s="46"/>
      <c r="WDE43" s="46"/>
      <c r="WDF43" s="46"/>
      <c r="WDG43" s="46"/>
      <c r="WDH43" s="46"/>
      <c r="WDI43" s="46"/>
      <c r="WDJ43" s="46"/>
      <c r="WDK43" s="46"/>
      <c r="WDL43" s="46"/>
      <c r="WDM43" s="46"/>
      <c r="WDN43" s="46"/>
      <c r="WDO43" s="46"/>
      <c r="WDP43" s="46"/>
      <c r="WDQ43" s="46"/>
      <c r="WDR43" s="46"/>
      <c r="WDS43" s="46"/>
      <c r="WDT43" s="46"/>
      <c r="WDU43" s="46"/>
      <c r="WDV43" s="46"/>
      <c r="WDW43" s="46"/>
      <c r="WDX43" s="46"/>
      <c r="WDY43" s="46"/>
      <c r="WDZ43" s="46"/>
      <c r="WEA43" s="46"/>
      <c r="WEB43" s="46"/>
      <c r="WEC43" s="46"/>
      <c r="WED43" s="46"/>
      <c r="WEE43" s="46"/>
      <c r="WEF43" s="46"/>
      <c r="WEG43" s="46"/>
      <c r="WEH43" s="46"/>
      <c r="WEI43" s="46"/>
      <c r="WEJ43" s="46"/>
      <c r="WEK43" s="46"/>
      <c r="WEL43" s="46"/>
      <c r="WEM43" s="46"/>
      <c r="WEN43" s="46"/>
      <c r="WEO43" s="46"/>
      <c r="WEP43" s="46"/>
      <c r="WEQ43" s="46"/>
      <c r="WER43" s="46"/>
      <c r="WES43" s="46"/>
      <c r="WET43" s="46"/>
      <c r="WEU43" s="46"/>
      <c r="WEV43" s="46"/>
      <c r="WEW43" s="46"/>
      <c r="WEX43" s="46"/>
      <c r="WEY43" s="46"/>
      <c r="WEZ43" s="46"/>
      <c r="WFA43" s="46"/>
      <c r="WFB43" s="46"/>
      <c r="WFC43" s="46"/>
      <c r="WFD43" s="46"/>
      <c r="WFE43" s="46"/>
      <c r="WFF43" s="46"/>
      <c r="WFG43" s="46"/>
      <c r="WFH43" s="46"/>
      <c r="WFI43" s="46"/>
      <c r="WFJ43" s="46"/>
      <c r="WFK43" s="46"/>
      <c r="WFL43" s="46"/>
      <c r="WFM43" s="46"/>
      <c r="WFN43" s="46"/>
      <c r="WFO43" s="46"/>
      <c r="WFP43" s="46"/>
      <c r="WFQ43" s="46"/>
      <c r="WFR43" s="46"/>
      <c r="WFS43" s="46"/>
      <c r="WFT43" s="46"/>
      <c r="WFU43" s="46"/>
      <c r="WFV43" s="46"/>
      <c r="WFW43" s="46"/>
      <c r="WFX43" s="46"/>
      <c r="WFY43" s="46"/>
      <c r="WFZ43" s="46"/>
      <c r="WGA43" s="46"/>
      <c r="WGB43" s="46"/>
      <c r="WGC43" s="46"/>
      <c r="WGD43" s="46"/>
      <c r="WGE43" s="46"/>
      <c r="WGF43" s="46"/>
      <c r="WGG43" s="46"/>
      <c r="WGH43" s="46"/>
      <c r="WGI43" s="46"/>
      <c r="WGJ43" s="46"/>
      <c r="WGK43" s="46"/>
      <c r="WGL43" s="46"/>
      <c r="WGM43" s="46"/>
      <c r="WGN43" s="46"/>
      <c r="WGO43" s="46"/>
      <c r="WGP43" s="46"/>
      <c r="WGQ43" s="46"/>
      <c r="WGR43" s="46"/>
      <c r="WGS43" s="46"/>
      <c r="WGT43" s="46"/>
      <c r="WGU43" s="46"/>
      <c r="WGV43" s="46"/>
      <c r="WGW43" s="46"/>
      <c r="WGX43" s="46"/>
      <c r="WGY43" s="46"/>
      <c r="WGZ43" s="46"/>
      <c r="WHA43" s="46"/>
      <c r="WHB43" s="46"/>
      <c r="WHC43" s="46"/>
      <c r="WHD43" s="46"/>
      <c r="WHE43" s="46"/>
      <c r="WHF43" s="46"/>
      <c r="WHG43" s="46"/>
      <c r="WHH43" s="46"/>
      <c r="WHI43" s="46"/>
      <c r="WHJ43" s="46"/>
      <c r="WHK43" s="46"/>
      <c r="WHL43" s="46"/>
      <c r="WHM43" s="46"/>
      <c r="WHN43" s="46"/>
      <c r="WHO43" s="46"/>
      <c r="WHP43" s="46"/>
      <c r="WHQ43" s="46"/>
      <c r="WHR43" s="46"/>
      <c r="WHS43" s="46"/>
      <c r="WHT43" s="46"/>
      <c r="WHU43" s="46"/>
      <c r="WHV43" s="46"/>
      <c r="WHW43" s="46"/>
      <c r="WHX43" s="46"/>
      <c r="WHY43" s="46"/>
      <c r="WHZ43" s="46"/>
      <c r="WIA43" s="46"/>
      <c r="WIB43" s="46"/>
      <c r="WIC43" s="46"/>
      <c r="WID43" s="46"/>
      <c r="WIE43" s="46"/>
      <c r="WIF43" s="46"/>
      <c r="WIG43" s="46"/>
      <c r="WIH43" s="46"/>
      <c r="WII43" s="46"/>
      <c r="WIJ43" s="46"/>
      <c r="WIK43" s="46"/>
      <c r="WIL43" s="46"/>
      <c r="WIM43" s="46"/>
      <c r="WIN43" s="46"/>
      <c r="WIO43" s="46"/>
      <c r="WIP43" s="46"/>
      <c r="WIQ43" s="46"/>
      <c r="WIR43" s="46"/>
      <c r="WIS43" s="46"/>
      <c r="WIT43" s="46"/>
      <c r="WIU43" s="46"/>
      <c r="WIV43" s="46"/>
      <c r="WIW43" s="46"/>
      <c r="WIX43" s="46"/>
      <c r="WIY43" s="46"/>
      <c r="WIZ43" s="46"/>
      <c r="WJA43" s="46"/>
      <c r="WJB43" s="46"/>
      <c r="WJC43" s="46"/>
      <c r="WJD43" s="46"/>
      <c r="WJE43" s="46"/>
      <c r="WJF43" s="46"/>
      <c r="WJG43" s="46"/>
      <c r="WJH43" s="46"/>
      <c r="WJI43" s="46"/>
      <c r="WJJ43" s="46"/>
      <c r="WJK43" s="46"/>
      <c r="WJL43" s="46"/>
      <c r="WJM43" s="46"/>
      <c r="WJN43" s="46"/>
      <c r="WJO43" s="46"/>
      <c r="WJP43" s="46"/>
      <c r="WJQ43" s="46"/>
      <c r="WJR43" s="46"/>
      <c r="WJS43" s="46"/>
      <c r="WJT43" s="46"/>
      <c r="WJU43" s="46"/>
      <c r="WJV43" s="46"/>
      <c r="WJW43" s="46"/>
      <c r="WJX43" s="46"/>
      <c r="WJY43" s="46"/>
      <c r="WJZ43" s="46"/>
      <c r="WKA43" s="46"/>
      <c r="WKB43" s="46"/>
      <c r="WKC43" s="46"/>
      <c r="WKD43" s="46"/>
      <c r="WKE43" s="46"/>
      <c r="WKF43" s="46"/>
      <c r="WKG43" s="46"/>
      <c r="WKH43" s="46"/>
      <c r="WKI43" s="46"/>
      <c r="WKJ43" s="46"/>
      <c r="WKK43" s="46"/>
      <c r="WKL43" s="46"/>
      <c r="WKM43" s="46"/>
      <c r="WKN43" s="46"/>
      <c r="WKO43" s="46"/>
      <c r="WKP43" s="46"/>
      <c r="WKQ43" s="46"/>
      <c r="WKR43" s="46"/>
      <c r="WKS43" s="46"/>
      <c r="WKT43" s="46"/>
      <c r="WKU43" s="46"/>
      <c r="WKV43" s="46"/>
      <c r="WKW43" s="46"/>
      <c r="WKX43" s="46"/>
      <c r="WKY43" s="46"/>
      <c r="WKZ43" s="46"/>
      <c r="WLA43" s="46"/>
      <c r="WLB43" s="46"/>
      <c r="WLC43" s="46"/>
      <c r="WLD43" s="46"/>
      <c r="WLE43" s="46"/>
      <c r="WLF43" s="46"/>
      <c r="WLG43" s="46"/>
      <c r="WLH43" s="46"/>
      <c r="WLI43" s="46"/>
      <c r="WLJ43" s="46"/>
      <c r="WLK43" s="46"/>
      <c r="WLL43" s="46"/>
      <c r="WLM43" s="46"/>
      <c r="WLN43" s="46"/>
      <c r="WLO43" s="46"/>
      <c r="WLP43" s="46"/>
      <c r="WLQ43" s="46"/>
      <c r="WLR43" s="46"/>
      <c r="WLS43" s="46"/>
      <c r="WLT43" s="46"/>
      <c r="WLU43" s="46"/>
      <c r="WLV43" s="46"/>
      <c r="WLW43" s="46"/>
      <c r="WLX43" s="46"/>
      <c r="WLY43" s="46"/>
      <c r="WLZ43" s="46"/>
      <c r="WMA43" s="46"/>
      <c r="WMB43" s="46"/>
      <c r="WMC43" s="46"/>
      <c r="WMD43" s="46"/>
      <c r="WME43" s="46"/>
      <c r="WMF43" s="46"/>
      <c r="WMG43" s="46"/>
      <c r="WMH43" s="46"/>
      <c r="WMI43" s="46"/>
      <c r="WMJ43" s="46"/>
      <c r="WMK43" s="46"/>
      <c r="WML43" s="46"/>
      <c r="WMM43" s="46"/>
      <c r="WMN43" s="46"/>
      <c r="WMO43" s="46"/>
      <c r="WMP43" s="46"/>
      <c r="WMQ43" s="46"/>
      <c r="WMR43" s="46"/>
      <c r="WMS43" s="46"/>
      <c r="WMT43" s="46"/>
      <c r="WMU43" s="46"/>
      <c r="WMV43" s="46"/>
      <c r="WMW43" s="46"/>
      <c r="WMX43" s="46"/>
      <c r="WMY43" s="46"/>
      <c r="WMZ43" s="46"/>
      <c r="WNA43" s="46"/>
      <c r="WNB43" s="46"/>
      <c r="WNC43" s="46"/>
      <c r="WND43" s="46"/>
      <c r="WNE43" s="46"/>
      <c r="WNF43" s="46"/>
      <c r="WNG43" s="46"/>
      <c r="WNH43" s="46"/>
      <c r="WNI43" s="46"/>
      <c r="WNJ43" s="46"/>
      <c r="WNK43" s="46"/>
      <c r="WNL43" s="46"/>
      <c r="WNM43" s="46"/>
      <c r="WNN43" s="46"/>
      <c r="WNO43" s="46"/>
      <c r="WNP43" s="46"/>
      <c r="WNQ43" s="46"/>
      <c r="WNR43" s="46"/>
      <c r="WNS43" s="46"/>
      <c r="WNT43" s="46"/>
      <c r="WNU43" s="46"/>
      <c r="WNV43" s="46"/>
      <c r="WNW43" s="46"/>
      <c r="WNX43" s="46"/>
      <c r="WNY43" s="46"/>
      <c r="WNZ43" s="46"/>
      <c r="WOA43" s="46"/>
      <c r="WOB43" s="46"/>
      <c r="WOC43" s="46"/>
      <c r="WOD43" s="46"/>
      <c r="WOE43" s="46"/>
      <c r="WOF43" s="46"/>
      <c r="WOG43" s="46"/>
      <c r="WOH43" s="46"/>
      <c r="WOI43" s="46"/>
      <c r="WOJ43" s="46"/>
      <c r="WOK43" s="46"/>
      <c r="WOL43" s="46"/>
      <c r="WOM43" s="46"/>
      <c r="WON43" s="46"/>
      <c r="WOO43" s="46"/>
      <c r="WOP43" s="46"/>
      <c r="WOQ43" s="46"/>
      <c r="WOR43" s="46"/>
      <c r="WOS43" s="46"/>
      <c r="WOT43" s="46"/>
      <c r="WOU43" s="46"/>
      <c r="WOV43" s="46"/>
      <c r="WOW43" s="46"/>
      <c r="WOX43" s="46"/>
      <c r="WOY43" s="46"/>
      <c r="WOZ43" s="46"/>
      <c r="WPA43" s="46"/>
      <c r="WPB43" s="46"/>
      <c r="WPC43" s="46"/>
      <c r="WPD43" s="46"/>
      <c r="WPE43" s="46"/>
      <c r="WPF43" s="46"/>
      <c r="WPG43" s="46"/>
      <c r="WPH43" s="46"/>
      <c r="WPI43" s="46"/>
      <c r="WPJ43" s="46"/>
      <c r="WPK43" s="46"/>
      <c r="WPL43" s="46"/>
      <c r="WPM43" s="46"/>
      <c r="WPN43" s="46"/>
      <c r="WPO43" s="46"/>
      <c r="WPP43" s="46"/>
      <c r="WPQ43" s="46"/>
      <c r="WPR43" s="46"/>
      <c r="WPS43" s="46"/>
      <c r="WPT43" s="46"/>
      <c r="WPU43" s="46"/>
      <c r="WPV43" s="46"/>
      <c r="WPW43" s="46"/>
      <c r="WPX43" s="46"/>
      <c r="WPY43" s="46"/>
      <c r="WPZ43" s="46"/>
      <c r="WQA43" s="46"/>
      <c r="WQB43" s="46"/>
      <c r="WQC43" s="46"/>
      <c r="WQD43" s="46"/>
      <c r="WQE43" s="46"/>
      <c r="WQF43" s="46"/>
      <c r="WQG43" s="46"/>
      <c r="WQH43" s="46"/>
      <c r="WQI43" s="46"/>
      <c r="WQJ43" s="46"/>
      <c r="WQK43" s="46"/>
      <c r="WQL43" s="46"/>
      <c r="WQM43" s="46"/>
      <c r="WQN43" s="46"/>
      <c r="WQO43" s="46"/>
      <c r="WQP43" s="46"/>
      <c r="WQQ43" s="46"/>
      <c r="WQR43" s="46"/>
      <c r="WQS43" s="46"/>
      <c r="WQT43" s="46"/>
      <c r="WQU43" s="46"/>
      <c r="WQV43" s="46"/>
      <c r="WQW43" s="46"/>
      <c r="WQX43" s="46"/>
      <c r="WQY43" s="46"/>
      <c r="WQZ43" s="46"/>
      <c r="WRA43" s="46"/>
      <c r="WRB43" s="46"/>
      <c r="WRC43" s="46"/>
      <c r="WRD43" s="46"/>
      <c r="WRE43" s="46"/>
      <c r="WRF43" s="46"/>
      <c r="WRG43" s="46"/>
      <c r="WRH43" s="46"/>
      <c r="WRI43" s="46"/>
      <c r="WRJ43" s="46"/>
      <c r="WRK43" s="46"/>
      <c r="WRL43" s="46"/>
      <c r="WRM43" s="46"/>
      <c r="WRN43" s="46"/>
      <c r="WRO43" s="46"/>
      <c r="WRP43" s="46"/>
      <c r="WRQ43" s="46"/>
      <c r="WRR43" s="46"/>
      <c r="WRS43" s="46"/>
      <c r="WRT43" s="46"/>
      <c r="WRU43" s="46"/>
      <c r="WRV43" s="46"/>
      <c r="WRW43" s="46"/>
      <c r="WRX43" s="46"/>
      <c r="WRY43" s="46"/>
      <c r="WRZ43" s="46"/>
      <c r="WSA43" s="46"/>
      <c r="WSB43" s="46"/>
      <c r="WSC43" s="46"/>
      <c r="WSD43" s="46"/>
      <c r="WSE43" s="46"/>
      <c r="WSF43" s="46"/>
      <c r="WSG43" s="46"/>
      <c r="WSH43" s="46"/>
      <c r="WSI43" s="46"/>
      <c r="WSJ43" s="46"/>
      <c r="WSK43" s="46"/>
      <c r="WSL43" s="46"/>
      <c r="WSM43" s="46"/>
      <c r="WSN43" s="46"/>
      <c r="WSO43" s="46"/>
      <c r="WSP43" s="46"/>
      <c r="WSQ43" s="46"/>
      <c r="WSR43" s="46"/>
      <c r="WSS43" s="46"/>
      <c r="WST43" s="46"/>
      <c r="WSU43" s="46"/>
      <c r="WSV43" s="46"/>
      <c r="WSW43" s="46"/>
      <c r="WSX43" s="46"/>
      <c r="WSY43" s="46"/>
      <c r="WSZ43" s="46"/>
      <c r="WTA43" s="46"/>
      <c r="WTB43" s="46"/>
      <c r="WTC43" s="46"/>
      <c r="WTD43" s="46"/>
      <c r="WTE43" s="46"/>
      <c r="WTF43" s="46"/>
      <c r="WTG43" s="46"/>
      <c r="WTH43" s="46"/>
      <c r="WTI43" s="46"/>
      <c r="WTJ43" s="46"/>
      <c r="WTK43" s="46"/>
      <c r="WTL43" s="46"/>
      <c r="WTM43" s="46"/>
      <c r="WTN43" s="46"/>
      <c r="WTO43" s="46"/>
      <c r="WTP43" s="46"/>
      <c r="WTQ43" s="46"/>
      <c r="WTR43" s="46"/>
      <c r="WTS43" s="46"/>
      <c r="WTT43" s="46"/>
      <c r="WTU43" s="46"/>
      <c r="WTV43" s="46"/>
      <c r="WTW43" s="46"/>
      <c r="WTX43" s="46"/>
      <c r="WTY43" s="46"/>
      <c r="WTZ43" s="46"/>
      <c r="WUA43" s="46"/>
      <c r="WUB43" s="46"/>
      <c r="WUC43" s="46"/>
      <c r="WUD43" s="46"/>
      <c r="WUE43" s="46"/>
      <c r="WUF43" s="46"/>
      <c r="WUG43" s="46"/>
      <c r="WUH43" s="46"/>
      <c r="WUI43" s="46"/>
      <c r="WUJ43" s="46"/>
      <c r="WUK43" s="46"/>
      <c r="WUL43" s="46"/>
      <c r="WUM43" s="46"/>
      <c r="WUN43" s="46"/>
      <c r="WUO43" s="46"/>
      <c r="WUP43" s="46"/>
      <c r="WUQ43" s="46"/>
      <c r="WUR43" s="46"/>
      <c r="WUS43" s="46"/>
      <c r="WUT43" s="46"/>
      <c r="WUU43" s="46"/>
      <c r="WUV43" s="46"/>
      <c r="WUW43" s="46"/>
      <c r="WUX43" s="46"/>
      <c r="WUY43" s="46"/>
      <c r="WUZ43" s="46"/>
      <c r="WVA43" s="46"/>
      <c r="WVB43" s="46"/>
      <c r="WVC43" s="46"/>
      <c r="WVD43" s="46"/>
      <c r="WVE43" s="46"/>
      <c r="WVF43" s="46"/>
      <c r="WVG43" s="46"/>
      <c r="WVH43" s="46"/>
      <c r="WVI43" s="46"/>
      <c r="WVJ43" s="46"/>
      <c r="WVK43" s="46"/>
      <c r="WVL43" s="46"/>
      <c r="WVM43" s="46"/>
      <c r="WVN43" s="46"/>
      <c r="WVO43" s="46"/>
      <c r="WVP43" s="46"/>
      <c r="WVQ43" s="46"/>
      <c r="WVR43" s="46"/>
      <c r="WVS43" s="46"/>
      <c r="WVT43" s="46"/>
    </row>
  </sheetData>
  <mergeCells count="8">
    <mergeCell ref="G2:G3"/>
    <mergeCell ref="B22:F22"/>
    <mergeCell ref="A2:A3"/>
    <mergeCell ref="B2:B3"/>
    <mergeCell ref="C2:C3"/>
    <mergeCell ref="D2:D3"/>
    <mergeCell ref="E2:E3"/>
    <mergeCell ref="F2:F3"/>
  </mergeCells>
  <printOptions horizontalCentered="1"/>
  <pageMargins left="0.75" right="0.5" top="0.5" bottom="0.5" header="0" footer="0"/>
  <pageSetup paperSize="9" scale="66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DF10-924A-4B58-9349-9E5A6A93994C}">
  <sheetPr>
    <tabColor rgb="FFFFC000"/>
    <pageSetUpPr fitToPage="1"/>
  </sheetPr>
  <dimension ref="A1:J60"/>
  <sheetViews>
    <sheetView tabSelected="1" view="pageBreakPreview" topLeftCell="A25" zoomScaleNormal="100" zoomScaleSheetLayoutView="100" workbookViewId="0">
      <selection activeCell="J36" sqref="J36"/>
    </sheetView>
  </sheetViews>
  <sheetFormatPr defaultColWidth="9.109375" defaultRowHeight="14.4"/>
  <cols>
    <col min="1" max="1" width="7.6640625" style="363" customWidth="1"/>
    <col min="2" max="2" width="51.6640625" style="332" customWidth="1"/>
    <col min="3" max="4" width="12" style="332" customWidth="1"/>
    <col min="5" max="5" width="11.44140625" style="283" customWidth="1"/>
    <col min="6" max="6" width="20.44140625" style="283" customWidth="1"/>
    <col min="7" max="7" width="9.33203125" style="332" bestFit="1" customWidth="1"/>
    <col min="8" max="8" width="9.109375" style="332"/>
    <col min="9" max="9" width="11.109375" style="332" bestFit="1" customWidth="1"/>
    <col min="10" max="16384" width="9.109375" style="332"/>
  </cols>
  <sheetData>
    <row r="1" spans="1:6" s="329" customFormat="1" ht="19.8" customHeight="1">
      <c r="A1" s="411" t="s">
        <v>842</v>
      </c>
      <c r="B1" s="412"/>
      <c r="C1" s="413"/>
      <c r="D1" s="549"/>
      <c r="E1" s="550"/>
      <c r="F1" s="551"/>
    </row>
    <row r="2" spans="1:6" ht="13.2">
      <c r="A2" s="485" t="s">
        <v>504</v>
      </c>
      <c r="B2" s="330" t="s">
        <v>3</v>
      </c>
      <c r="C2" s="330" t="s">
        <v>4</v>
      </c>
      <c r="D2" s="330" t="s">
        <v>505</v>
      </c>
      <c r="E2" s="331" t="s">
        <v>6</v>
      </c>
      <c r="F2" s="466" t="s">
        <v>506</v>
      </c>
    </row>
    <row r="3" spans="1:6" ht="22.5" customHeight="1">
      <c r="A3" s="486">
        <v>9.1</v>
      </c>
      <c r="B3" s="333" t="s">
        <v>507</v>
      </c>
      <c r="C3" s="334"/>
      <c r="D3" s="334"/>
      <c r="E3" s="335"/>
      <c r="F3" s="487"/>
    </row>
    <row r="4" spans="1:6" ht="15" customHeight="1">
      <c r="A4" s="488" t="s">
        <v>843</v>
      </c>
      <c r="B4" s="337" t="s">
        <v>509</v>
      </c>
      <c r="C4" s="336" t="s">
        <v>510</v>
      </c>
      <c r="D4" s="338">
        <v>100</v>
      </c>
      <c r="E4" s="339"/>
      <c r="F4" s="489">
        <f>E4*D4</f>
        <v>0</v>
      </c>
    </row>
    <row r="5" spans="1:6" ht="15" customHeight="1">
      <c r="A5" s="488" t="s">
        <v>844</v>
      </c>
      <c r="B5" s="340" t="s">
        <v>512</v>
      </c>
      <c r="C5" s="341" t="s">
        <v>510</v>
      </c>
      <c r="D5" s="364">
        <v>100</v>
      </c>
      <c r="E5" s="342"/>
      <c r="F5" s="490">
        <f>E5*D5</f>
        <v>0</v>
      </c>
    </row>
    <row r="6" spans="1:6" ht="15" customHeight="1">
      <c r="A6" s="488" t="s">
        <v>845</v>
      </c>
      <c r="B6" s="340" t="s">
        <v>513</v>
      </c>
      <c r="C6" s="341" t="s">
        <v>510</v>
      </c>
      <c r="D6" s="364">
        <v>50</v>
      </c>
      <c r="E6" s="342"/>
      <c r="F6" s="490">
        <f t="shared" ref="F6:F59" si="0">E6*D6</f>
        <v>0</v>
      </c>
    </row>
    <row r="7" spans="1:6" ht="15" customHeight="1">
      <c r="A7" s="488" t="s">
        <v>846</v>
      </c>
      <c r="B7" s="340" t="s">
        <v>514</v>
      </c>
      <c r="C7" s="341" t="s">
        <v>510</v>
      </c>
      <c r="D7" s="364">
        <v>50</v>
      </c>
      <c r="E7" s="342"/>
      <c r="F7" s="490">
        <f t="shared" si="0"/>
        <v>0</v>
      </c>
    </row>
    <row r="8" spans="1:6" ht="15" customHeight="1">
      <c r="A8" s="488" t="s">
        <v>847</v>
      </c>
      <c r="B8" s="340" t="s">
        <v>515</v>
      </c>
      <c r="C8" s="341" t="s">
        <v>510</v>
      </c>
      <c r="D8" s="364">
        <v>50</v>
      </c>
      <c r="E8" s="342"/>
      <c r="F8" s="490">
        <f t="shared" si="0"/>
        <v>0</v>
      </c>
    </row>
    <row r="9" spans="1:6" ht="15" customHeight="1">
      <c r="A9" s="488" t="s">
        <v>848</v>
      </c>
      <c r="B9" s="340" t="s">
        <v>516</v>
      </c>
      <c r="C9" s="341" t="s">
        <v>510</v>
      </c>
      <c r="D9" s="364">
        <v>50</v>
      </c>
      <c r="E9" s="342"/>
      <c r="F9" s="490">
        <f t="shared" si="0"/>
        <v>0</v>
      </c>
    </row>
    <row r="10" spans="1:6" ht="15" customHeight="1">
      <c r="A10" s="488" t="s">
        <v>849</v>
      </c>
      <c r="B10" s="340" t="s">
        <v>517</v>
      </c>
      <c r="C10" s="341" t="s">
        <v>510</v>
      </c>
      <c r="D10" s="364">
        <v>50</v>
      </c>
      <c r="E10" s="342"/>
      <c r="F10" s="490">
        <f t="shared" si="0"/>
        <v>0</v>
      </c>
    </row>
    <row r="11" spans="1:6" ht="15" customHeight="1">
      <c r="A11" s="488" t="s">
        <v>850</v>
      </c>
      <c r="B11" s="340" t="s">
        <v>518</v>
      </c>
      <c r="C11" s="341" t="s">
        <v>510</v>
      </c>
      <c r="D11" s="364">
        <v>50</v>
      </c>
      <c r="E11" s="342"/>
      <c r="F11" s="490">
        <f t="shared" si="0"/>
        <v>0</v>
      </c>
    </row>
    <row r="12" spans="1:6" ht="15" customHeight="1">
      <c r="A12" s="488" t="s">
        <v>851</v>
      </c>
      <c r="B12" s="340" t="s">
        <v>519</v>
      </c>
      <c r="C12" s="341" t="s">
        <v>510</v>
      </c>
      <c r="D12" s="364">
        <v>50</v>
      </c>
      <c r="E12" s="342"/>
      <c r="F12" s="490">
        <f t="shared" si="0"/>
        <v>0</v>
      </c>
    </row>
    <row r="13" spans="1:6" ht="15" customHeight="1">
      <c r="A13" s="488" t="s">
        <v>852</v>
      </c>
      <c r="B13" s="340" t="s">
        <v>520</v>
      </c>
      <c r="C13" s="341" t="s">
        <v>510</v>
      </c>
      <c r="D13" s="365">
        <v>50</v>
      </c>
      <c r="E13" s="342"/>
      <c r="F13" s="490">
        <f t="shared" si="0"/>
        <v>0</v>
      </c>
    </row>
    <row r="14" spans="1:6" ht="15" customHeight="1">
      <c r="A14" s="486">
        <v>9.1999999999999993</v>
      </c>
      <c r="B14" s="333" t="s">
        <v>521</v>
      </c>
      <c r="C14" s="334"/>
      <c r="D14" s="334"/>
      <c r="E14" s="343"/>
      <c r="F14" s="491"/>
    </row>
    <row r="15" spans="1:6" ht="15" customHeight="1">
      <c r="A15" s="488" t="s">
        <v>853</v>
      </c>
      <c r="B15" s="344" t="s">
        <v>523</v>
      </c>
      <c r="C15" s="345" t="s">
        <v>524</v>
      </c>
      <c r="D15" s="346">
        <v>20</v>
      </c>
      <c r="E15" s="342"/>
      <c r="F15" s="490">
        <f t="shared" si="0"/>
        <v>0</v>
      </c>
    </row>
    <row r="16" spans="1:6" ht="15" customHeight="1">
      <c r="A16" s="488" t="s">
        <v>854</v>
      </c>
      <c r="B16" s="347" t="s">
        <v>526</v>
      </c>
      <c r="C16" s="348" t="s">
        <v>127</v>
      </c>
      <c r="D16" s="348">
        <v>10</v>
      </c>
      <c r="E16" s="342"/>
      <c r="F16" s="490"/>
    </row>
    <row r="17" spans="1:10" ht="15" customHeight="1">
      <c r="A17" s="488" t="s">
        <v>855</v>
      </c>
      <c r="B17" s="347" t="s">
        <v>527</v>
      </c>
      <c r="C17" s="348" t="s">
        <v>127</v>
      </c>
      <c r="D17" s="348">
        <v>10</v>
      </c>
      <c r="E17" s="342"/>
      <c r="F17" s="490">
        <f t="shared" si="0"/>
        <v>0</v>
      </c>
    </row>
    <row r="18" spans="1:10" ht="15" customHeight="1">
      <c r="A18" s="488" t="s">
        <v>856</v>
      </c>
      <c r="B18" s="347" t="s">
        <v>528</v>
      </c>
      <c r="C18" s="348" t="s">
        <v>127</v>
      </c>
      <c r="D18" s="348">
        <v>10</v>
      </c>
      <c r="E18" s="342"/>
      <c r="F18" s="490">
        <f>F17+F16</f>
        <v>0</v>
      </c>
    </row>
    <row r="19" spans="1:10" ht="15" customHeight="1">
      <c r="A19" s="488" t="s">
        <v>857</v>
      </c>
      <c r="B19" s="347" t="s">
        <v>529</v>
      </c>
      <c r="C19" s="348" t="s">
        <v>127</v>
      </c>
      <c r="D19" s="348">
        <v>10</v>
      </c>
      <c r="E19" s="342"/>
      <c r="F19" s="490">
        <f t="shared" si="0"/>
        <v>0</v>
      </c>
    </row>
    <row r="20" spans="1:10" ht="15" customHeight="1">
      <c r="A20" s="488" t="s">
        <v>858</v>
      </c>
      <c r="B20" s="347" t="s">
        <v>530</v>
      </c>
      <c r="C20" s="348" t="s">
        <v>531</v>
      </c>
      <c r="D20" s="348">
        <v>10</v>
      </c>
      <c r="E20" s="342"/>
      <c r="F20" s="490">
        <f t="shared" si="0"/>
        <v>0</v>
      </c>
    </row>
    <row r="21" spans="1:10" ht="15" customHeight="1">
      <c r="A21" s="488" t="s">
        <v>859</v>
      </c>
      <c r="B21" s="347" t="s">
        <v>532</v>
      </c>
      <c r="C21" s="348" t="s">
        <v>180</v>
      </c>
      <c r="D21" s="348">
        <v>100</v>
      </c>
      <c r="E21" s="342"/>
      <c r="F21" s="490">
        <f t="shared" si="0"/>
        <v>0</v>
      </c>
      <c r="J21" s="332">
        <f>253</f>
        <v>253</v>
      </c>
    </row>
    <row r="22" spans="1:10" ht="15" customHeight="1">
      <c r="A22" s="488" t="s">
        <v>860</v>
      </c>
      <c r="B22" s="347" t="s">
        <v>533</v>
      </c>
      <c r="C22" s="348" t="s">
        <v>180</v>
      </c>
      <c r="D22" s="348">
        <v>100</v>
      </c>
      <c r="E22" s="342"/>
      <c r="F22" s="490">
        <f t="shared" si="0"/>
        <v>0</v>
      </c>
      <c r="J22" s="332">
        <f>J21*0.18</f>
        <v>45.54</v>
      </c>
    </row>
    <row r="23" spans="1:10" ht="15" customHeight="1">
      <c r="A23" s="488" t="s">
        <v>861</v>
      </c>
      <c r="B23" s="347" t="s">
        <v>534</v>
      </c>
      <c r="C23" s="348" t="s">
        <v>199</v>
      </c>
      <c r="D23" s="348">
        <v>50</v>
      </c>
      <c r="E23" s="342"/>
      <c r="F23" s="490">
        <f t="shared" si="0"/>
        <v>0</v>
      </c>
    </row>
    <row r="24" spans="1:10" ht="15" customHeight="1">
      <c r="A24" s="488" t="s">
        <v>862</v>
      </c>
      <c r="B24" s="347" t="s">
        <v>535</v>
      </c>
      <c r="C24" s="348" t="s">
        <v>199</v>
      </c>
      <c r="D24" s="348">
        <v>50</v>
      </c>
      <c r="E24" s="342"/>
      <c r="F24" s="490">
        <f t="shared" si="0"/>
        <v>0</v>
      </c>
    </row>
    <row r="25" spans="1:10" ht="15" customHeight="1">
      <c r="A25" s="488" t="s">
        <v>863</v>
      </c>
      <c r="B25" s="347" t="s">
        <v>536</v>
      </c>
      <c r="C25" s="348" t="s">
        <v>199</v>
      </c>
      <c r="D25" s="348">
        <v>50</v>
      </c>
      <c r="E25" s="342"/>
      <c r="F25" s="490">
        <f t="shared" si="0"/>
        <v>0</v>
      </c>
    </row>
    <row r="26" spans="1:10" ht="15" customHeight="1">
      <c r="A26" s="488" t="s">
        <v>864</v>
      </c>
      <c r="B26" s="347" t="s">
        <v>537</v>
      </c>
      <c r="C26" s="348" t="s">
        <v>127</v>
      </c>
      <c r="D26" s="348">
        <v>10</v>
      </c>
      <c r="E26" s="342"/>
      <c r="F26" s="490">
        <f t="shared" si="0"/>
        <v>0</v>
      </c>
    </row>
    <row r="27" spans="1:10" ht="15" customHeight="1">
      <c r="A27" s="488" t="s">
        <v>865</v>
      </c>
      <c r="B27" s="347" t="s">
        <v>538</v>
      </c>
      <c r="C27" s="348" t="s">
        <v>127</v>
      </c>
      <c r="D27" s="348">
        <v>10</v>
      </c>
      <c r="E27" s="342"/>
      <c r="F27" s="490">
        <f t="shared" si="0"/>
        <v>0</v>
      </c>
    </row>
    <row r="28" spans="1:10" ht="15" customHeight="1">
      <c r="A28" s="488" t="s">
        <v>866</v>
      </c>
      <c r="B28" s="347" t="s">
        <v>539</v>
      </c>
      <c r="C28" s="348" t="s">
        <v>228</v>
      </c>
      <c r="D28" s="348">
        <v>10</v>
      </c>
      <c r="E28" s="342"/>
      <c r="F28" s="490">
        <f t="shared" si="0"/>
        <v>0</v>
      </c>
    </row>
    <row r="29" spans="1:10" ht="15" customHeight="1">
      <c r="A29" s="488" t="s">
        <v>867</v>
      </c>
      <c r="B29" s="347" t="s">
        <v>540</v>
      </c>
      <c r="C29" s="348" t="s">
        <v>541</v>
      </c>
      <c r="D29" s="348">
        <v>10</v>
      </c>
      <c r="E29" s="342"/>
      <c r="F29" s="490">
        <f t="shared" si="0"/>
        <v>0</v>
      </c>
    </row>
    <row r="30" spans="1:10" ht="15" customHeight="1">
      <c r="A30" s="488" t="s">
        <v>868</v>
      </c>
      <c r="B30" s="347" t="s">
        <v>542</v>
      </c>
      <c r="C30" s="348" t="s">
        <v>541</v>
      </c>
      <c r="D30" s="348">
        <v>10</v>
      </c>
      <c r="E30" s="342"/>
      <c r="F30" s="490">
        <f t="shared" si="0"/>
        <v>0</v>
      </c>
    </row>
    <row r="31" spans="1:10" ht="15" customHeight="1">
      <c r="A31" s="488" t="s">
        <v>869</v>
      </c>
      <c r="B31" s="347" t="s">
        <v>543</v>
      </c>
      <c r="C31" s="348" t="s">
        <v>544</v>
      </c>
      <c r="D31" s="348">
        <v>100</v>
      </c>
      <c r="E31" s="342"/>
      <c r="F31" s="490">
        <f t="shared" si="0"/>
        <v>0</v>
      </c>
    </row>
    <row r="32" spans="1:10" ht="15" customHeight="1">
      <c r="A32" s="488" t="s">
        <v>870</v>
      </c>
      <c r="B32" s="347" t="s">
        <v>545</v>
      </c>
      <c r="C32" s="348" t="s">
        <v>544</v>
      </c>
      <c r="D32" s="348">
        <v>100</v>
      </c>
      <c r="E32" s="342"/>
      <c r="F32" s="490">
        <f t="shared" si="0"/>
        <v>0</v>
      </c>
    </row>
    <row r="33" spans="1:10" ht="15" customHeight="1">
      <c r="A33" s="488" t="s">
        <v>871</v>
      </c>
      <c r="B33" s="347" t="s">
        <v>546</v>
      </c>
      <c r="C33" s="348" t="s">
        <v>544</v>
      </c>
      <c r="D33" s="348">
        <v>100</v>
      </c>
      <c r="E33" s="342"/>
      <c r="F33" s="490">
        <f t="shared" si="0"/>
        <v>0</v>
      </c>
    </row>
    <row r="34" spans="1:10" ht="15" customHeight="1">
      <c r="A34" s="488" t="s">
        <v>872</v>
      </c>
      <c r="B34" s="347" t="s">
        <v>547</v>
      </c>
      <c r="C34" s="348" t="s">
        <v>127</v>
      </c>
      <c r="D34" s="348">
        <v>20</v>
      </c>
      <c r="E34" s="342"/>
      <c r="F34" s="490">
        <f t="shared" si="0"/>
        <v>0</v>
      </c>
    </row>
    <row r="35" spans="1:10" ht="15" customHeight="1">
      <c r="A35" s="488" t="s">
        <v>873</v>
      </c>
      <c r="B35" s="349" t="s">
        <v>548</v>
      </c>
      <c r="C35" s="348" t="s">
        <v>106</v>
      </c>
      <c r="D35" s="350">
        <v>10</v>
      </c>
      <c r="E35" s="351"/>
      <c r="F35" s="492">
        <f t="shared" si="0"/>
        <v>0</v>
      </c>
    </row>
    <row r="36" spans="1:10" ht="15" customHeight="1">
      <c r="A36" s="488" t="s">
        <v>874</v>
      </c>
      <c r="B36" s="349" t="s">
        <v>549</v>
      </c>
      <c r="C36" s="348" t="s">
        <v>127</v>
      </c>
      <c r="D36" s="350">
        <v>2</v>
      </c>
      <c r="E36" s="351"/>
      <c r="F36" s="492">
        <f t="shared" si="0"/>
        <v>0</v>
      </c>
    </row>
    <row r="37" spans="1:10" ht="15" customHeight="1">
      <c r="A37" s="486">
        <v>9.3000000000000007</v>
      </c>
      <c r="B37" s="333" t="s">
        <v>550</v>
      </c>
      <c r="C37" s="334"/>
      <c r="D37" s="334"/>
      <c r="E37" s="343"/>
      <c r="F37" s="491"/>
    </row>
    <row r="38" spans="1:10" ht="15" customHeight="1">
      <c r="A38" s="488" t="s">
        <v>875</v>
      </c>
      <c r="B38" s="347" t="s">
        <v>552</v>
      </c>
      <c r="C38" s="336" t="s">
        <v>510</v>
      </c>
      <c r="D38" s="352">
        <v>8</v>
      </c>
      <c r="E38" s="342"/>
      <c r="F38" s="490">
        <f t="shared" si="0"/>
        <v>0</v>
      </c>
    </row>
    <row r="39" spans="1:10" ht="15" customHeight="1">
      <c r="A39" s="488" t="s">
        <v>876</v>
      </c>
      <c r="B39" s="347" t="s">
        <v>554</v>
      </c>
      <c r="C39" s="352" t="s">
        <v>510</v>
      </c>
      <c r="D39" s="352">
        <v>8</v>
      </c>
      <c r="E39" s="342"/>
      <c r="F39" s="490">
        <f t="shared" si="0"/>
        <v>0</v>
      </c>
    </row>
    <row r="40" spans="1:10" ht="15" customHeight="1">
      <c r="A40" s="488" t="s">
        <v>877</v>
      </c>
      <c r="B40" s="347" t="s">
        <v>556</v>
      </c>
      <c r="C40" s="341" t="s">
        <v>557</v>
      </c>
      <c r="D40" s="352">
        <v>8</v>
      </c>
      <c r="E40" s="342"/>
      <c r="F40" s="490">
        <f t="shared" si="0"/>
        <v>0</v>
      </c>
      <c r="J40" s="353" t="s">
        <v>558</v>
      </c>
    </row>
    <row r="41" spans="1:10" ht="15" customHeight="1">
      <c r="A41" s="488" t="s">
        <v>878</v>
      </c>
      <c r="B41" s="347" t="s">
        <v>559</v>
      </c>
      <c r="C41" s="341" t="s">
        <v>510</v>
      </c>
      <c r="D41" s="352">
        <v>8</v>
      </c>
      <c r="E41" s="342"/>
      <c r="F41" s="490">
        <f t="shared" si="0"/>
        <v>0</v>
      </c>
    </row>
    <row r="42" spans="1:10" ht="15" customHeight="1">
      <c r="A42" s="488" t="s">
        <v>879</v>
      </c>
      <c r="B42" s="347" t="s">
        <v>560</v>
      </c>
      <c r="C42" s="341" t="s">
        <v>510</v>
      </c>
      <c r="D42" s="352">
        <v>8</v>
      </c>
      <c r="E42" s="342"/>
      <c r="F42" s="490">
        <f t="shared" si="0"/>
        <v>0</v>
      </c>
      <c r="H42" s="332">
        <v>1250</v>
      </c>
      <c r="I42" s="332">
        <v>1.25</v>
      </c>
      <c r="J42" s="332">
        <f>+H42*1.25</f>
        <v>1562.5</v>
      </c>
    </row>
    <row r="43" spans="1:10" ht="15" customHeight="1">
      <c r="A43" s="488" t="s">
        <v>880</v>
      </c>
      <c r="B43" s="354" t="s">
        <v>561</v>
      </c>
      <c r="C43" s="355" t="s">
        <v>510</v>
      </c>
      <c r="D43" s="352">
        <v>8</v>
      </c>
      <c r="E43" s="356"/>
      <c r="F43" s="490">
        <f t="shared" si="0"/>
        <v>0</v>
      </c>
      <c r="H43" s="332">
        <v>5000</v>
      </c>
      <c r="J43" s="332">
        <f>+H43*1.25</f>
        <v>6250</v>
      </c>
    </row>
    <row r="44" spans="1:10" ht="15" customHeight="1">
      <c r="A44" s="488" t="s">
        <v>881</v>
      </c>
      <c r="B44" s="354" t="s">
        <v>562</v>
      </c>
      <c r="C44" s="355" t="s">
        <v>510</v>
      </c>
      <c r="D44" s="352">
        <v>8</v>
      </c>
      <c r="E44" s="356"/>
      <c r="F44" s="490">
        <f t="shared" si="0"/>
        <v>0</v>
      </c>
      <c r="H44" s="332">
        <v>1850</v>
      </c>
      <c r="J44" s="332">
        <f>+H44*1.25</f>
        <v>2312.5</v>
      </c>
    </row>
    <row r="45" spans="1:10" ht="15" customHeight="1">
      <c r="A45" s="488" t="s">
        <v>882</v>
      </c>
      <c r="B45" s="354" t="s">
        <v>563</v>
      </c>
      <c r="C45" s="355" t="s">
        <v>510</v>
      </c>
      <c r="D45" s="352">
        <v>8</v>
      </c>
      <c r="E45" s="356"/>
      <c r="F45" s="490">
        <f t="shared" si="0"/>
        <v>0</v>
      </c>
    </row>
    <row r="46" spans="1:10" ht="15" customHeight="1">
      <c r="A46" s="488" t="s">
        <v>883</v>
      </c>
      <c r="B46" s="357" t="s">
        <v>564</v>
      </c>
      <c r="C46" s="355" t="s">
        <v>510</v>
      </c>
      <c r="D46" s="352">
        <v>8</v>
      </c>
      <c r="E46" s="358"/>
      <c r="F46" s="490">
        <f t="shared" si="0"/>
        <v>0</v>
      </c>
    </row>
    <row r="47" spans="1:10" ht="15" customHeight="1">
      <c r="A47" s="488" t="s">
        <v>884</v>
      </c>
      <c r="B47" s="357" t="s">
        <v>565</v>
      </c>
      <c r="C47" s="355" t="s">
        <v>510</v>
      </c>
      <c r="D47" s="352">
        <v>8</v>
      </c>
      <c r="E47" s="358"/>
      <c r="F47" s="490">
        <f t="shared" si="0"/>
        <v>0</v>
      </c>
    </row>
    <row r="48" spans="1:10" ht="15" customHeight="1">
      <c r="A48" s="488" t="s">
        <v>885</v>
      </c>
      <c r="B48" s="359" t="s">
        <v>566</v>
      </c>
      <c r="C48" s="355" t="s">
        <v>510</v>
      </c>
      <c r="D48" s="352">
        <v>8</v>
      </c>
      <c r="E48" s="360"/>
      <c r="F48" s="490">
        <f t="shared" si="0"/>
        <v>0</v>
      </c>
    </row>
    <row r="49" spans="1:9" ht="15" customHeight="1">
      <c r="A49" s="488" t="s">
        <v>886</v>
      </c>
      <c r="B49" s="359" t="s">
        <v>567</v>
      </c>
      <c r="C49" s="361" t="s">
        <v>510</v>
      </c>
      <c r="D49" s="352">
        <v>5</v>
      </c>
      <c r="E49" s="360"/>
      <c r="F49" s="490">
        <f t="shared" si="0"/>
        <v>0</v>
      </c>
    </row>
    <row r="50" spans="1:9" ht="15" customHeight="1">
      <c r="A50" s="488" t="s">
        <v>887</v>
      </c>
      <c r="B50" s="359" t="s">
        <v>568</v>
      </c>
      <c r="C50" s="361" t="s">
        <v>510</v>
      </c>
      <c r="D50" s="352">
        <v>8</v>
      </c>
      <c r="E50" s="360"/>
      <c r="F50" s="490">
        <f t="shared" si="0"/>
        <v>0</v>
      </c>
    </row>
    <row r="51" spans="1:9" ht="15" customHeight="1">
      <c r="A51" s="488" t="s">
        <v>888</v>
      </c>
      <c r="B51" s="359" t="s">
        <v>569</v>
      </c>
      <c r="C51" s="361" t="s">
        <v>570</v>
      </c>
      <c r="D51" s="352">
        <v>10</v>
      </c>
      <c r="E51" s="360"/>
      <c r="F51" s="490">
        <f t="shared" si="0"/>
        <v>0</v>
      </c>
    </row>
    <row r="52" spans="1:9" ht="15" customHeight="1">
      <c r="A52" s="488" t="s">
        <v>889</v>
      </c>
      <c r="B52" s="359" t="s">
        <v>571</v>
      </c>
      <c r="C52" s="361" t="s">
        <v>570</v>
      </c>
      <c r="D52" s="352">
        <v>10</v>
      </c>
      <c r="E52" s="360"/>
      <c r="F52" s="490">
        <f t="shared" si="0"/>
        <v>0</v>
      </c>
    </row>
    <row r="53" spans="1:9" ht="15" customHeight="1">
      <c r="A53" s="488" t="s">
        <v>890</v>
      </c>
      <c r="B53" s="359" t="s">
        <v>572</v>
      </c>
      <c r="C53" s="361" t="s">
        <v>510</v>
      </c>
      <c r="D53" s="352">
        <v>10</v>
      </c>
      <c r="E53" s="360"/>
      <c r="F53" s="490">
        <f t="shared" si="0"/>
        <v>0</v>
      </c>
    </row>
    <row r="54" spans="1:9" ht="15" customHeight="1">
      <c r="A54" s="488" t="s">
        <v>891</v>
      </c>
      <c r="B54" s="359" t="s">
        <v>573</v>
      </c>
      <c r="C54" s="361" t="s">
        <v>510</v>
      </c>
      <c r="D54" s="352">
        <v>10</v>
      </c>
      <c r="E54" s="360"/>
      <c r="F54" s="490">
        <f t="shared" si="0"/>
        <v>0</v>
      </c>
    </row>
    <row r="55" spans="1:9" ht="15" customHeight="1">
      <c r="A55" s="488" t="s">
        <v>892</v>
      </c>
      <c r="B55" s="359" t="s">
        <v>574</v>
      </c>
      <c r="C55" s="361" t="s">
        <v>510</v>
      </c>
      <c r="D55" s="352">
        <v>10</v>
      </c>
      <c r="E55" s="360"/>
      <c r="F55" s="490">
        <f t="shared" si="0"/>
        <v>0</v>
      </c>
    </row>
    <row r="56" spans="1:9" ht="15" customHeight="1">
      <c r="A56" s="488" t="s">
        <v>893</v>
      </c>
      <c r="B56" s="359" t="s">
        <v>575</v>
      </c>
      <c r="C56" s="361" t="s">
        <v>510</v>
      </c>
      <c r="D56" s="352">
        <v>10</v>
      </c>
      <c r="E56" s="360"/>
      <c r="F56" s="490">
        <f t="shared" si="0"/>
        <v>0</v>
      </c>
    </row>
    <row r="57" spans="1:9" ht="15" customHeight="1">
      <c r="A57" s="488" t="s">
        <v>894</v>
      </c>
      <c r="B57" s="359" t="s">
        <v>576</v>
      </c>
      <c r="C57" s="361" t="s">
        <v>557</v>
      </c>
      <c r="D57" s="352">
        <v>10</v>
      </c>
      <c r="E57" s="360"/>
      <c r="F57" s="490">
        <f t="shared" si="0"/>
        <v>0</v>
      </c>
    </row>
    <row r="58" spans="1:9" ht="15" customHeight="1">
      <c r="A58" s="488" t="s">
        <v>895</v>
      </c>
      <c r="B58" s="359" t="s">
        <v>577</v>
      </c>
      <c r="C58" s="361" t="s">
        <v>510</v>
      </c>
      <c r="D58" s="352">
        <v>10</v>
      </c>
      <c r="E58" s="360"/>
      <c r="F58" s="490">
        <f t="shared" si="0"/>
        <v>0</v>
      </c>
    </row>
    <row r="59" spans="1:9" ht="15" customHeight="1">
      <c r="A59" s="488" t="s">
        <v>896</v>
      </c>
      <c r="B59" s="359" t="s">
        <v>578</v>
      </c>
      <c r="C59" s="361" t="s">
        <v>570</v>
      </c>
      <c r="D59" s="352">
        <v>10</v>
      </c>
      <c r="E59" s="360"/>
      <c r="F59" s="490">
        <f t="shared" si="0"/>
        <v>0</v>
      </c>
    </row>
    <row r="60" spans="1:9" ht="16.2" thickBot="1">
      <c r="A60" s="493"/>
      <c r="B60" s="629" t="s">
        <v>897</v>
      </c>
      <c r="C60" s="630"/>
      <c r="D60" s="630"/>
      <c r="E60" s="630"/>
      <c r="F60" s="494">
        <f>SUM(F4:F59)</f>
        <v>0</v>
      </c>
      <c r="I60" s="362">
        <f>F60-15000000</f>
        <v>-15000000</v>
      </c>
    </row>
  </sheetData>
  <mergeCells count="2">
    <mergeCell ref="B60:E60"/>
    <mergeCell ref="D1:F1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685D-1296-42A7-AF3E-889EBA6A156B}">
  <sheetPr>
    <tabColor rgb="FF00B050"/>
  </sheetPr>
  <dimension ref="A1:R238"/>
  <sheetViews>
    <sheetView view="pageBreakPreview" zoomScale="90" zoomScaleNormal="100" zoomScaleSheetLayoutView="90" workbookViewId="0">
      <pane ySplit="2" topLeftCell="A12" activePane="bottomLeft" state="frozen"/>
      <selection activeCell="P33" sqref="P33"/>
      <selection pane="bottomLeft" activeCell="P33" sqref="P33"/>
    </sheetView>
  </sheetViews>
  <sheetFormatPr defaultColWidth="9.109375" defaultRowHeight="13.2"/>
  <cols>
    <col min="1" max="1" width="26.5546875" style="136" customWidth="1"/>
    <col min="2" max="5" width="10.6640625" style="136" customWidth="1"/>
    <col min="6" max="7" width="12.6640625" style="136" customWidth="1"/>
    <col min="8" max="8" width="5.5546875" style="136" customWidth="1"/>
    <col min="9" max="10" width="12.6640625" style="136" customWidth="1"/>
    <col min="11" max="11" width="10.33203125" style="136" bestFit="1" customWidth="1"/>
    <col min="12" max="12" width="10" style="136" bestFit="1" customWidth="1"/>
    <col min="13" max="15" width="9.109375" style="136"/>
    <col min="16" max="16" width="11.109375" style="136" bestFit="1" customWidth="1"/>
    <col min="17" max="16384" width="9.109375" style="136"/>
  </cols>
  <sheetData>
    <row r="1" spans="1:12" ht="20.100000000000001" customHeight="1">
      <c r="A1" s="599" t="s">
        <v>498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2" s="139" customFormat="1" ht="30" customHeight="1">
      <c r="A2" s="137"/>
      <c r="B2" s="138" t="s">
        <v>231</v>
      </c>
      <c r="C2" s="138" t="s">
        <v>232</v>
      </c>
      <c r="D2" s="138" t="s">
        <v>233</v>
      </c>
      <c r="E2" s="138" t="s">
        <v>29</v>
      </c>
      <c r="F2" s="138" t="s">
        <v>234</v>
      </c>
      <c r="G2" s="138" t="s">
        <v>235</v>
      </c>
      <c r="H2" s="138" t="s">
        <v>236</v>
      </c>
      <c r="I2" s="138" t="s">
        <v>237</v>
      </c>
      <c r="J2" s="138" t="s">
        <v>238</v>
      </c>
      <c r="L2" s="140"/>
    </row>
    <row r="3" spans="1:12" ht="24.9" customHeight="1">
      <c r="A3" s="602" t="s">
        <v>239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2" ht="15">
      <c r="A4" s="605" t="s">
        <v>240</v>
      </c>
      <c r="B4" s="606"/>
      <c r="C4" s="606"/>
      <c r="D4" s="606"/>
      <c r="E4" s="606"/>
      <c r="F4" s="607"/>
      <c r="G4" s="141"/>
      <c r="H4" s="142"/>
      <c r="I4" s="141"/>
      <c r="J4" s="141"/>
    </row>
    <row r="5" spans="1:12" ht="15">
      <c r="A5" s="143" t="str">
        <f>'6 Sheet1'!F1</f>
        <v xml:space="preserve">Nailing Area </v>
      </c>
      <c r="B5" s="144"/>
      <c r="C5" s="145"/>
      <c r="D5" s="146"/>
      <c r="E5" s="145"/>
      <c r="F5" s="144"/>
      <c r="G5" s="145"/>
      <c r="H5" s="145"/>
      <c r="I5" s="145"/>
      <c r="J5" s="147"/>
      <c r="L5" s="148"/>
    </row>
    <row r="6" spans="1:12" ht="15">
      <c r="A6" s="149" t="str">
        <f>'6 Sheet1'!F3</f>
        <v>~CS02</v>
      </c>
      <c r="B6" s="150">
        <f>'6 Sheet1'!H3</f>
        <v>0</v>
      </c>
      <c r="C6" s="150">
        <f>'6 Sheet1'!I3</f>
        <v>0</v>
      </c>
      <c r="D6" s="146"/>
      <c r="E6" s="145"/>
      <c r="F6" s="144">
        <f>B6*C6</f>
        <v>0</v>
      </c>
      <c r="G6" s="145"/>
      <c r="H6" s="151" t="s">
        <v>241</v>
      </c>
      <c r="I6" s="147">
        <f>F6*1.1</f>
        <v>0</v>
      </c>
      <c r="J6" s="152">
        <f>ROUNDUP(I6,2)</f>
        <v>0</v>
      </c>
      <c r="L6" s="148"/>
    </row>
    <row r="7" spans="1:12" ht="15">
      <c r="A7" s="149" t="str">
        <f>'6 Sheet1'!F4</f>
        <v>CS02-CS03</v>
      </c>
      <c r="B7" s="150">
        <f>'6 Sheet1'!H4</f>
        <v>0</v>
      </c>
      <c r="C7" s="150">
        <f>'6 Sheet1'!I4</f>
        <v>0</v>
      </c>
      <c r="D7" s="146"/>
      <c r="E7" s="145"/>
      <c r="F7" s="144">
        <f t="shared" ref="F7:F36" si="0">B7*C7</f>
        <v>0</v>
      </c>
      <c r="G7" s="145"/>
      <c r="H7" s="151" t="s">
        <v>241</v>
      </c>
      <c r="I7" s="147">
        <f t="shared" ref="I7:I36" si="1">F7*1.1</f>
        <v>0</v>
      </c>
      <c r="J7" s="152">
        <f t="shared" ref="J7:J36" si="2">ROUNDUP(I7,2)</f>
        <v>0</v>
      </c>
      <c r="L7" s="148"/>
    </row>
    <row r="8" spans="1:12" ht="15">
      <c r="A8" s="149" t="str">
        <f>'6 Sheet1'!F5</f>
        <v>CS03-CS04</v>
      </c>
      <c r="B8" s="150">
        <f>'6 Sheet1'!H5</f>
        <v>0</v>
      </c>
      <c r="C8" s="150">
        <f>'6 Sheet1'!I5</f>
        <v>0</v>
      </c>
      <c r="D8" s="146"/>
      <c r="E8" s="145"/>
      <c r="F8" s="144">
        <f t="shared" si="0"/>
        <v>0</v>
      </c>
      <c r="G8" s="145"/>
      <c r="H8" s="151" t="s">
        <v>241</v>
      </c>
      <c r="I8" s="147">
        <f t="shared" si="1"/>
        <v>0</v>
      </c>
      <c r="J8" s="152">
        <f t="shared" si="2"/>
        <v>0</v>
      </c>
      <c r="L8" s="148"/>
    </row>
    <row r="9" spans="1:12" ht="15">
      <c r="A9" s="149" t="str">
        <f>'6 Sheet1'!F6</f>
        <v>CS04-CS05</v>
      </c>
      <c r="B9" s="150">
        <f>'6 Sheet1'!H6</f>
        <v>0</v>
      </c>
      <c r="C9" s="150">
        <f>'6 Sheet1'!I6</f>
        <v>0</v>
      </c>
      <c r="D9" s="146"/>
      <c r="E9" s="145"/>
      <c r="F9" s="144">
        <f t="shared" si="0"/>
        <v>0</v>
      </c>
      <c r="G9" s="145"/>
      <c r="H9" s="151" t="s">
        <v>241</v>
      </c>
      <c r="I9" s="147">
        <f t="shared" si="1"/>
        <v>0</v>
      </c>
      <c r="J9" s="152">
        <f t="shared" si="2"/>
        <v>0</v>
      </c>
      <c r="L9" s="148"/>
    </row>
    <row r="10" spans="1:12" ht="15">
      <c r="A10" s="149" t="str">
        <f>'6 Sheet1'!F7</f>
        <v>CS05-CS06</v>
      </c>
      <c r="B10" s="150">
        <f>'6 Sheet1'!H7</f>
        <v>0</v>
      </c>
      <c r="C10" s="150">
        <f>'6 Sheet1'!I7</f>
        <v>0</v>
      </c>
      <c r="D10" s="146"/>
      <c r="E10" s="145"/>
      <c r="F10" s="144">
        <f t="shared" si="0"/>
        <v>0</v>
      </c>
      <c r="G10" s="145"/>
      <c r="H10" s="151" t="s">
        <v>241</v>
      </c>
      <c r="I10" s="147">
        <f t="shared" si="1"/>
        <v>0</v>
      </c>
      <c r="J10" s="152">
        <f t="shared" si="2"/>
        <v>0</v>
      </c>
      <c r="L10" s="148"/>
    </row>
    <row r="11" spans="1:12" ht="15">
      <c r="A11" s="153"/>
      <c r="B11" s="154"/>
      <c r="C11" s="144"/>
      <c r="D11" s="146"/>
      <c r="E11" s="145"/>
      <c r="F11" s="144"/>
      <c r="G11" s="145"/>
      <c r="H11" s="151"/>
      <c r="I11" s="147"/>
      <c r="J11" s="147"/>
      <c r="L11" s="148"/>
    </row>
    <row r="12" spans="1:12" ht="15">
      <c r="A12" s="149" t="str">
        <f>'6 Sheet1'!F12</f>
        <v>Nailing Area 02</v>
      </c>
      <c r="B12" s="154"/>
      <c r="C12" s="144"/>
      <c r="D12" s="146"/>
      <c r="E12" s="145"/>
      <c r="F12" s="144"/>
      <c r="G12" s="145"/>
      <c r="H12" s="151"/>
      <c r="I12" s="147"/>
      <c r="J12" s="147"/>
      <c r="L12" s="148"/>
    </row>
    <row r="13" spans="1:12" ht="15">
      <c r="A13" s="149" t="str">
        <f>'6 Sheet1'!F16</f>
        <v>~CS01</v>
      </c>
      <c r="B13" s="154">
        <f>'6 Sheet1'!H16</f>
        <v>0</v>
      </c>
      <c r="C13" s="144">
        <f>'6 Sheet1'!I16</f>
        <v>0</v>
      </c>
      <c r="D13" s="146"/>
      <c r="E13" s="145"/>
      <c r="F13" s="144">
        <f t="shared" si="0"/>
        <v>0</v>
      </c>
      <c r="G13" s="145"/>
      <c r="H13" s="151" t="s">
        <v>241</v>
      </c>
      <c r="I13" s="147">
        <f t="shared" si="1"/>
        <v>0</v>
      </c>
      <c r="J13" s="152">
        <f t="shared" si="2"/>
        <v>0</v>
      </c>
      <c r="L13" s="148"/>
    </row>
    <row r="14" spans="1:12" ht="15">
      <c r="A14" s="149" t="str">
        <f>'6 Sheet1'!F17</f>
        <v>CS01-CS02</v>
      </c>
      <c r="B14" s="154">
        <f>'6 Sheet1'!H17</f>
        <v>0</v>
      </c>
      <c r="C14" s="144">
        <f>'6 Sheet1'!I17</f>
        <v>0</v>
      </c>
      <c r="D14" s="146"/>
      <c r="E14" s="145"/>
      <c r="F14" s="144">
        <f t="shared" si="0"/>
        <v>0</v>
      </c>
      <c r="G14" s="145"/>
      <c r="H14" s="151" t="s">
        <v>241</v>
      </c>
      <c r="I14" s="147">
        <f t="shared" si="1"/>
        <v>0</v>
      </c>
      <c r="J14" s="152">
        <f t="shared" si="2"/>
        <v>0</v>
      </c>
      <c r="L14" s="148"/>
    </row>
    <row r="15" spans="1:12" ht="15">
      <c r="A15" s="149" t="str">
        <f>'6 Sheet1'!F18</f>
        <v>CS02-CS03</v>
      </c>
      <c r="B15" s="154">
        <f>'6 Sheet1'!H18</f>
        <v>0</v>
      </c>
      <c r="C15" s="144">
        <f>'6 Sheet1'!I18</f>
        <v>0</v>
      </c>
      <c r="D15" s="146"/>
      <c r="E15" s="145"/>
      <c r="F15" s="144">
        <f t="shared" si="0"/>
        <v>0</v>
      </c>
      <c r="G15" s="145"/>
      <c r="H15" s="151" t="s">
        <v>241</v>
      </c>
      <c r="I15" s="147">
        <f t="shared" si="1"/>
        <v>0</v>
      </c>
      <c r="J15" s="152">
        <f t="shared" si="2"/>
        <v>0</v>
      </c>
      <c r="L15" s="148"/>
    </row>
    <row r="16" spans="1:12" ht="15">
      <c r="A16" s="149" t="str">
        <f>'6 Sheet1'!F19</f>
        <v>CS03~</v>
      </c>
      <c r="B16" s="154">
        <f>'6 Sheet1'!H19</f>
        <v>0</v>
      </c>
      <c r="C16" s="144">
        <f>'6 Sheet1'!I19</f>
        <v>0</v>
      </c>
      <c r="D16" s="146"/>
      <c r="E16" s="145"/>
      <c r="F16" s="144">
        <f t="shared" si="0"/>
        <v>0</v>
      </c>
      <c r="G16" s="145"/>
      <c r="H16" s="151" t="s">
        <v>241</v>
      </c>
      <c r="I16" s="147">
        <f t="shared" si="1"/>
        <v>0</v>
      </c>
      <c r="J16" s="152">
        <f t="shared" si="2"/>
        <v>0</v>
      </c>
      <c r="L16" s="148"/>
    </row>
    <row r="17" spans="1:12" ht="15">
      <c r="A17" s="149"/>
      <c r="B17" s="154"/>
      <c r="C17" s="144"/>
      <c r="D17" s="146"/>
      <c r="E17" s="145"/>
      <c r="F17" s="144"/>
      <c r="G17" s="145"/>
      <c r="H17" s="151"/>
      <c r="I17" s="147"/>
      <c r="J17" s="147"/>
      <c r="L17" s="148"/>
    </row>
    <row r="18" spans="1:12" ht="15">
      <c r="A18" s="149" t="str">
        <f>'6 Sheet1'!F21</f>
        <v>Gabion Wall Type 2</v>
      </c>
      <c r="B18" s="154"/>
      <c r="C18" s="144"/>
      <c r="D18" s="146"/>
      <c r="E18" s="145"/>
      <c r="F18" s="144"/>
      <c r="G18" s="145"/>
      <c r="H18" s="151"/>
      <c r="I18" s="147"/>
      <c r="J18" s="147"/>
      <c r="L18" s="148"/>
    </row>
    <row r="19" spans="1:12" ht="15">
      <c r="A19" s="149" t="str">
        <f>'6 Sheet1'!F23</f>
        <v>~CS02</v>
      </c>
      <c r="B19" s="154">
        <f>'6 Sheet1'!H23</f>
        <v>10.38</v>
      </c>
      <c r="C19" s="144">
        <f>'6 Sheet1'!I23</f>
        <v>29.15</v>
      </c>
      <c r="D19" s="146"/>
      <c r="E19" s="145"/>
      <c r="F19" s="144">
        <f t="shared" si="0"/>
        <v>302.577</v>
      </c>
      <c r="G19" s="145"/>
      <c r="H19" s="151" t="s">
        <v>241</v>
      </c>
      <c r="I19" s="147">
        <f t="shared" si="1"/>
        <v>332.8347</v>
      </c>
      <c r="J19" s="152">
        <f t="shared" si="2"/>
        <v>332.84</v>
      </c>
      <c r="L19" s="148"/>
    </row>
    <row r="20" spans="1:12" ht="15">
      <c r="A20" s="149" t="str">
        <f>'6 Sheet1'!F24</f>
        <v>CS02-CS03</v>
      </c>
      <c r="B20" s="154">
        <f>'6 Sheet1'!H24</f>
        <v>14.4</v>
      </c>
      <c r="C20" s="144">
        <f>'6 Sheet1'!I24</f>
        <v>32.36</v>
      </c>
      <c r="D20" s="146"/>
      <c r="E20" s="145"/>
      <c r="F20" s="144">
        <f t="shared" si="0"/>
        <v>465.98399999999998</v>
      </c>
      <c r="G20" s="145"/>
      <c r="H20" s="151" t="s">
        <v>241</v>
      </c>
      <c r="I20" s="147">
        <f t="shared" si="1"/>
        <v>512.58240000000001</v>
      </c>
      <c r="J20" s="152">
        <f t="shared" si="2"/>
        <v>512.59</v>
      </c>
      <c r="L20" s="148"/>
    </row>
    <row r="21" spans="1:12" ht="15">
      <c r="A21" s="149" t="str">
        <f>'6 Sheet1'!F25</f>
        <v>CS03-CS04</v>
      </c>
      <c r="B21" s="154">
        <f>'6 Sheet1'!H25</f>
        <v>13.92</v>
      </c>
      <c r="C21" s="144">
        <f>'6 Sheet1'!I25</f>
        <v>36.784999999999997</v>
      </c>
      <c r="D21" s="146"/>
      <c r="E21" s="145"/>
      <c r="F21" s="144">
        <f t="shared" si="0"/>
        <v>512.04719999999998</v>
      </c>
      <c r="G21" s="145"/>
      <c r="H21" s="151" t="s">
        <v>241</v>
      </c>
      <c r="I21" s="147">
        <f t="shared" si="1"/>
        <v>563.25192000000004</v>
      </c>
      <c r="J21" s="152">
        <f t="shared" si="2"/>
        <v>563.26</v>
      </c>
      <c r="L21" s="148"/>
    </row>
    <row r="22" spans="1:12" ht="15">
      <c r="A22" s="149" t="str">
        <f>'6 Sheet1'!F26</f>
        <v>CS04-CS05</v>
      </c>
      <c r="B22" s="154">
        <f>'6 Sheet1'!H26</f>
        <v>14</v>
      </c>
      <c r="C22" s="144">
        <f>'6 Sheet1'!I26</f>
        <v>38.144999999999996</v>
      </c>
      <c r="D22" s="146"/>
      <c r="E22" s="145"/>
      <c r="F22" s="144">
        <f t="shared" si="0"/>
        <v>534.03</v>
      </c>
      <c r="G22" s="145"/>
      <c r="H22" s="151" t="s">
        <v>241</v>
      </c>
      <c r="I22" s="147">
        <f t="shared" si="1"/>
        <v>587.43299999999999</v>
      </c>
      <c r="J22" s="152">
        <f t="shared" si="2"/>
        <v>587.43999999999994</v>
      </c>
      <c r="L22" s="148"/>
    </row>
    <row r="23" spans="1:12" ht="15">
      <c r="A23" s="149" t="str">
        <f>'6 Sheet1'!F27</f>
        <v>CS05-CS06</v>
      </c>
      <c r="B23" s="154">
        <f>'6 Sheet1'!H27</f>
        <v>24.53</v>
      </c>
      <c r="C23" s="144">
        <f>'6 Sheet1'!I27</f>
        <v>36.230000000000004</v>
      </c>
      <c r="D23" s="146"/>
      <c r="E23" s="145"/>
      <c r="F23" s="144">
        <f t="shared" si="0"/>
        <v>888.72190000000012</v>
      </c>
      <c r="G23" s="145"/>
      <c r="H23" s="151" t="s">
        <v>241</v>
      </c>
      <c r="I23" s="147">
        <f t="shared" si="1"/>
        <v>977.59409000000016</v>
      </c>
      <c r="J23" s="152">
        <f t="shared" si="2"/>
        <v>977.6</v>
      </c>
      <c r="L23" s="148"/>
    </row>
    <row r="24" spans="1:12" ht="15">
      <c r="A24" s="149" t="str">
        <f>'6 Sheet1'!F28</f>
        <v>CS06~</v>
      </c>
      <c r="B24" s="154">
        <f>'6 Sheet1'!H28</f>
        <v>14.58</v>
      </c>
      <c r="C24" s="144">
        <f>'6 Sheet1'!I28</f>
        <v>34.17</v>
      </c>
      <c r="D24" s="146"/>
      <c r="E24" s="145"/>
      <c r="F24" s="144">
        <f t="shared" si="0"/>
        <v>498.1986</v>
      </c>
      <c r="G24" s="145"/>
      <c r="H24" s="151" t="s">
        <v>241</v>
      </c>
      <c r="I24" s="147">
        <f t="shared" si="1"/>
        <v>548.01846</v>
      </c>
      <c r="J24" s="152">
        <f t="shared" si="2"/>
        <v>548.02</v>
      </c>
      <c r="L24" s="148"/>
    </row>
    <row r="25" spans="1:12" ht="15">
      <c r="A25" s="149"/>
      <c r="B25" s="154"/>
      <c r="C25" s="144"/>
      <c r="D25" s="146"/>
      <c r="E25" s="145"/>
      <c r="F25" s="144"/>
      <c r="G25" s="145"/>
      <c r="H25" s="151"/>
      <c r="I25" s="147"/>
      <c r="J25" s="147"/>
      <c r="L25" s="148"/>
    </row>
    <row r="26" spans="1:12" ht="15">
      <c r="A26" s="149" t="str">
        <f>'6 Sheet1'!F30</f>
        <v>Gabion Wall Type 3</v>
      </c>
      <c r="B26" s="154"/>
      <c r="C26" s="144"/>
      <c r="D26" s="146"/>
      <c r="E26" s="145"/>
      <c r="F26" s="144"/>
      <c r="G26" s="145"/>
      <c r="H26" s="151"/>
      <c r="I26" s="147"/>
      <c r="J26" s="147"/>
      <c r="L26" s="148"/>
    </row>
    <row r="27" spans="1:12" ht="15">
      <c r="A27" s="149" t="str">
        <f>'6 Sheet1'!F32</f>
        <v>~CS05</v>
      </c>
      <c r="B27" s="154">
        <f>'6 Sheet1'!H32</f>
        <v>0</v>
      </c>
      <c r="C27" s="144">
        <f>'6 Sheet1'!I32</f>
        <v>0</v>
      </c>
      <c r="D27" s="146"/>
      <c r="E27" s="145"/>
      <c r="F27" s="144">
        <f t="shared" si="0"/>
        <v>0</v>
      </c>
      <c r="G27" s="145"/>
      <c r="H27" s="151" t="s">
        <v>241</v>
      </c>
      <c r="I27" s="147">
        <f t="shared" si="1"/>
        <v>0</v>
      </c>
      <c r="J27" s="152">
        <f t="shared" si="2"/>
        <v>0</v>
      </c>
      <c r="L27" s="148"/>
    </row>
    <row r="28" spans="1:12" ht="15">
      <c r="A28" s="149" t="str">
        <f>'6 Sheet1'!F33</f>
        <v>CS05-CS06</v>
      </c>
      <c r="B28" s="154">
        <f>'6 Sheet1'!H33</f>
        <v>0</v>
      </c>
      <c r="C28" s="144">
        <f>'6 Sheet1'!I33</f>
        <v>0</v>
      </c>
      <c r="D28" s="146"/>
      <c r="E28" s="145"/>
      <c r="F28" s="144">
        <f t="shared" si="0"/>
        <v>0</v>
      </c>
      <c r="G28" s="145"/>
      <c r="H28" s="151" t="s">
        <v>241</v>
      </c>
      <c r="I28" s="147">
        <f t="shared" si="1"/>
        <v>0</v>
      </c>
      <c r="J28" s="152">
        <f t="shared" si="2"/>
        <v>0</v>
      </c>
      <c r="L28" s="148"/>
    </row>
    <row r="29" spans="1:12" ht="15">
      <c r="A29" s="149" t="str">
        <f>'6 Sheet1'!F34</f>
        <v>CS06~</v>
      </c>
      <c r="B29" s="154">
        <f>'6 Sheet1'!H34</f>
        <v>0</v>
      </c>
      <c r="C29" s="144">
        <f>'6 Sheet1'!I34</f>
        <v>0</v>
      </c>
      <c r="D29" s="146"/>
      <c r="E29" s="145"/>
      <c r="F29" s="144">
        <f t="shared" si="0"/>
        <v>0</v>
      </c>
      <c r="G29" s="145"/>
      <c r="H29" s="151" t="s">
        <v>241</v>
      </c>
      <c r="I29" s="147">
        <f t="shared" si="1"/>
        <v>0</v>
      </c>
      <c r="J29" s="152">
        <f t="shared" si="2"/>
        <v>0</v>
      </c>
      <c r="L29" s="148"/>
    </row>
    <row r="30" spans="1:12" ht="15">
      <c r="A30" s="149"/>
      <c r="B30" s="154"/>
      <c r="C30" s="144"/>
      <c r="D30" s="146"/>
      <c r="E30" s="145"/>
      <c r="F30" s="144"/>
      <c r="G30" s="145"/>
      <c r="H30" s="151"/>
      <c r="I30" s="147"/>
      <c r="J30" s="147"/>
      <c r="L30" s="148"/>
    </row>
    <row r="31" spans="1:12" ht="15">
      <c r="A31" s="149" t="str">
        <f>'6 Sheet1'!F38</f>
        <v>Gabion Wall Type 5</v>
      </c>
      <c r="B31" s="154"/>
      <c r="C31" s="144"/>
      <c r="D31" s="146"/>
      <c r="E31" s="145"/>
      <c r="F31" s="144"/>
      <c r="G31" s="145"/>
      <c r="H31" s="151"/>
      <c r="I31" s="147"/>
      <c r="J31" s="147"/>
      <c r="L31" s="148"/>
    </row>
    <row r="32" spans="1:12" ht="15">
      <c r="A32" s="149" t="str">
        <f>'6 Sheet1'!F40</f>
        <v>~CS05</v>
      </c>
      <c r="B32" s="154">
        <f>'6 Sheet1'!H40</f>
        <v>0</v>
      </c>
      <c r="C32" s="144">
        <f>'6 Sheet1'!I40</f>
        <v>0</v>
      </c>
      <c r="D32" s="146"/>
      <c r="E32" s="145"/>
      <c r="F32" s="144">
        <f t="shared" si="0"/>
        <v>0</v>
      </c>
      <c r="G32" s="145"/>
      <c r="H32" s="151" t="s">
        <v>241</v>
      </c>
      <c r="I32" s="147">
        <f t="shared" si="1"/>
        <v>0</v>
      </c>
      <c r="J32" s="152">
        <f t="shared" si="2"/>
        <v>0</v>
      </c>
      <c r="L32" s="148"/>
    </row>
    <row r="33" spans="1:12" ht="15">
      <c r="A33" s="149" t="str">
        <f>'6 Sheet1'!F41</f>
        <v>CS05-CS06</v>
      </c>
      <c r="B33" s="154">
        <f>'6 Sheet1'!H41</f>
        <v>0</v>
      </c>
      <c r="C33" s="144">
        <f>'6 Sheet1'!I41</f>
        <v>0</v>
      </c>
      <c r="D33" s="146"/>
      <c r="E33" s="145"/>
      <c r="F33" s="144">
        <f t="shared" si="0"/>
        <v>0</v>
      </c>
      <c r="G33" s="145"/>
      <c r="H33" s="151" t="s">
        <v>241</v>
      </c>
      <c r="I33" s="147">
        <f t="shared" si="1"/>
        <v>0</v>
      </c>
      <c r="J33" s="152">
        <f t="shared" si="2"/>
        <v>0</v>
      </c>
      <c r="L33" s="148"/>
    </row>
    <row r="34" spans="1:12" ht="15">
      <c r="A34" s="149" t="str">
        <f>'6 Sheet1'!F42</f>
        <v>CS06-CS07</v>
      </c>
      <c r="B34" s="154">
        <f>'6 Sheet1'!H42</f>
        <v>0</v>
      </c>
      <c r="C34" s="144">
        <f>'6 Sheet1'!I42</f>
        <v>0</v>
      </c>
      <c r="D34" s="146"/>
      <c r="E34" s="145"/>
      <c r="F34" s="144">
        <f t="shared" si="0"/>
        <v>0</v>
      </c>
      <c r="G34" s="145"/>
      <c r="H34" s="151" t="s">
        <v>241</v>
      </c>
      <c r="I34" s="147">
        <f t="shared" si="1"/>
        <v>0</v>
      </c>
      <c r="J34" s="152">
        <f t="shared" si="2"/>
        <v>0</v>
      </c>
      <c r="L34" s="148"/>
    </row>
    <row r="35" spans="1:12" ht="15">
      <c r="A35" s="149" t="str">
        <f>'6 Sheet1'!F43</f>
        <v>CS07-CS08</v>
      </c>
      <c r="B35" s="154">
        <f>'6 Sheet1'!H43</f>
        <v>0</v>
      </c>
      <c r="C35" s="144">
        <f>'6 Sheet1'!I43</f>
        <v>0</v>
      </c>
      <c r="D35" s="146"/>
      <c r="E35" s="145"/>
      <c r="F35" s="144">
        <f t="shared" si="0"/>
        <v>0</v>
      </c>
      <c r="G35" s="145"/>
      <c r="H35" s="151" t="s">
        <v>241</v>
      </c>
      <c r="I35" s="147">
        <f t="shared" si="1"/>
        <v>0</v>
      </c>
      <c r="J35" s="152">
        <f t="shared" si="2"/>
        <v>0</v>
      </c>
      <c r="L35" s="148"/>
    </row>
    <row r="36" spans="1:12" ht="15">
      <c r="A36" s="149" t="str">
        <f>'6 Sheet1'!F44</f>
        <v>CS08~</v>
      </c>
      <c r="B36" s="154">
        <f>'6 Sheet1'!H44</f>
        <v>0</v>
      </c>
      <c r="C36" s="144">
        <f>'6 Sheet1'!I44</f>
        <v>0</v>
      </c>
      <c r="D36" s="146"/>
      <c r="E36" s="145"/>
      <c r="F36" s="144">
        <f t="shared" si="0"/>
        <v>0</v>
      </c>
      <c r="G36" s="145"/>
      <c r="H36" s="151" t="s">
        <v>241</v>
      </c>
      <c r="I36" s="147">
        <f t="shared" si="1"/>
        <v>0</v>
      </c>
      <c r="J36" s="152">
        <f t="shared" si="2"/>
        <v>0</v>
      </c>
      <c r="L36" s="148"/>
    </row>
    <row r="37" spans="1:12" ht="15">
      <c r="A37" s="149"/>
      <c r="B37" s="154"/>
      <c r="C37" s="144"/>
      <c r="D37" s="146"/>
      <c r="E37" s="145"/>
      <c r="F37" s="144"/>
      <c r="G37" s="145"/>
      <c r="H37" s="145"/>
      <c r="I37" s="147"/>
      <c r="J37" s="147"/>
      <c r="L37" s="148"/>
    </row>
    <row r="38" spans="1:12" ht="15">
      <c r="A38" s="157"/>
      <c r="B38" s="144"/>
      <c r="C38" s="144"/>
      <c r="D38" s="146"/>
      <c r="E38" s="145"/>
      <c r="F38" s="144"/>
      <c r="G38" s="145"/>
      <c r="H38" s="145"/>
      <c r="I38" s="147"/>
      <c r="J38" s="158">
        <f>SUM(J6:J37)</f>
        <v>3521.75</v>
      </c>
      <c r="L38" s="148"/>
    </row>
    <row r="39" spans="1:12" ht="15">
      <c r="A39" s="153"/>
      <c r="B39" s="154"/>
      <c r="C39" s="159"/>
      <c r="D39" s="160"/>
      <c r="E39" s="161"/>
      <c r="F39" s="154"/>
      <c r="G39" s="161"/>
      <c r="H39" s="161"/>
      <c r="I39" s="162"/>
      <c r="J39" s="163"/>
    </row>
    <row r="40" spans="1:12" ht="15">
      <c r="A40" s="602" t="s">
        <v>243</v>
      </c>
      <c r="B40" s="603"/>
      <c r="C40" s="603"/>
      <c r="D40" s="603"/>
      <c r="E40" s="603"/>
      <c r="F40" s="603"/>
      <c r="G40" s="603"/>
      <c r="H40" s="603"/>
      <c r="I40" s="603"/>
      <c r="J40" s="604"/>
    </row>
    <row r="41" spans="1:12" ht="15">
      <c r="A41" s="586" t="s">
        <v>244</v>
      </c>
      <c r="B41" s="587"/>
      <c r="C41" s="587"/>
      <c r="D41" s="587"/>
      <c r="E41" s="587"/>
      <c r="F41" s="588"/>
      <c r="G41" s="141"/>
      <c r="H41" s="142"/>
      <c r="I41" s="142"/>
      <c r="J41" s="141"/>
      <c r="K41" s="164"/>
    </row>
    <row r="42" spans="1:12" ht="15">
      <c r="A42" s="586" t="s">
        <v>245</v>
      </c>
      <c r="B42" s="587"/>
      <c r="C42" s="587"/>
      <c r="D42" s="587"/>
      <c r="E42" s="587"/>
      <c r="F42" s="588"/>
      <c r="G42" s="141"/>
      <c r="H42" s="142"/>
      <c r="I42" s="141"/>
      <c r="J42" s="141"/>
      <c r="L42" s="148"/>
    </row>
    <row r="43" spans="1:12" ht="15">
      <c r="A43" s="586" t="s">
        <v>246</v>
      </c>
      <c r="B43" s="587"/>
      <c r="C43" s="587"/>
      <c r="D43" s="587"/>
      <c r="E43" s="587"/>
      <c r="F43" s="588"/>
      <c r="G43" s="165"/>
      <c r="H43" s="166"/>
      <c r="I43" s="165"/>
      <c r="J43" s="165"/>
      <c r="L43" s="148"/>
    </row>
    <row r="44" spans="1:12" ht="15">
      <c r="A44" s="157" t="s">
        <v>247</v>
      </c>
      <c r="B44" s="144"/>
      <c r="C44" s="144"/>
      <c r="D44" s="146"/>
      <c r="E44" s="145"/>
      <c r="F44" s="144"/>
      <c r="G44" s="145"/>
      <c r="H44" s="145"/>
      <c r="I44" s="147"/>
      <c r="J44" s="147"/>
      <c r="L44" s="148"/>
    </row>
    <row r="45" spans="1:12" ht="15">
      <c r="A45" s="149" t="str">
        <f>'6 Sheet1'!F23</f>
        <v>~CS02</v>
      </c>
      <c r="B45" s="154">
        <f t="shared" ref="B45:B50" si="3">B19</f>
        <v>10.38</v>
      </c>
      <c r="C45" s="144">
        <f>'6 Sheet1'!M23</f>
        <v>61.64</v>
      </c>
      <c r="D45" s="146"/>
      <c r="E45" s="145"/>
      <c r="F45" s="144"/>
      <c r="G45" s="145"/>
      <c r="H45" s="145"/>
      <c r="I45" s="147"/>
      <c r="J45" s="147"/>
      <c r="L45" s="148"/>
    </row>
    <row r="46" spans="1:12" ht="15">
      <c r="A46" s="149" t="str">
        <f>'6 Sheet1'!F24</f>
        <v>CS02-CS03</v>
      </c>
      <c r="B46" s="154">
        <f t="shared" si="3"/>
        <v>14.4</v>
      </c>
      <c r="C46" s="144">
        <f>'6 Sheet1'!M24</f>
        <v>50.625</v>
      </c>
      <c r="D46" s="146"/>
      <c r="E46" s="145"/>
      <c r="F46" s="144">
        <f>B46*C46</f>
        <v>729</v>
      </c>
      <c r="G46" s="145"/>
      <c r="H46" s="145" t="s">
        <v>248</v>
      </c>
      <c r="I46" s="147">
        <f>F46*1.1</f>
        <v>801.90000000000009</v>
      </c>
      <c r="J46" s="152">
        <f>ROUNDUP(I46,2)</f>
        <v>801.9</v>
      </c>
      <c r="L46" s="148"/>
    </row>
    <row r="47" spans="1:12" ht="15">
      <c r="A47" s="149" t="str">
        <f>'6 Sheet1'!F25</f>
        <v>CS03-CS04</v>
      </c>
      <c r="B47" s="154">
        <f t="shared" si="3"/>
        <v>13.92</v>
      </c>
      <c r="C47" s="144">
        <f>'6 Sheet1'!M25</f>
        <v>37.424999999999997</v>
      </c>
      <c r="D47" s="146"/>
      <c r="E47" s="145"/>
      <c r="F47" s="144">
        <f>B47*C47</f>
        <v>520.9559999999999</v>
      </c>
      <c r="G47" s="145"/>
      <c r="H47" s="145" t="s">
        <v>248</v>
      </c>
      <c r="I47" s="147">
        <f>F47*1.1</f>
        <v>573.05159999999989</v>
      </c>
      <c r="J47" s="152">
        <f t="shared" ref="J47:J63" si="4">ROUNDUP(I47,2)</f>
        <v>573.05999999999995</v>
      </c>
      <c r="L47" s="148"/>
    </row>
    <row r="48" spans="1:12" ht="15">
      <c r="A48" s="149" t="str">
        <f>'6 Sheet1'!F26</f>
        <v>CS04-CS05</v>
      </c>
      <c r="B48" s="154">
        <f t="shared" si="3"/>
        <v>14</v>
      </c>
      <c r="C48" s="144">
        <f>'6 Sheet1'!M26</f>
        <v>26.8</v>
      </c>
      <c r="D48" s="146"/>
      <c r="E48" s="145"/>
      <c r="F48" s="144">
        <f>B48*C48</f>
        <v>375.2</v>
      </c>
      <c r="G48" s="145"/>
      <c r="H48" s="145" t="s">
        <v>248</v>
      </c>
      <c r="I48" s="147">
        <f>F48*1.1</f>
        <v>412.72</v>
      </c>
      <c r="J48" s="152">
        <f t="shared" si="4"/>
        <v>412.72</v>
      </c>
      <c r="L48" s="148"/>
    </row>
    <row r="49" spans="1:12" ht="15">
      <c r="A49" s="149" t="str">
        <f>'6 Sheet1'!F27</f>
        <v>CS05-CS06</v>
      </c>
      <c r="B49" s="154">
        <f t="shared" si="3"/>
        <v>24.53</v>
      </c>
      <c r="C49" s="144">
        <f>'6 Sheet1'!M27</f>
        <v>28.495000000000001</v>
      </c>
      <c r="D49" s="146"/>
      <c r="E49" s="145"/>
      <c r="F49" s="144">
        <f>B49*C49</f>
        <v>698.98235000000011</v>
      </c>
      <c r="G49" s="145"/>
      <c r="H49" s="145" t="s">
        <v>248</v>
      </c>
      <c r="I49" s="147">
        <f>F49*1.1</f>
        <v>768.88058500000022</v>
      </c>
      <c r="J49" s="152">
        <f t="shared" si="4"/>
        <v>768.89</v>
      </c>
      <c r="L49" s="148"/>
    </row>
    <row r="50" spans="1:12" ht="15">
      <c r="A50" s="149" t="str">
        <f>'6 Sheet1'!F28</f>
        <v>CS06~</v>
      </c>
      <c r="B50" s="154">
        <f t="shared" si="3"/>
        <v>14.58</v>
      </c>
      <c r="C50" s="144">
        <f>'6 Sheet1'!M28</f>
        <v>38.630000000000003</v>
      </c>
      <c r="D50" s="146"/>
      <c r="E50" s="145"/>
      <c r="F50" s="144">
        <f>B50*C50</f>
        <v>563.22540000000004</v>
      </c>
      <c r="G50" s="145"/>
      <c r="H50" s="145" t="s">
        <v>248</v>
      </c>
      <c r="I50" s="147">
        <f>F50*1.1</f>
        <v>619.54794000000004</v>
      </c>
      <c r="J50" s="152">
        <f t="shared" si="4"/>
        <v>619.54999999999995</v>
      </c>
      <c r="L50" s="148"/>
    </row>
    <row r="51" spans="1:12" ht="15">
      <c r="A51" s="149"/>
      <c r="B51" s="154"/>
      <c r="C51" s="144"/>
      <c r="D51" s="146"/>
      <c r="E51" s="145"/>
      <c r="F51" s="144"/>
      <c r="G51" s="145"/>
      <c r="H51" s="145"/>
      <c r="I51" s="147"/>
      <c r="J51" s="152"/>
      <c r="L51" s="148"/>
    </row>
    <row r="52" spans="1:12" ht="15">
      <c r="A52" s="149"/>
      <c r="B52" s="154"/>
      <c r="C52" s="144"/>
      <c r="D52" s="146"/>
      <c r="E52" s="145"/>
      <c r="F52" s="144"/>
      <c r="G52" s="145"/>
      <c r="H52" s="145"/>
      <c r="I52" s="147"/>
      <c r="J52" s="152"/>
      <c r="L52" s="148"/>
    </row>
    <row r="53" spans="1:12" ht="15">
      <c r="A53" s="149" t="str">
        <f t="shared" ref="A53:B63" si="5">A26</f>
        <v>Gabion Wall Type 3</v>
      </c>
      <c r="B53" s="154"/>
      <c r="C53" s="144"/>
      <c r="D53" s="146"/>
      <c r="E53" s="145"/>
      <c r="F53" s="144"/>
      <c r="G53" s="145"/>
      <c r="H53" s="145"/>
      <c r="I53" s="147"/>
      <c r="J53" s="152"/>
      <c r="L53" s="148"/>
    </row>
    <row r="54" spans="1:12" ht="15">
      <c r="A54" s="149" t="str">
        <f t="shared" si="5"/>
        <v>~CS05</v>
      </c>
      <c r="B54" s="154">
        <f t="shared" si="5"/>
        <v>0</v>
      </c>
      <c r="C54" s="144">
        <f>'6 Sheet1'!M32</f>
        <v>0</v>
      </c>
      <c r="D54" s="146"/>
      <c r="E54" s="145"/>
      <c r="F54" s="144">
        <f t="shared" ref="F54:F63" si="6">B54*C54</f>
        <v>0</v>
      </c>
      <c r="G54" s="145"/>
      <c r="H54" s="145" t="s">
        <v>248</v>
      </c>
      <c r="I54" s="147">
        <f t="shared" ref="I54:I63" si="7">F54*1.1</f>
        <v>0</v>
      </c>
      <c r="J54" s="152">
        <f t="shared" si="4"/>
        <v>0</v>
      </c>
      <c r="L54" s="148"/>
    </row>
    <row r="55" spans="1:12" ht="15">
      <c r="A55" s="149" t="str">
        <f t="shared" si="5"/>
        <v>CS05-CS06</v>
      </c>
      <c r="B55" s="154">
        <f t="shared" si="5"/>
        <v>0</v>
      </c>
      <c r="C55" s="144">
        <f>'6 Sheet1'!M33</f>
        <v>0</v>
      </c>
      <c r="D55" s="146"/>
      <c r="E55" s="145"/>
      <c r="F55" s="144">
        <f t="shared" si="6"/>
        <v>0</v>
      </c>
      <c r="G55" s="145"/>
      <c r="H55" s="145" t="s">
        <v>248</v>
      </c>
      <c r="I55" s="147">
        <f t="shared" si="7"/>
        <v>0</v>
      </c>
      <c r="J55" s="152">
        <f t="shared" si="4"/>
        <v>0</v>
      </c>
      <c r="L55" s="148"/>
    </row>
    <row r="56" spans="1:12" ht="15">
      <c r="A56" s="149" t="str">
        <f t="shared" si="5"/>
        <v>CS06~</v>
      </c>
      <c r="B56" s="154">
        <f t="shared" si="5"/>
        <v>0</v>
      </c>
      <c r="C56" s="144">
        <f>'6 Sheet1'!M34</f>
        <v>0</v>
      </c>
      <c r="D56" s="146"/>
      <c r="E56" s="145"/>
      <c r="F56" s="144">
        <f t="shared" si="6"/>
        <v>0</v>
      </c>
      <c r="G56" s="145"/>
      <c r="H56" s="145" t="s">
        <v>248</v>
      </c>
      <c r="I56" s="147">
        <f t="shared" si="7"/>
        <v>0</v>
      </c>
      <c r="J56" s="152">
        <f t="shared" si="4"/>
        <v>0</v>
      </c>
      <c r="L56" s="148"/>
    </row>
    <row r="57" spans="1:12" ht="15">
      <c r="A57" s="149"/>
      <c r="B57" s="154"/>
      <c r="C57" s="144"/>
      <c r="D57" s="146"/>
      <c r="E57" s="145"/>
      <c r="F57" s="144"/>
      <c r="G57" s="145"/>
      <c r="H57" s="145"/>
      <c r="I57" s="147"/>
      <c r="J57" s="152"/>
      <c r="L57" s="148"/>
    </row>
    <row r="58" spans="1:12" ht="15">
      <c r="A58" s="149" t="str">
        <f t="shared" si="5"/>
        <v>Gabion Wall Type 5</v>
      </c>
      <c r="B58" s="154"/>
      <c r="C58" s="144"/>
      <c r="D58" s="146"/>
      <c r="E58" s="145"/>
      <c r="F58" s="144"/>
      <c r="G58" s="145"/>
      <c r="H58" s="145"/>
      <c r="I58" s="147"/>
      <c r="J58" s="152"/>
      <c r="L58" s="148"/>
    </row>
    <row r="59" spans="1:12" ht="15">
      <c r="A59" s="149" t="str">
        <f t="shared" si="5"/>
        <v>~CS05</v>
      </c>
      <c r="B59" s="154">
        <f t="shared" si="5"/>
        <v>0</v>
      </c>
      <c r="C59" s="144">
        <f>'6 Sheet1'!M40</f>
        <v>0</v>
      </c>
      <c r="D59" s="146"/>
      <c r="E59" s="145"/>
      <c r="F59" s="144">
        <f t="shared" si="6"/>
        <v>0</v>
      </c>
      <c r="G59" s="145"/>
      <c r="H59" s="145" t="s">
        <v>248</v>
      </c>
      <c r="I59" s="147">
        <f t="shared" si="7"/>
        <v>0</v>
      </c>
      <c r="J59" s="152">
        <f t="shared" si="4"/>
        <v>0</v>
      </c>
      <c r="L59" s="148"/>
    </row>
    <row r="60" spans="1:12" ht="15">
      <c r="A60" s="149" t="str">
        <f t="shared" si="5"/>
        <v>CS05-CS06</v>
      </c>
      <c r="B60" s="154">
        <f t="shared" si="5"/>
        <v>0</v>
      </c>
      <c r="C60" s="144">
        <f>'6 Sheet1'!M41</f>
        <v>0</v>
      </c>
      <c r="D60" s="146"/>
      <c r="E60" s="145"/>
      <c r="F60" s="144">
        <f t="shared" si="6"/>
        <v>0</v>
      </c>
      <c r="G60" s="145"/>
      <c r="H60" s="145" t="s">
        <v>248</v>
      </c>
      <c r="I60" s="147">
        <f t="shared" si="7"/>
        <v>0</v>
      </c>
      <c r="J60" s="152">
        <f t="shared" si="4"/>
        <v>0</v>
      </c>
      <c r="L60" s="148"/>
    </row>
    <row r="61" spans="1:12" ht="15">
      <c r="A61" s="149" t="str">
        <f t="shared" si="5"/>
        <v>CS06-CS07</v>
      </c>
      <c r="B61" s="154">
        <f t="shared" si="5"/>
        <v>0</v>
      </c>
      <c r="C61" s="144">
        <f>'6 Sheet1'!M42</f>
        <v>0</v>
      </c>
      <c r="D61" s="146"/>
      <c r="E61" s="145"/>
      <c r="F61" s="144">
        <f t="shared" si="6"/>
        <v>0</v>
      </c>
      <c r="G61" s="145"/>
      <c r="H61" s="145" t="s">
        <v>248</v>
      </c>
      <c r="I61" s="147">
        <f t="shared" si="7"/>
        <v>0</v>
      </c>
      <c r="J61" s="152">
        <f t="shared" si="4"/>
        <v>0</v>
      </c>
      <c r="L61" s="148"/>
    </row>
    <row r="62" spans="1:12" ht="15">
      <c r="A62" s="149" t="str">
        <f t="shared" si="5"/>
        <v>CS07-CS08</v>
      </c>
      <c r="B62" s="154">
        <f t="shared" si="5"/>
        <v>0</v>
      </c>
      <c r="C62" s="144">
        <f>'6 Sheet1'!M43</f>
        <v>0</v>
      </c>
      <c r="D62" s="146"/>
      <c r="E62" s="145"/>
      <c r="F62" s="144">
        <f t="shared" si="6"/>
        <v>0</v>
      </c>
      <c r="G62" s="145"/>
      <c r="H62" s="145" t="s">
        <v>248</v>
      </c>
      <c r="I62" s="147">
        <f t="shared" si="7"/>
        <v>0</v>
      </c>
      <c r="J62" s="152">
        <f t="shared" si="4"/>
        <v>0</v>
      </c>
      <c r="L62" s="148"/>
    </row>
    <row r="63" spans="1:12" ht="15">
      <c r="A63" s="149" t="str">
        <f t="shared" si="5"/>
        <v>CS08~</v>
      </c>
      <c r="B63" s="154">
        <f t="shared" si="5"/>
        <v>0</v>
      </c>
      <c r="C63" s="144">
        <f>'6 Sheet1'!M44</f>
        <v>0</v>
      </c>
      <c r="D63" s="146"/>
      <c r="E63" s="145"/>
      <c r="F63" s="144">
        <f t="shared" si="6"/>
        <v>0</v>
      </c>
      <c r="G63" s="145"/>
      <c r="H63" s="145" t="s">
        <v>248</v>
      </c>
      <c r="I63" s="147">
        <f t="shared" si="7"/>
        <v>0</v>
      </c>
      <c r="J63" s="152">
        <f t="shared" si="4"/>
        <v>0</v>
      </c>
      <c r="L63" s="148"/>
    </row>
    <row r="64" spans="1:12" ht="15">
      <c r="A64" s="157"/>
      <c r="B64" s="144"/>
      <c r="C64" s="144"/>
      <c r="D64" s="146"/>
      <c r="E64" s="145"/>
      <c r="F64" s="144"/>
      <c r="G64" s="145"/>
      <c r="H64" s="145"/>
      <c r="I64" s="147"/>
      <c r="J64" s="152"/>
      <c r="L64" s="148"/>
    </row>
    <row r="65" spans="1:12" ht="15">
      <c r="A65" s="157"/>
      <c r="B65" s="144"/>
      <c r="C65" s="144"/>
      <c r="D65" s="146"/>
      <c r="E65" s="145"/>
      <c r="F65" s="144"/>
      <c r="G65" s="145"/>
      <c r="H65" s="145"/>
      <c r="I65" s="147"/>
      <c r="J65" s="158">
        <f>SUM(J44:J64)</f>
        <v>3176.12</v>
      </c>
    </row>
    <row r="66" spans="1:12" ht="15">
      <c r="A66" s="157"/>
      <c r="B66" s="144"/>
      <c r="C66" s="144"/>
      <c r="D66" s="146"/>
      <c r="E66" s="145"/>
      <c r="F66" s="144"/>
      <c r="G66" s="145"/>
      <c r="H66" s="145"/>
      <c r="I66" s="147"/>
      <c r="J66" s="158"/>
    </row>
    <row r="67" spans="1:12" ht="15">
      <c r="A67" s="157"/>
      <c r="B67" s="144"/>
      <c r="C67" s="144"/>
      <c r="D67" s="146"/>
      <c r="E67" s="145"/>
      <c r="F67" s="144"/>
      <c r="G67" s="145"/>
      <c r="H67" s="145"/>
      <c r="I67" s="147"/>
      <c r="J67" s="147"/>
    </row>
    <row r="68" spans="1:12" ht="15">
      <c r="A68" s="586" t="s">
        <v>249</v>
      </c>
      <c r="B68" s="587"/>
      <c r="C68" s="587"/>
      <c r="D68" s="587"/>
      <c r="E68" s="587"/>
      <c r="F68" s="588"/>
      <c r="G68" s="167"/>
      <c r="H68" s="142"/>
      <c r="I68" s="141"/>
      <c r="J68" s="141"/>
      <c r="K68" s="148"/>
      <c r="L68" s="148"/>
    </row>
    <row r="69" spans="1:12" ht="15">
      <c r="A69" s="586" t="s">
        <v>250</v>
      </c>
      <c r="B69" s="587"/>
      <c r="C69" s="587"/>
      <c r="D69" s="587"/>
      <c r="E69" s="587"/>
      <c r="F69" s="588"/>
      <c r="G69" s="167"/>
      <c r="H69" s="142"/>
      <c r="I69" s="141"/>
      <c r="J69" s="141"/>
      <c r="K69" s="148"/>
      <c r="L69" s="148"/>
    </row>
    <row r="70" spans="1:12" ht="15">
      <c r="A70" s="586" t="s">
        <v>251</v>
      </c>
      <c r="B70" s="587"/>
      <c r="C70" s="587"/>
      <c r="D70" s="587"/>
      <c r="E70" s="587"/>
      <c r="F70" s="588"/>
      <c r="G70" s="165"/>
      <c r="H70" s="166"/>
      <c r="I70" s="165"/>
      <c r="J70" s="165"/>
      <c r="K70" s="148"/>
      <c r="L70" s="148"/>
    </row>
    <row r="71" spans="1:12" ht="15">
      <c r="A71" s="168" t="s">
        <v>252</v>
      </c>
      <c r="B71" s="150"/>
      <c r="C71" s="169"/>
      <c r="D71" s="169"/>
      <c r="E71" s="170"/>
      <c r="F71" s="150"/>
      <c r="G71" s="170"/>
      <c r="H71" s="170"/>
      <c r="I71" s="147"/>
      <c r="J71" s="171"/>
      <c r="K71" s="148"/>
      <c r="L71" s="148"/>
    </row>
    <row r="72" spans="1:12" ht="15">
      <c r="A72" s="172" t="str">
        <f>A45</f>
        <v>~CS02</v>
      </c>
      <c r="B72" s="154">
        <f>B45</f>
        <v>10.38</v>
      </c>
      <c r="C72" s="159">
        <f>'6 Sheet1'!K23</f>
        <v>7</v>
      </c>
      <c r="D72" s="160"/>
      <c r="E72" s="161"/>
      <c r="F72" s="154">
        <f>PRODUCT(B72:E72)</f>
        <v>72.660000000000011</v>
      </c>
      <c r="G72" s="173">
        <f>F72</f>
        <v>72.660000000000011</v>
      </c>
      <c r="H72" s="145" t="s">
        <v>248</v>
      </c>
      <c r="I72" s="147">
        <f>G72*1.1</f>
        <v>79.926000000000016</v>
      </c>
      <c r="J72" s="152">
        <f>I72</f>
        <v>79.926000000000016</v>
      </c>
      <c r="K72" s="148"/>
      <c r="L72" s="148"/>
    </row>
    <row r="73" spans="1:12" ht="15">
      <c r="A73" s="172" t="str">
        <f t="shared" ref="A73:B77" si="8">A46</f>
        <v>CS02-CS03</v>
      </c>
      <c r="B73" s="154">
        <f t="shared" si="8"/>
        <v>14.4</v>
      </c>
      <c r="C73" s="159">
        <f>'6 Sheet1'!K24</f>
        <v>7.1749999999999998</v>
      </c>
      <c r="D73" s="160"/>
      <c r="E73" s="161"/>
      <c r="F73" s="154">
        <f>PRODUCT(B73:E73)</f>
        <v>103.32</v>
      </c>
      <c r="G73" s="173">
        <f>F73</f>
        <v>103.32</v>
      </c>
      <c r="H73" s="145" t="s">
        <v>248</v>
      </c>
      <c r="I73" s="147">
        <f>G73*1.1</f>
        <v>113.652</v>
      </c>
      <c r="J73" s="152">
        <f>I73</f>
        <v>113.652</v>
      </c>
      <c r="K73" s="148"/>
      <c r="L73" s="148"/>
    </row>
    <row r="74" spans="1:12" ht="15">
      <c r="A74" s="172" t="str">
        <f t="shared" si="8"/>
        <v>CS03-CS04</v>
      </c>
      <c r="B74" s="154">
        <f t="shared" si="8"/>
        <v>13.92</v>
      </c>
      <c r="C74" s="159">
        <f>'6 Sheet1'!K25</f>
        <v>8.39</v>
      </c>
      <c r="D74" s="160"/>
      <c r="E74" s="161"/>
      <c r="F74" s="154">
        <f t="shared" ref="F74:F90" si="9">PRODUCT(B74:E74)</f>
        <v>116.78880000000001</v>
      </c>
      <c r="G74" s="173">
        <f t="shared" ref="G74:G90" si="10">F74</f>
        <v>116.78880000000001</v>
      </c>
      <c r="H74" s="145" t="s">
        <v>248</v>
      </c>
      <c r="I74" s="147">
        <f t="shared" ref="I74:I90" si="11">G74*1.1</f>
        <v>128.46768000000003</v>
      </c>
      <c r="J74" s="152">
        <f t="shared" ref="J74:J90" si="12">I74</f>
        <v>128.46768000000003</v>
      </c>
      <c r="K74" s="148"/>
      <c r="L74" s="148"/>
    </row>
    <row r="75" spans="1:12" ht="15">
      <c r="A75" s="172" t="str">
        <f t="shared" si="8"/>
        <v>CS04-CS05</v>
      </c>
      <c r="B75" s="154">
        <f t="shared" si="8"/>
        <v>14</v>
      </c>
      <c r="C75" s="159">
        <f>'6 Sheet1'!K26</f>
        <v>7.9649999999999999</v>
      </c>
      <c r="D75" s="160"/>
      <c r="E75" s="161"/>
      <c r="F75" s="154">
        <f>PRODUCT(B75:E75)</f>
        <v>111.50999999999999</v>
      </c>
      <c r="G75" s="173">
        <f>F75</f>
        <v>111.50999999999999</v>
      </c>
      <c r="H75" s="145" t="s">
        <v>248</v>
      </c>
      <c r="I75" s="147">
        <f>G75*1.1</f>
        <v>122.661</v>
      </c>
      <c r="J75" s="152">
        <f>I75</f>
        <v>122.661</v>
      </c>
      <c r="K75" s="148"/>
      <c r="L75" s="148"/>
    </row>
    <row r="76" spans="1:12" ht="15">
      <c r="A76" s="172" t="str">
        <f t="shared" si="8"/>
        <v>CS05-CS06</v>
      </c>
      <c r="B76" s="154">
        <f t="shared" si="8"/>
        <v>24.53</v>
      </c>
      <c r="C76" s="159">
        <f>'6 Sheet1'!K27</f>
        <v>7.6150000000000002</v>
      </c>
      <c r="D76" s="160"/>
      <c r="E76" s="161"/>
      <c r="F76" s="154">
        <f>PRODUCT(B76:E76)</f>
        <v>186.79595</v>
      </c>
      <c r="G76" s="173">
        <f>F76</f>
        <v>186.79595</v>
      </c>
      <c r="H76" s="145" t="s">
        <v>248</v>
      </c>
      <c r="I76" s="147">
        <f>G76*1.1</f>
        <v>205.47554500000001</v>
      </c>
      <c r="J76" s="152">
        <f>I76</f>
        <v>205.47554500000001</v>
      </c>
      <c r="K76" s="148"/>
      <c r="L76" s="148"/>
    </row>
    <row r="77" spans="1:12" ht="15">
      <c r="A77" s="172" t="str">
        <f t="shared" si="8"/>
        <v>CS06~</v>
      </c>
      <c r="B77" s="154">
        <f t="shared" si="8"/>
        <v>14.58</v>
      </c>
      <c r="C77" s="159">
        <f>'6 Sheet1'!K28</f>
        <v>8.73</v>
      </c>
      <c r="D77" s="160"/>
      <c r="E77" s="161"/>
      <c r="F77" s="154">
        <f>PRODUCT(B77:E77)</f>
        <v>127.2834</v>
      </c>
      <c r="G77" s="173">
        <f>F77</f>
        <v>127.2834</v>
      </c>
      <c r="H77" s="145" t="s">
        <v>248</v>
      </c>
      <c r="I77" s="147">
        <f>G77*1.1</f>
        <v>140.01174</v>
      </c>
      <c r="J77" s="152">
        <f>I77</f>
        <v>140.01174</v>
      </c>
      <c r="K77" s="148"/>
      <c r="L77" s="148"/>
    </row>
    <row r="78" spans="1:12" ht="15">
      <c r="A78" s="172"/>
      <c r="B78" s="154"/>
      <c r="C78" s="159"/>
      <c r="D78" s="160"/>
      <c r="E78" s="161"/>
      <c r="F78" s="154"/>
      <c r="G78" s="173"/>
      <c r="H78" s="145"/>
      <c r="I78" s="147"/>
      <c r="J78" s="152"/>
      <c r="K78" s="148"/>
      <c r="L78" s="148"/>
    </row>
    <row r="79" spans="1:12" ht="15">
      <c r="A79" s="172"/>
      <c r="B79" s="154"/>
      <c r="C79" s="159"/>
      <c r="D79" s="160"/>
      <c r="E79" s="161"/>
      <c r="F79" s="154"/>
      <c r="G79" s="173"/>
      <c r="H79" s="145"/>
      <c r="I79" s="147"/>
      <c r="J79" s="147"/>
      <c r="K79" s="148"/>
      <c r="L79" s="148"/>
    </row>
    <row r="80" spans="1:12" ht="15">
      <c r="A80" s="172" t="str">
        <f t="shared" ref="A80:B90" si="13">A53</f>
        <v>Gabion Wall Type 3</v>
      </c>
      <c r="B80" s="154"/>
      <c r="C80" s="159"/>
      <c r="D80" s="160"/>
      <c r="E80" s="161"/>
      <c r="F80" s="154"/>
      <c r="G80" s="173"/>
      <c r="H80" s="145"/>
      <c r="I80" s="147"/>
      <c r="J80" s="147"/>
      <c r="K80" s="148"/>
      <c r="L80" s="148"/>
    </row>
    <row r="81" spans="1:18" ht="15">
      <c r="A81" s="172" t="str">
        <f t="shared" si="13"/>
        <v>~CS05</v>
      </c>
      <c r="B81" s="154">
        <f t="shared" si="13"/>
        <v>0</v>
      </c>
      <c r="C81" s="160">
        <f>'6 Sheet1'!K32</f>
        <v>0</v>
      </c>
      <c r="D81" s="160"/>
      <c r="E81" s="161"/>
      <c r="F81" s="154">
        <f t="shared" si="9"/>
        <v>0</v>
      </c>
      <c r="G81" s="173">
        <f t="shared" si="10"/>
        <v>0</v>
      </c>
      <c r="H81" s="145" t="s">
        <v>248</v>
      </c>
      <c r="I81" s="147">
        <f t="shared" si="11"/>
        <v>0</v>
      </c>
      <c r="J81" s="152">
        <f t="shared" si="12"/>
        <v>0</v>
      </c>
      <c r="K81" s="148"/>
      <c r="L81" s="148"/>
    </row>
    <row r="82" spans="1:18" ht="15">
      <c r="A82" s="172" t="str">
        <f t="shared" si="13"/>
        <v>CS05-CS06</v>
      </c>
      <c r="B82" s="154">
        <f t="shared" si="13"/>
        <v>0</v>
      </c>
      <c r="C82" s="160">
        <f>'6 Sheet1'!K33</f>
        <v>0</v>
      </c>
      <c r="D82" s="160"/>
      <c r="E82" s="161"/>
      <c r="F82" s="154">
        <f t="shared" si="9"/>
        <v>0</v>
      </c>
      <c r="G82" s="173">
        <f t="shared" si="10"/>
        <v>0</v>
      </c>
      <c r="H82" s="145" t="s">
        <v>248</v>
      </c>
      <c r="I82" s="147">
        <f t="shared" si="11"/>
        <v>0</v>
      </c>
      <c r="J82" s="152">
        <f t="shared" si="12"/>
        <v>0</v>
      </c>
      <c r="K82" s="148"/>
      <c r="L82" s="148"/>
    </row>
    <row r="83" spans="1:18" ht="15">
      <c r="A83" s="172" t="str">
        <f t="shared" si="13"/>
        <v>CS06~</v>
      </c>
      <c r="B83" s="154">
        <f t="shared" si="13"/>
        <v>0</v>
      </c>
      <c r="C83" s="160">
        <f>'6 Sheet1'!K34</f>
        <v>0</v>
      </c>
      <c r="D83" s="160"/>
      <c r="E83" s="161"/>
      <c r="F83" s="154">
        <f t="shared" si="9"/>
        <v>0</v>
      </c>
      <c r="G83" s="173">
        <f t="shared" si="10"/>
        <v>0</v>
      </c>
      <c r="H83" s="145" t="s">
        <v>248</v>
      </c>
      <c r="I83" s="147">
        <f t="shared" si="11"/>
        <v>0</v>
      </c>
      <c r="J83" s="152">
        <f t="shared" si="12"/>
        <v>0</v>
      </c>
      <c r="K83" s="148"/>
      <c r="L83" s="148"/>
    </row>
    <row r="84" spans="1:18" ht="15">
      <c r="A84" s="172"/>
      <c r="B84" s="154"/>
      <c r="C84" s="160"/>
      <c r="D84" s="160"/>
      <c r="E84" s="161"/>
      <c r="F84" s="154"/>
      <c r="G84" s="173"/>
      <c r="H84" s="145"/>
      <c r="I84" s="147"/>
      <c r="J84" s="147"/>
      <c r="K84" s="148"/>
      <c r="L84" s="148"/>
    </row>
    <row r="85" spans="1:18" ht="15">
      <c r="A85" s="172" t="str">
        <f t="shared" si="13"/>
        <v>Gabion Wall Type 5</v>
      </c>
      <c r="B85" s="154"/>
      <c r="C85" s="160"/>
      <c r="D85" s="160"/>
      <c r="E85" s="161"/>
      <c r="F85" s="154"/>
      <c r="G85" s="173"/>
      <c r="H85" s="145"/>
      <c r="I85" s="147"/>
      <c r="J85" s="147"/>
      <c r="K85" s="148"/>
      <c r="L85" s="148"/>
    </row>
    <row r="86" spans="1:18" ht="15">
      <c r="A86" s="172" t="str">
        <f t="shared" si="13"/>
        <v>~CS05</v>
      </c>
      <c r="B86" s="154">
        <f t="shared" si="13"/>
        <v>0</v>
      </c>
      <c r="C86" s="160">
        <f>'6 Sheet1'!K40</f>
        <v>0</v>
      </c>
      <c r="D86" s="160"/>
      <c r="E86" s="161"/>
      <c r="F86" s="154">
        <f t="shared" si="9"/>
        <v>0</v>
      </c>
      <c r="G86" s="173">
        <f t="shared" si="10"/>
        <v>0</v>
      </c>
      <c r="H86" s="145" t="s">
        <v>248</v>
      </c>
      <c r="I86" s="147">
        <f t="shared" si="11"/>
        <v>0</v>
      </c>
      <c r="J86" s="152">
        <f t="shared" si="12"/>
        <v>0</v>
      </c>
      <c r="K86" s="148"/>
      <c r="L86" s="148"/>
    </row>
    <row r="87" spans="1:18" ht="15">
      <c r="A87" s="172" t="str">
        <f t="shared" si="13"/>
        <v>CS05-CS06</v>
      </c>
      <c r="B87" s="154">
        <f t="shared" si="13"/>
        <v>0</v>
      </c>
      <c r="C87" s="160">
        <f>'6 Sheet1'!K41</f>
        <v>0</v>
      </c>
      <c r="D87" s="160"/>
      <c r="E87" s="161"/>
      <c r="F87" s="154">
        <f t="shared" si="9"/>
        <v>0</v>
      </c>
      <c r="G87" s="173">
        <f t="shared" si="10"/>
        <v>0</v>
      </c>
      <c r="H87" s="145" t="s">
        <v>248</v>
      </c>
      <c r="I87" s="147">
        <f t="shared" si="11"/>
        <v>0</v>
      </c>
      <c r="J87" s="152">
        <f t="shared" si="12"/>
        <v>0</v>
      </c>
      <c r="K87" s="148"/>
      <c r="L87" s="148"/>
    </row>
    <row r="88" spans="1:18" ht="15">
      <c r="A88" s="172" t="str">
        <f t="shared" si="13"/>
        <v>CS06-CS07</v>
      </c>
      <c r="B88" s="154">
        <f t="shared" si="13"/>
        <v>0</v>
      </c>
      <c r="C88" s="160">
        <f>'6 Sheet1'!K42</f>
        <v>0</v>
      </c>
      <c r="D88" s="160"/>
      <c r="E88" s="161"/>
      <c r="F88" s="154">
        <f t="shared" si="9"/>
        <v>0</v>
      </c>
      <c r="G88" s="173">
        <f t="shared" si="10"/>
        <v>0</v>
      </c>
      <c r="H88" s="145" t="s">
        <v>248</v>
      </c>
      <c r="I88" s="147">
        <f t="shared" si="11"/>
        <v>0</v>
      </c>
      <c r="J88" s="152">
        <f t="shared" si="12"/>
        <v>0</v>
      </c>
      <c r="K88" s="148"/>
      <c r="L88" s="148"/>
    </row>
    <row r="89" spans="1:18" ht="15">
      <c r="A89" s="172" t="str">
        <f t="shared" si="13"/>
        <v>CS07-CS08</v>
      </c>
      <c r="B89" s="154">
        <f t="shared" si="13"/>
        <v>0</v>
      </c>
      <c r="C89" s="160">
        <f>'6 Sheet1'!K43</f>
        <v>0</v>
      </c>
      <c r="D89" s="160"/>
      <c r="E89" s="161"/>
      <c r="F89" s="154">
        <f t="shared" si="9"/>
        <v>0</v>
      </c>
      <c r="G89" s="173">
        <f t="shared" si="10"/>
        <v>0</v>
      </c>
      <c r="H89" s="145" t="s">
        <v>248</v>
      </c>
      <c r="I89" s="147">
        <f t="shared" si="11"/>
        <v>0</v>
      </c>
      <c r="J89" s="152">
        <f t="shared" si="12"/>
        <v>0</v>
      </c>
      <c r="K89" s="148"/>
      <c r="L89" s="148"/>
    </row>
    <row r="90" spans="1:18" ht="15">
      <c r="A90" s="172" t="str">
        <f t="shared" si="13"/>
        <v>CS08~</v>
      </c>
      <c r="B90" s="154">
        <f t="shared" si="13"/>
        <v>0</v>
      </c>
      <c r="C90" s="160">
        <f>'6 Sheet1'!K44</f>
        <v>0</v>
      </c>
      <c r="D90" s="160"/>
      <c r="E90" s="161"/>
      <c r="F90" s="154">
        <f t="shared" si="9"/>
        <v>0</v>
      </c>
      <c r="G90" s="173">
        <f t="shared" si="10"/>
        <v>0</v>
      </c>
      <c r="H90" s="145" t="s">
        <v>248</v>
      </c>
      <c r="I90" s="147">
        <f t="shared" si="11"/>
        <v>0</v>
      </c>
      <c r="J90" s="152">
        <f t="shared" si="12"/>
        <v>0</v>
      </c>
      <c r="K90" s="148"/>
      <c r="L90" s="148"/>
    </row>
    <row r="91" spans="1:18" ht="15">
      <c r="A91" s="174"/>
      <c r="B91" s="154"/>
      <c r="C91" s="160"/>
      <c r="D91" s="160"/>
      <c r="E91" s="161"/>
      <c r="F91" s="154"/>
      <c r="G91" s="161"/>
      <c r="H91" s="161"/>
      <c r="I91" s="147"/>
      <c r="J91" s="158">
        <f>SUM(J71:J90)</f>
        <v>790.19396500000005</v>
      </c>
      <c r="K91" s="148"/>
      <c r="L91" s="148"/>
    </row>
    <row r="92" spans="1:18" ht="15">
      <c r="A92" s="174"/>
      <c r="B92" s="154"/>
      <c r="C92" s="160"/>
      <c r="D92" s="160"/>
      <c r="E92" s="161"/>
      <c r="F92" s="154"/>
      <c r="G92" s="161"/>
      <c r="H92" s="161"/>
      <c r="I92" s="147"/>
      <c r="J92" s="171"/>
      <c r="K92" s="148"/>
      <c r="L92" s="148"/>
    </row>
    <row r="93" spans="1:18" ht="15">
      <c r="A93" s="153"/>
      <c r="B93" s="154"/>
      <c r="C93" s="160"/>
      <c r="D93" s="160"/>
      <c r="E93" s="161"/>
      <c r="F93" s="154"/>
      <c r="G93" s="161"/>
      <c r="H93" s="161"/>
      <c r="I93" s="147"/>
      <c r="J93" s="171"/>
      <c r="K93" s="148"/>
      <c r="L93" s="148"/>
    </row>
    <row r="94" spans="1:18" ht="15">
      <c r="A94" s="584" t="s">
        <v>253</v>
      </c>
      <c r="B94" s="585"/>
      <c r="C94" s="585"/>
      <c r="D94" s="585"/>
      <c r="E94" s="585"/>
      <c r="F94" s="585"/>
      <c r="G94" s="585"/>
      <c r="H94" s="585"/>
      <c r="I94" s="585"/>
      <c r="J94" s="589"/>
      <c r="K94" s="148"/>
      <c r="L94" s="148"/>
    </row>
    <row r="95" spans="1:18" ht="15">
      <c r="A95" s="168" t="s">
        <v>252</v>
      </c>
      <c r="B95" s="144"/>
      <c r="C95" s="146"/>
      <c r="D95" s="146"/>
      <c r="E95" s="145"/>
      <c r="F95" s="144"/>
      <c r="G95" s="145"/>
      <c r="H95" s="145"/>
      <c r="I95" s="147"/>
      <c r="J95" s="147"/>
      <c r="K95" s="148"/>
      <c r="L95" s="148"/>
    </row>
    <row r="96" spans="1:18" ht="15">
      <c r="A96" s="175" t="str">
        <f>A72</f>
        <v>~CS02</v>
      </c>
      <c r="B96" s="150">
        <f>B72</f>
        <v>10.38</v>
      </c>
      <c r="C96" s="176">
        <f>'6 Sheet1'!L23</f>
        <v>5.63</v>
      </c>
      <c r="D96" s="146"/>
      <c r="E96" s="145"/>
      <c r="F96" s="154">
        <f>PRODUCT(B96:E96)</f>
        <v>58.439400000000006</v>
      </c>
      <c r="G96" s="173">
        <f>F96</f>
        <v>58.439400000000006</v>
      </c>
      <c r="H96" s="178" t="s">
        <v>248</v>
      </c>
      <c r="I96" s="147">
        <f>G96*1.1</f>
        <v>64.28334000000001</v>
      </c>
      <c r="J96" s="152">
        <f>I96</f>
        <v>64.28334000000001</v>
      </c>
      <c r="K96" s="148"/>
      <c r="L96" s="148"/>
      <c r="P96" s="177"/>
      <c r="Q96" s="177"/>
      <c r="R96" s="177"/>
    </row>
    <row r="97" spans="1:18" ht="15">
      <c r="A97" s="175" t="str">
        <f t="shared" ref="A97:B112" si="14">A73</f>
        <v>CS02-CS03</v>
      </c>
      <c r="B97" s="150">
        <f t="shared" si="14"/>
        <v>14.4</v>
      </c>
      <c r="C97" s="176">
        <f>'6 Sheet1'!L24</f>
        <v>5.63</v>
      </c>
      <c r="D97" s="146"/>
      <c r="E97" s="145"/>
      <c r="F97" s="154">
        <f>PRODUCT(B97:E97)</f>
        <v>81.072000000000003</v>
      </c>
      <c r="G97" s="173">
        <f>F97</f>
        <v>81.072000000000003</v>
      </c>
      <c r="H97" s="145" t="s">
        <v>248</v>
      </c>
      <c r="I97" s="147">
        <f>G97*1.1</f>
        <v>89.179200000000009</v>
      </c>
      <c r="J97" s="152">
        <f>I97</f>
        <v>89.179200000000009</v>
      </c>
      <c r="K97" s="148"/>
      <c r="L97" s="148"/>
      <c r="P97" s="177"/>
      <c r="Q97" s="177"/>
      <c r="R97" s="177"/>
    </row>
    <row r="98" spans="1:18" ht="15">
      <c r="A98" s="175" t="str">
        <f t="shared" si="14"/>
        <v>CS03-CS04</v>
      </c>
      <c r="B98" s="150">
        <f t="shared" si="14"/>
        <v>13.92</v>
      </c>
      <c r="C98" s="176">
        <f>'6 Sheet1'!L25</f>
        <v>5.55</v>
      </c>
      <c r="D98" s="146"/>
      <c r="E98" s="145"/>
      <c r="F98" s="154">
        <f t="shared" ref="F98:F114" si="15">PRODUCT(B98:E98)</f>
        <v>77.256</v>
      </c>
      <c r="G98" s="173">
        <f t="shared" ref="G98:G114" si="16">F98</f>
        <v>77.256</v>
      </c>
      <c r="H98" s="178" t="s">
        <v>248</v>
      </c>
      <c r="I98" s="147">
        <f t="shared" ref="I98:I114" si="17">G98*1.1</f>
        <v>84.9816</v>
      </c>
      <c r="J98" s="152">
        <f t="shared" ref="J98:J114" si="18">I98</f>
        <v>84.9816</v>
      </c>
      <c r="K98" s="148"/>
      <c r="L98" s="148"/>
      <c r="P98" s="177"/>
      <c r="Q98" s="177"/>
      <c r="R98" s="177"/>
    </row>
    <row r="99" spans="1:18" ht="15">
      <c r="A99" s="175" t="str">
        <f t="shared" si="14"/>
        <v>CS04-CS05</v>
      </c>
      <c r="B99" s="150">
        <f t="shared" si="14"/>
        <v>14</v>
      </c>
      <c r="C99" s="176">
        <f>'6 Sheet1'!L26</f>
        <v>5.55</v>
      </c>
      <c r="D99" s="146"/>
      <c r="E99" s="145"/>
      <c r="F99" s="154">
        <f t="shared" si="15"/>
        <v>77.7</v>
      </c>
      <c r="G99" s="173">
        <f t="shared" si="16"/>
        <v>77.7</v>
      </c>
      <c r="H99" s="145" t="s">
        <v>248</v>
      </c>
      <c r="I99" s="147">
        <f t="shared" si="17"/>
        <v>85.470000000000013</v>
      </c>
      <c r="J99" s="152">
        <f t="shared" si="18"/>
        <v>85.470000000000013</v>
      </c>
      <c r="K99" s="148"/>
      <c r="L99" s="148"/>
      <c r="P99" s="177"/>
      <c r="Q99" s="177"/>
      <c r="R99" s="177"/>
    </row>
    <row r="100" spans="1:18" ht="15">
      <c r="A100" s="175" t="str">
        <f t="shared" si="14"/>
        <v>CS05-CS06</v>
      </c>
      <c r="B100" s="150">
        <f t="shared" si="14"/>
        <v>24.53</v>
      </c>
      <c r="C100" s="176">
        <f>'6 Sheet1'!L27</f>
        <v>4.085</v>
      </c>
      <c r="D100" s="146"/>
      <c r="E100" s="145"/>
      <c r="F100" s="154">
        <f t="shared" si="15"/>
        <v>100.20505</v>
      </c>
      <c r="G100" s="173">
        <f t="shared" si="16"/>
        <v>100.20505</v>
      </c>
      <c r="H100" s="178" t="s">
        <v>248</v>
      </c>
      <c r="I100" s="147">
        <f t="shared" si="17"/>
        <v>110.22555500000001</v>
      </c>
      <c r="J100" s="152">
        <f t="shared" si="18"/>
        <v>110.22555500000001</v>
      </c>
      <c r="K100" s="148"/>
      <c r="L100" s="148"/>
      <c r="P100" s="177"/>
      <c r="Q100" s="177"/>
      <c r="R100" s="177"/>
    </row>
    <row r="101" spans="1:18" ht="15">
      <c r="A101" s="175" t="str">
        <f t="shared" si="14"/>
        <v>CS06~</v>
      </c>
      <c r="B101" s="150">
        <f t="shared" si="14"/>
        <v>14.58</v>
      </c>
      <c r="C101" s="176">
        <f>'6 Sheet1'!L28</f>
        <v>2.54</v>
      </c>
      <c r="D101" s="146"/>
      <c r="E101" s="145"/>
      <c r="F101" s="154">
        <f t="shared" si="15"/>
        <v>37.033200000000001</v>
      </c>
      <c r="G101" s="173">
        <f t="shared" si="16"/>
        <v>37.033200000000001</v>
      </c>
      <c r="H101" s="145" t="s">
        <v>248</v>
      </c>
      <c r="I101" s="147">
        <f t="shared" si="17"/>
        <v>40.736520000000006</v>
      </c>
      <c r="J101" s="152">
        <f t="shared" si="18"/>
        <v>40.736520000000006</v>
      </c>
      <c r="K101" s="148"/>
      <c r="L101" s="148"/>
      <c r="P101" s="177"/>
      <c r="Q101" s="177"/>
      <c r="R101" s="177"/>
    </row>
    <row r="102" spans="1:18" ht="15">
      <c r="A102" s="175"/>
      <c r="B102" s="150"/>
      <c r="C102" s="176"/>
      <c r="D102" s="146"/>
      <c r="E102" s="145"/>
      <c r="F102" s="154"/>
      <c r="G102" s="173"/>
      <c r="H102" s="178"/>
      <c r="I102" s="147"/>
      <c r="J102" s="152"/>
      <c r="K102" s="148"/>
      <c r="L102" s="148"/>
      <c r="P102" s="177"/>
      <c r="Q102" s="177"/>
      <c r="R102" s="177"/>
    </row>
    <row r="103" spans="1:18" ht="15">
      <c r="A103" s="175"/>
      <c r="B103" s="150"/>
      <c r="C103" s="176"/>
      <c r="D103" s="146"/>
      <c r="E103" s="145"/>
      <c r="F103" s="154"/>
      <c r="G103" s="173"/>
      <c r="H103" s="145" t="s">
        <v>248</v>
      </c>
      <c r="I103" s="147"/>
      <c r="J103" s="147"/>
      <c r="K103" s="148"/>
      <c r="L103" s="148"/>
      <c r="P103" s="177"/>
      <c r="Q103" s="177"/>
      <c r="R103" s="177"/>
    </row>
    <row r="104" spans="1:18" ht="15">
      <c r="A104" s="175" t="str">
        <f t="shared" si="14"/>
        <v>Gabion Wall Type 3</v>
      </c>
      <c r="B104" s="150"/>
      <c r="C104" s="176"/>
      <c r="D104" s="146"/>
      <c r="E104" s="145"/>
      <c r="F104" s="154"/>
      <c r="G104" s="173"/>
      <c r="H104" s="178" t="s">
        <v>248</v>
      </c>
      <c r="I104" s="147"/>
      <c r="J104" s="147"/>
      <c r="K104" s="148"/>
      <c r="L104" s="148"/>
      <c r="P104" s="177"/>
      <c r="Q104" s="177"/>
      <c r="R104" s="177"/>
    </row>
    <row r="105" spans="1:18" ht="15">
      <c r="A105" s="175" t="str">
        <f t="shared" si="14"/>
        <v>~CS05</v>
      </c>
      <c r="B105" s="150">
        <f t="shared" si="14"/>
        <v>0</v>
      </c>
      <c r="C105" s="176">
        <f>'6 Sheet1'!L32</f>
        <v>0</v>
      </c>
      <c r="D105" s="146"/>
      <c r="E105" s="145"/>
      <c r="F105" s="154">
        <f t="shared" si="15"/>
        <v>0</v>
      </c>
      <c r="G105" s="173">
        <f t="shared" si="16"/>
        <v>0</v>
      </c>
      <c r="H105" s="145" t="s">
        <v>248</v>
      </c>
      <c r="I105" s="147">
        <f t="shared" si="17"/>
        <v>0</v>
      </c>
      <c r="J105" s="152">
        <f t="shared" si="18"/>
        <v>0</v>
      </c>
      <c r="K105" s="148"/>
      <c r="L105" s="148"/>
      <c r="P105" s="177"/>
      <c r="Q105" s="177"/>
      <c r="R105" s="177"/>
    </row>
    <row r="106" spans="1:18" ht="15">
      <c r="A106" s="175" t="str">
        <f t="shared" si="14"/>
        <v>CS05-CS06</v>
      </c>
      <c r="B106" s="150">
        <f t="shared" si="14"/>
        <v>0</v>
      </c>
      <c r="C106" s="176">
        <f>'6 Sheet1'!L33</f>
        <v>0</v>
      </c>
      <c r="D106" s="146"/>
      <c r="E106" s="145"/>
      <c r="F106" s="154">
        <f t="shared" si="15"/>
        <v>0</v>
      </c>
      <c r="G106" s="173">
        <f t="shared" si="16"/>
        <v>0</v>
      </c>
      <c r="H106" s="178" t="s">
        <v>248</v>
      </c>
      <c r="I106" s="147">
        <f t="shared" si="17"/>
        <v>0</v>
      </c>
      <c r="J106" s="152">
        <f t="shared" si="18"/>
        <v>0</v>
      </c>
      <c r="K106" s="148"/>
      <c r="L106" s="148"/>
      <c r="P106" s="177"/>
      <c r="Q106" s="177"/>
      <c r="R106" s="177"/>
    </row>
    <row r="107" spans="1:18" ht="15">
      <c r="A107" s="175" t="str">
        <f t="shared" si="14"/>
        <v>CS06~</v>
      </c>
      <c r="B107" s="150">
        <f t="shared" si="14"/>
        <v>0</v>
      </c>
      <c r="C107" s="176">
        <f>'6 Sheet1'!L34</f>
        <v>0</v>
      </c>
      <c r="D107" s="146"/>
      <c r="E107" s="145"/>
      <c r="F107" s="154">
        <f t="shared" si="15"/>
        <v>0</v>
      </c>
      <c r="G107" s="173">
        <f t="shared" si="16"/>
        <v>0</v>
      </c>
      <c r="H107" s="145" t="s">
        <v>248</v>
      </c>
      <c r="I107" s="147">
        <f t="shared" si="17"/>
        <v>0</v>
      </c>
      <c r="J107" s="152">
        <f t="shared" si="18"/>
        <v>0</v>
      </c>
      <c r="K107" s="148"/>
      <c r="L107" s="148"/>
      <c r="P107" s="177"/>
      <c r="Q107" s="177"/>
      <c r="R107" s="177"/>
    </row>
    <row r="108" spans="1:18" ht="15">
      <c r="A108" s="175"/>
      <c r="B108" s="150"/>
      <c r="C108" s="176"/>
      <c r="D108" s="146"/>
      <c r="E108" s="145"/>
      <c r="F108" s="154"/>
      <c r="G108" s="173"/>
      <c r="H108" s="178"/>
      <c r="I108" s="147"/>
      <c r="J108" s="147"/>
      <c r="K108" s="148"/>
      <c r="L108" s="148"/>
      <c r="P108" s="177"/>
      <c r="Q108" s="177"/>
      <c r="R108" s="177"/>
    </row>
    <row r="109" spans="1:18" ht="15">
      <c r="A109" s="175" t="str">
        <f t="shared" si="14"/>
        <v>Gabion Wall Type 5</v>
      </c>
      <c r="B109" s="150"/>
      <c r="C109" s="176"/>
      <c r="D109" s="146"/>
      <c r="E109" s="145"/>
      <c r="F109" s="154"/>
      <c r="G109" s="173"/>
      <c r="H109" s="145"/>
      <c r="I109" s="147"/>
      <c r="J109" s="147"/>
      <c r="K109" s="148"/>
      <c r="L109" s="148"/>
      <c r="P109" s="177"/>
      <c r="Q109" s="177"/>
      <c r="R109" s="177"/>
    </row>
    <row r="110" spans="1:18" ht="15">
      <c r="A110" s="175" t="str">
        <f t="shared" si="14"/>
        <v>~CS05</v>
      </c>
      <c r="B110" s="150">
        <f t="shared" si="14"/>
        <v>0</v>
      </c>
      <c r="C110" s="176">
        <f>'6 Sheet1'!L40</f>
        <v>0</v>
      </c>
      <c r="D110" s="146"/>
      <c r="E110" s="145"/>
      <c r="F110" s="154">
        <f t="shared" si="15"/>
        <v>0</v>
      </c>
      <c r="G110" s="173">
        <f t="shared" si="16"/>
        <v>0</v>
      </c>
      <c r="H110" s="178" t="s">
        <v>248</v>
      </c>
      <c r="I110" s="147">
        <f t="shared" si="17"/>
        <v>0</v>
      </c>
      <c r="J110" s="152">
        <f t="shared" si="18"/>
        <v>0</v>
      </c>
      <c r="K110" s="148"/>
      <c r="L110" s="148"/>
      <c r="P110" s="177"/>
      <c r="Q110" s="177"/>
      <c r="R110" s="177"/>
    </row>
    <row r="111" spans="1:18" ht="15">
      <c r="A111" s="175" t="str">
        <f t="shared" si="14"/>
        <v>CS05-CS06</v>
      </c>
      <c r="B111" s="150">
        <f t="shared" si="14"/>
        <v>0</v>
      </c>
      <c r="C111" s="176">
        <f>'6 Sheet1'!L41</f>
        <v>0</v>
      </c>
      <c r="D111" s="146"/>
      <c r="E111" s="145"/>
      <c r="F111" s="154">
        <f t="shared" si="15"/>
        <v>0</v>
      </c>
      <c r="G111" s="173">
        <f t="shared" si="16"/>
        <v>0</v>
      </c>
      <c r="H111" s="145" t="s">
        <v>248</v>
      </c>
      <c r="I111" s="147">
        <f t="shared" si="17"/>
        <v>0</v>
      </c>
      <c r="J111" s="152">
        <f t="shared" si="18"/>
        <v>0</v>
      </c>
      <c r="K111" s="148"/>
      <c r="L111" s="148"/>
      <c r="P111" s="177"/>
      <c r="Q111" s="177"/>
      <c r="R111" s="177"/>
    </row>
    <row r="112" spans="1:18" ht="15">
      <c r="A112" s="175" t="str">
        <f t="shared" si="14"/>
        <v>CS06-CS07</v>
      </c>
      <c r="B112" s="150">
        <f t="shared" si="14"/>
        <v>0</v>
      </c>
      <c r="C112" s="176">
        <f>'6 Sheet1'!L42</f>
        <v>0</v>
      </c>
      <c r="D112" s="146"/>
      <c r="E112" s="145"/>
      <c r="F112" s="154">
        <f t="shared" si="15"/>
        <v>0</v>
      </c>
      <c r="G112" s="173">
        <f t="shared" si="16"/>
        <v>0</v>
      </c>
      <c r="H112" s="178" t="s">
        <v>248</v>
      </c>
      <c r="I112" s="147">
        <f t="shared" si="17"/>
        <v>0</v>
      </c>
      <c r="J112" s="152">
        <f t="shared" si="18"/>
        <v>0</v>
      </c>
      <c r="K112" s="148"/>
      <c r="L112" s="148"/>
      <c r="P112" s="177"/>
      <c r="Q112" s="177"/>
      <c r="R112" s="177"/>
    </row>
    <row r="113" spans="1:18" ht="15">
      <c r="A113" s="175" t="str">
        <f>A89</f>
        <v>CS07-CS08</v>
      </c>
      <c r="B113" s="150">
        <f>B89</f>
        <v>0</v>
      </c>
      <c r="C113" s="176">
        <f>'6 Sheet1'!L43</f>
        <v>0</v>
      </c>
      <c r="D113" s="146"/>
      <c r="E113" s="145"/>
      <c r="F113" s="154">
        <f t="shared" si="15"/>
        <v>0</v>
      </c>
      <c r="G113" s="173">
        <f t="shared" si="16"/>
        <v>0</v>
      </c>
      <c r="H113" s="145" t="s">
        <v>248</v>
      </c>
      <c r="I113" s="147">
        <f t="shared" si="17"/>
        <v>0</v>
      </c>
      <c r="J113" s="152">
        <f t="shared" si="18"/>
        <v>0</v>
      </c>
      <c r="K113" s="148"/>
      <c r="L113" s="148"/>
      <c r="P113" s="179"/>
      <c r="Q113" s="177"/>
      <c r="R113" s="177"/>
    </row>
    <row r="114" spans="1:18" ht="15">
      <c r="A114" s="175" t="str">
        <f>A90</f>
        <v>CS08~</v>
      </c>
      <c r="B114" s="150">
        <f>B90</f>
        <v>0</v>
      </c>
      <c r="C114" s="176">
        <f>'6 Sheet1'!L44</f>
        <v>0</v>
      </c>
      <c r="D114" s="146"/>
      <c r="E114" s="145"/>
      <c r="F114" s="154">
        <f t="shared" si="15"/>
        <v>0</v>
      </c>
      <c r="G114" s="173">
        <f t="shared" si="16"/>
        <v>0</v>
      </c>
      <c r="H114" s="178" t="s">
        <v>248</v>
      </c>
      <c r="I114" s="147">
        <f t="shared" si="17"/>
        <v>0</v>
      </c>
      <c r="J114" s="152">
        <f t="shared" si="18"/>
        <v>0</v>
      </c>
      <c r="K114" s="148"/>
      <c r="L114" s="148"/>
      <c r="P114" s="179"/>
      <c r="Q114" s="177"/>
      <c r="R114" s="177"/>
    </row>
    <row r="115" spans="1:18" ht="15">
      <c r="A115" s="180"/>
      <c r="B115" s="154"/>
      <c r="C115" s="146"/>
      <c r="D115" s="146"/>
      <c r="E115" s="145"/>
      <c r="F115" s="154"/>
      <c r="G115" s="173"/>
      <c r="H115" s="178"/>
      <c r="I115" s="147"/>
      <c r="J115" s="158">
        <f>SUM(J95:J114)</f>
        <v>474.87621500000006</v>
      </c>
      <c r="K115" s="148"/>
      <c r="L115" s="148"/>
      <c r="P115" s="179"/>
      <c r="Q115" s="177"/>
      <c r="R115" s="177"/>
    </row>
    <row r="116" spans="1:18" ht="15">
      <c r="A116" s="181"/>
      <c r="B116" s="182"/>
      <c r="C116" s="146"/>
      <c r="D116" s="146"/>
      <c r="E116" s="145"/>
      <c r="F116" s="154"/>
      <c r="G116" s="173"/>
      <c r="H116" s="145"/>
      <c r="I116" s="147"/>
      <c r="J116" s="147"/>
      <c r="K116" s="148"/>
      <c r="L116" s="148"/>
      <c r="P116" s="179"/>
      <c r="Q116" s="177"/>
      <c r="R116" s="177"/>
    </row>
    <row r="117" spans="1:18" ht="15">
      <c r="A117" s="590"/>
      <c r="B117" s="591"/>
      <c r="C117" s="591"/>
      <c r="D117" s="591"/>
      <c r="E117" s="591"/>
      <c r="F117" s="591"/>
      <c r="G117" s="591"/>
      <c r="H117" s="591"/>
      <c r="I117" s="591"/>
      <c r="J117" s="592"/>
      <c r="L117" s="148"/>
      <c r="P117" s="177"/>
      <c r="Q117" s="177"/>
      <c r="R117" s="177"/>
    </row>
    <row r="118" spans="1:18" ht="15">
      <c r="A118" s="593" t="s">
        <v>254</v>
      </c>
      <c r="B118" s="594"/>
      <c r="C118" s="594"/>
      <c r="D118" s="594"/>
      <c r="E118" s="594"/>
      <c r="F118" s="594"/>
      <c r="G118" s="594"/>
      <c r="H118" s="594"/>
      <c r="I118" s="594"/>
      <c r="J118" s="595"/>
      <c r="L118" s="148"/>
    </row>
    <row r="119" spans="1:18" ht="15">
      <c r="A119" s="581"/>
      <c r="B119" s="582"/>
      <c r="C119" s="582"/>
      <c r="D119" s="582"/>
      <c r="E119" s="582"/>
      <c r="F119" s="583"/>
      <c r="G119" s="141"/>
      <c r="H119" s="142"/>
      <c r="I119" s="141"/>
      <c r="J119" s="141"/>
    </row>
    <row r="120" spans="1:18" ht="15">
      <c r="A120" s="183"/>
      <c r="B120" s="150"/>
      <c r="C120" s="169"/>
      <c r="D120" s="184"/>
      <c r="E120" s="185"/>
      <c r="F120" s="150"/>
      <c r="G120" s="186"/>
      <c r="H120" s="170"/>
      <c r="I120" s="147"/>
      <c r="J120" s="171"/>
      <c r="L120" s="187"/>
    </row>
    <row r="121" spans="1:18" s="139" customFormat="1" ht="30" customHeight="1">
      <c r="A121" s="153"/>
      <c r="B121" s="188"/>
      <c r="C121" s="189"/>
      <c r="D121" s="184"/>
      <c r="E121" s="185"/>
      <c r="F121" s="156"/>
      <c r="G121" s="190"/>
      <c r="H121" s="145"/>
      <c r="I121" s="191"/>
      <c r="J121" s="191"/>
    </row>
    <row r="122" spans="1:18" ht="15">
      <c r="A122" s="581"/>
      <c r="B122" s="582"/>
      <c r="C122" s="582"/>
      <c r="D122" s="582"/>
      <c r="E122" s="582"/>
      <c r="F122" s="583"/>
      <c r="G122" s="141"/>
      <c r="H122" s="142"/>
      <c r="I122" s="141"/>
      <c r="J122" s="141"/>
    </row>
    <row r="123" spans="1:18" ht="15">
      <c r="A123" s="593" t="s">
        <v>255</v>
      </c>
      <c r="B123" s="594"/>
      <c r="C123" s="594"/>
      <c r="D123" s="594"/>
      <c r="E123" s="594"/>
      <c r="F123" s="594"/>
      <c r="G123" s="594"/>
      <c r="H123" s="594"/>
      <c r="I123" s="594"/>
      <c r="J123" s="595"/>
      <c r="L123" s="148"/>
    </row>
    <row r="124" spans="1:18" ht="15">
      <c r="A124" s="168" t="s">
        <v>256</v>
      </c>
      <c r="B124" s="144"/>
      <c r="C124" s="146"/>
      <c r="D124" s="146"/>
      <c r="E124" s="145"/>
      <c r="F124" s="144"/>
      <c r="G124" s="145"/>
      <c r="H124" s="145"/>
      <c r="I124" s="147"/>
      <c r="J124" s="147"/>
      <c r="L124" s="148"/>
    </row>
    <row r="125" spans="1:18" ht="15">
      <c r="A125" s="153" t="s">
        <v>257</v>
      </c>
      <c r="B125" s="154">
        <f>'6 Sheet1'!B12</f>
        <v>91.85</v>
      </c>
      <c r="C125" s="146">
        <v>4.5</v>
      </c>
      <c r="D125" s="146"/>
      <c r="E125" s="145"/>
      <c r="F125" s="154">
        <f>PRODUCT(B125:E125)</f>
        <v>413.32499999999999</v>
      </c>
      <c r="G125" s="173">
        <f>F125</f>
        <v>413.32499999999999</v>
      </c>
      <c r="H125" s="145" t="s">
        <v>248</v>
      </c>
      <c r="I125" s="147">
        <f>G125*1.1</f>
        <v>454.65750000000003</v>
      </c>
      <c r="J125" s="158">
        <f>I125</f>
        <v>454.65750000000003</v>
      </c>
      <c r="L125" s="148"/>
    </row>
    <row r="126" spans="1:18" ht="15">
      <c r="A126" s="153" t="s">
        <v>258</v>
      </c>
      <c r="B126" s="154">
        <f>B125</f>
        <v>91.85</v>
      </c>
      <c r="C126" s="146">
        <v>1</v>
      </c>
      <c r="D126" s="146"/>
      <c r="E126" s="145"/>
      <c r="F126" s="154">
        <f>PRODUCT(B126:E126)</f>
        <v>91.85</v>
      </c>
      <c r="G126" s="173">
        <f>F126</f>
        <v>91.85</v>
      </c>
      <c r="H126" s="145" t="s">
        <v>248</v>
      </c>
      <c r="I126" s="147">
        <f>G126*1.1</f>
        <v>101.035</v>
      </c>
      <c r="J126" s="158">
        <f>I126</f>
        <v>101.035</v>
      </c>
      <c r="L126" s="148"/>
    </row>
    <row r="127" spans="1:18" ht="15">
      <c r="A127" s="153" t="s">
        <v>259</v>
      </c>
      <c r="B127" s="154">
        <f>B125</f>
        <v>91.85</v>
      </c>
      <c r="C127" s="146">
        <v>8.1999999999999993</v>
      </c>
      <c r="D127" s="146"/>
      <c r="E127" s="145"/>
      <c r="F127" s="154">
        <f>PRODUCT(B127:E127)</f>
        <v>753.16999999999985</v>
      </c>
      <c r="G127" s="173">
        <f>F127</f>
        <v>753.16999999999985</v>
      </c>
      <c r="H127" s="145" t="s">
        <v>248</v>
      </c>
      <c r="I127" s="147">
        <f>G127*1.1</f>
        <v>828.48699999999985</v>
      </c>
      <c r="J127" s="158">
        <f>I127</f>
        <v>828.48699999999985</v>
      </c>
      <c r="L127" s="148"/>
    </row>
    <row r="128" spans="1:18" ht="15">
      <c r="A128" s="157"/>
      <c r="B128" s="144"/>
      <c r="C128" s="146"/>
      <c r="D128" s="146"/>
      <c r="E128" s="145"/>
      <c r="F128" s="154"/>
      <c r="G128" s="161"/>
      <c r="H128" s="161"/>
      <c r="I128" s="147"/>
      <c r="J128" s="171"/>
      <c r="L128" s="148"/>
    </row>
    <row r="129" spans="1:12" ht="15">
      <c r="A129" s="192" t="s">
        <v>260</v>
      </c>
      <c r="B129" s="154"/>
      <c r="C129" s="146"/>
      <c r="D129" s="146"/>
      <c r="E129" s="145"/>
      <c r="F129" s="154"/>
      <c r="G129" s="173"/>
      <c r="H129" s="145"/>
      <c r="I129" s="147"/>
      <c r="J129" s="171"/>
      <c r="L129" s="148"/>
    </row>
    <row r="130" spans="1:12" ht="15">
      <c r="A130" s="153" t="s">
        <v>257</v>
      </c>
      <c r="B130" s="154">
        <f>'6 Sheet1'!$C$18</f>
        <v>0</v>
      </c>
      <c r="C130" s="146">
        <v>8.4</v>
      </c>
      <c r="D130" s="146"/>
      <c r="E130" s="145"/>
      <c r="F130" s="154">
        <f>PRODUCT(B130:E130)</f>
        <v>0</v>
      </c>
      <c r="G130" s="173">
        <f>F130</f>
        <v>0</v>
      </c>
      <c r="H130" s="145" t="s">
        <v>248</v>
      </c>
      <c r="I130" s="147">
        <f>G130*1.1</f>
        <v>0</v>
      </c>
      <c r="J130" s="158">
        <f>I130</f>
        <v>0</v>
      </c>
      <c r="L130" s="148"/>
    </row>
    <row r="131" spans="1:12" ht="15">
      <c r="A131" s="153" t="s">
        <v>258</v>
      </c>
      <c r="B131" s="154">
        <f>'6 Sheet1'!$C$18</f>
        <v>0</v>
      </c>
      <c r="C131" s="146">
        <v>1.75</v>
      </c>
      <c r="D131" s="146"/>
      <c r="E131" s="145"/>
      <c r="F131" s="154">
        <f>PRODUCT(B131:E131)</f>
        <v>0</v>
      </c>
      <c r="G131" s="173">
        <f>F131</f>
        <v>0</v>
      </c>
      <c r="H131" s="145" t="s">
        <v>248</v>
      </c>
      <c r="I131" s="147">
        <f>G131*1.1</f>
        <v>0</v>
      </c>
      <c r="J131" s="158">
        <f>I131</f>
        <v>0</v>
      </c>
      <c r="L131" s="148"/>
    </row>
    <row r="132" spans="1:12" ht="15">
      <c r="A132" s="153" t="s">
        <v>259</v>
      </c>
      <c r="B132" s="154">
        <f>'6 Sheet1'!$C$18</f>
        <v>0</v>
      </c>
      <c r="C132" s="322">
        <v>11.2</v>
      </c>
      <c r="D132" s="322"/>
      <c r="E132" s="178"/>
      <c r="F132" s="154">
        <f>PRODUCT(B132:E132)</f>
        <v>0</v>
      </c>
      <c r="G132" s="173">
        <f>F132</f>
        <v>0</v>
      </c>
      <c r="H132" s="178" t="s">
        <v>248</v>
      </c>
      <c r="I132" s="194">
        <f>G132*1.1</f>
        <v>0</v>
      </c>
      <c r="J132" s="158">
        <f>I132</f>
        <v>0</v>
      </c>
      <c r="L132" s="148"/>
    </row>
    <row r="133" spans="1:12" ht="15">
      <c r="A133" s="183"/>
      <c r="B133" s="150"/>
      <c r="C133" s="169"/>
      <c r="D133" s="169"/>
      <c r="E133" s="170"/>
      <c r="F133" s="150"/>
      <c r="G133" s="170"/>
      <c r="H133" s="170"/>
      <c r="I133" s="162"/>
      <c r="J133" s="171"/>
      <c r="L133" s="148"/>
    </row>
    <row r="134" spans="1:12" ht="15">
      <c r="A134" s="323" t="s">
        <v>261</v>
      </c>
      <c r="B134" s="156"/>
      <c r="C134" s="146"/>
      <c r="D134" s="146"/>
      <c r="E134" s="145"/>
      <c r="F134" s="156"/>
      <c r="G134" s="194"/>
      <c r="H134" s="145"/>
      <c r="I134" s="147"/>
      <c r="J134" s="171"/>
      <c r="L134" s="148"/>
    </row>
    <row r="135" spans="1:12" ht="15">
      <c r="A135" s="153" t="s">
        <v>257</v>
      </c>
      <c r="B135" s="154">
        <f>'6 Sheet1'!$C$24</f>
        <v>0</v>
      </c>
      <c r="C135" s="146">
        <v>2.5</v>
      </c>
      <c r="D135" s="146"/>
      <c r="E135" s="145"/>
      <c r="F135" s="154">
        <f>PRODUCT(B135:E135)</f>
        <v>0</v>
      </c>
      <c r="G135" s="173">
        <f>F135</f>
        <v>0</v>
      </c>
      <c r="H135" s="145" t="s">
        <v>248</v>
      </c>
      <c r="I135" s="147">
        <f>G135*1.1</f>
        <v>0</v>
      </c>
      <c r="J135" s="158">
        <f>I135</f>
        <v>0</v>
      </c>
      <c r="L135" s="148"/>
    </row>
    <row r="136" spans="1:12" ht="15">
      <c r="A136" s="153" t="s">
        <v>258</v>
      </c>
      <c r="B136" s="154">
        <f>'6 Sheet1'!$C$24</f>
        <v>0</v>
      </c>
      <c r="C136" s="146">
        <v>0.82</v>
      </c>
      <c r="D136" s="146"/>
      <c r="E136" s="145"/>
      <c r="F136" s="154">
        <f>PRODUCT(B136:E136)</f>
        <v>0</v>
      </c>
      <c r="G136" s="173">
        <f>F136</f>
        <v>0</v>
      </c>
      <c r="H136" s="145" t="s">
        <v>248</v>
      </c>
      <c r="I136" s="147">
        <f>G136*1.1</f>
        <v>0</v>
      </c>
      <c r="J136" s="158">
        <f>I136</f>
        <v>0</v>
      </c>
      <c r="L136" s="148"/>
    </row>
    <row r="137" spans="1:12" ht="15">
      <c r="A137" s="153" t="s">
        <v>259</v>
      </c>
      <c r="B137" s="154">
        <f>'6 Sheet1'!$C$24</f>
        <v>0</v>
      </c>
      <c r="C137" s="146">
        <v>5.95</v>
      </c>
      <c r="D137" s="146"/>
      <c r="E137" s="145"/>
      <c r="F137" s="154">
        <f>PRODUCT(B137:E137)</f>
        <v>0</v>
      </c>
      <c r="G137" s="173">
        <f>F137</f>
        <v>0</v>
      </c>
      <c r="H137" s="145" t="s">
        <v>248</v>
      </c>
      <c r="I137" s="147">
        <f>G137*1.1</f>
        <v>0</v>
      </c>
      <c r="J137" s="158">
        <f>I137</f>
        <v>0</v>
      </c>
      <c r="L137" s="148"/>
    </row>
    <row r="138" spans="1:12" ht="15">
      <c r="A138" s="157"/>
      <c r="B138" s="144"/>
      <c r="C138" s="146"/>
      <c r="D138" s="146"/>
      <c r="E138" s="145"/>
      <c r="F138" s="154"/>
      <c r="G138" s="161"/>
      <c r="H138" s="145"/>
      <c r="I138" s="147"/>
      <c r="J138" s="171"/>
      <c r="L138" s="148"/>
    </row>
    <row r="139" spans="1:12" ht="15">
      <c r="A139" s="153"/>
      <c r="B139" s="154"/>
      <c r="C139" s="322"/>
      <c r="D139" s="322"/>
      <c r="E139" s="178"/>
      <c r="F139" s="154"/>
      <c r="G139" s="173"/>
      <c r="H139" s="178"/>
      <c r="I139" s="194"/>
      <c r="J139" s="324"/>
      <c r="L139" s="148"/>
    </row>
    <row r="140" spans="1:12" ht="15">
      <c r="A140" s="596" t="s">
        <v>262</v>
      </c>
      <c r="B140" s="597"/>
      <c r="C140" s="597"/>
      <c r="D140" s="597"/>
      <c r="E140" s="597"/>
      <c r="F140" s="597"/>
      <c r="G140" s="597"/>
      <c r="H140" s="597"/>
      <c r="I140" s="597"/>
      <c r="J140" s="598"/>
      <c r="L140" s="148"/>
    </row>
    <row r="141" spans="1:12" ht="15">
      <c r="A141" s="193"/>
      <c r="B141" s="156"/>
      <c r="C141" s="146"/>
      <c r="D141" s="146"/>
      <c r="E141" s="145"/>
      <c r="F141" s="156"/>
      <c r="G141" s="194"/>
      <c r="H141" s="145"/>
      <c r="I141" s="147"/>
      <c r="J141" s="171"/>
      <c r="L141" s="148"/>
    </row>
    <row r="142" spans="1:12" ht="15">
      <c r="A142" s="153" t="s">
        <v>263</v>
      </c>
      <c r="B142" s="154"/>
      <c r="C142" s="146"/>
      <c r="D142" s="146"/>
      <c r="E142" s="145"/>
      <c r="F142" s="154">
        <f>PRODUCT(B142:E142)</f>
        <v>0</v>
      </c>
      <c r="G142" s="173">
        <f>F142</f>
        <v>0</v>
      </c>
      <c r="H142" s="145" t="s">
        <v>248</v>
      </c>
      <c r="I142" s="147">
        <f>G142*1.1</f>
        <v>0</v>
      </c>
      <c r="J142" s="158">
        <f>ROUNDUP(I142,2)</f>
        <v>0</v>
      </c>
      <c r="L142" s="148"/>
    </row>
    <row r="143" spans="1:12" ht="15">
      <c r="A143" s="153"/>
      <c r="B143" s="154"/>
      <c r="C143" s="146"/>
      <c r="D143" s="146"/>
      <c r="E143" s="145"/>
      <c r="F143" s="154"/>
      <c r="G143" s="173"/>
      <c r="H143" s="145"/>
      <c r="I143" s="147"/>
      <c r="J143" s="171"/>
      <c r="L143" s="148"/>
    </row>
    <row r="144" spans="1:12" ht="15">
      <c r="A144" s="153" t="s">
        <v>264</v>
      </c>
      <c r="B144" s="154"/>
      <c r="C144" s="146"/>
      <c r="D144" s="146"/>
      <c r="E144" s="145"/>
      <c r="F144" s="154">
        <f>PRODUCT(B144:E144)</f>
        <v>0</v>
      </c>
      <c r="G144" s="173">
        <f>F144</f>
        <v>0</v>
      </c>
      <c r="H144" s="145" t="s">
        <v>248</v>
      </c>
      <c r="I144" s="147">
        <f>G144*1.1</f>
        <v>0</v>
      </c>
      <c r="J144" s="152">
        <f>ROUNDUP(I144,2)</f>
        <v>0</v>
      </c>
      <c r="L144" s="148"/>
    </row>
    <row r="145" spans="1:12" ht="15">
      <c r="A145" s="153"/>
      <c r="B145" s="154"/>
      <c r="C145" s="146"/>
      <c r="D145" s="146"/>
      <c r="E145" s="145"/>
      <c r="F145" s="154">
        <f>PRODUCT(B145:E145)</f>
        <v>0</v>
      </c>
      <c r="G145" s="173">
        <f>F145</f>
        <v>0</v>
      </c>
      <c r="H145" s="145" t="str">
        <f>H144</f>
        <v>m3</v>
      </c>
      <c r="I145" s="147">
        <f>G145*1.1</f>
        <v>0</v>
      </c>
      <c r="J145" s="152">
        <f>ROUNDUP(I145,2)</f>
        <v>0</v>
      </c>
      <c r="L145" s="148"/>
    </row>
    <row r="146" spans="1:12" ht="15">
      <c r="A146" s="153"/>
      <c r="B146" s="154"/>
      <c r="C146" s="146"/>
      <c r="D146" s="146"/>
      <c r="E146" s="145"/>
      <c r="F146" s="154">
        <f>PRODUCT(B146:E146)</f>
        <v>0</v>
      </c>
      <c r="G146" s="173">
        <f>F146</f>
        <v>0</v>
      </c>
      <c r="H146" s="145" t="s">
        <v>248</v>
      </c>
      <c r="I146" s="147">
        <f>G146*1.1</f>
        <v>0</v>
      </c>
      <c r="J146" s="152">
        <f>ROUNDUP(I146,2)</f>
        <v>0</v>
      </c>
      <c r="L146" s="148"/>
    </row>
    <row r="147" spans="1:12" ht="15">
      <c r="A147" s="153"/>
      <c r="B147" s="154"/>
      <c r="C147" s="146"/>
      <c r="D147" s="146"/>
      <c r="E147" s="145"/>
      <c r="F147" s="154"/>
      <c r="G147" s="173"/>
      <c r="H147" s="145"/>
      <c r="I147" s="147"/>
      <c r="J147" s="158">
        <f>SUM(J144:J146)</f>
        <v>0</v>
      </c>
      <c r="L147" s="148"/>
    </row>
    <row r="148" spans="1:12" ht="15">
      <c r="A148" s="153"/>
      <c r="B148" s="154"/>
      <c r="C148" s="146"/>
      <c r="D148" s="146"/>
      <c r="E148" s="145"/>
      <c r="F148" s="154"/>
      <c r="G148" s="173"/>
      <c r="H148" s="145"/>
      <c r="I148" s="147"/>
      <c r="J148" s="171"/>
      <c r="L148" s="148"/>
    </row>
    <row r="149" spans="1:12" ht="15">
      <c r="A149" s="153" t="s">
        <v>265</v>
      </c>
      <c r="B149" s="154"/>
      <c r="C149" s="146"/>
      <c r="D149" s="146"/>
      <c r="E149" s="145"/>
      <c r="F149" s="154">
        <f>PRODUCT(B149:E149)</f>
        <v>0</v>
      </c>
      <c r="G149" s="173">
        <f>F149</f>
        <v>0</v>
      </c>
      <c r="H149" s="145" t="s">
        <v>180</v>
      </c>
      <c r="I149" s="147">
        <f>G149*1.1</f>
        <v>0</v>
      </c>
      <c r="J149" s="152">
        <f>ROUNDUP(I149,2)</f>
        <v>0</v>
      </c>
      <c r="L149" s="148"/>
    </row>
    <row r="150" spans="1:12" ht="15">
      <c r="A150" s="153"/>
      <c r="B150" s="154"/>
      <c r="C150" s="146"/>
      <c r="D150" s="146"/>
      <c r="E150" s="145"/>
      <c r="F150" s="154">
        <f>PRODUCT(B150:E150)</f>
        <v>0</v>
      </c>
      <c r="G150" s="173">
        <f>F150</f>
        <v>0</v>
      </c>
      <c r="H150" s="145" t="s">
        <v>180</v>
      </c>
      <c r="I150" s="147">
        <f>G150*1.1</f>
        <v>0</v>
      </c>
      <c r="J150" s="152">
        <f>ROUNDUP(I150,2)</f>
        <v>0</v>
      </c>
      <c r="L150" s="148"/>
    </row>
    <row r="151" spans="1:12" ht="15">
      <c r="A151" s="153"/>
      <c r="B151" s="154"/>
      <c r="C151" s="146"/>
      <c r="D151" s="146"/>
      <c r="E151" s="145"/>
      <c r="F151" s="154"/>
      <c r="G151" s="173"/>
      <c r="H151" s="145"/>
      <c r="I151" s="147"/>
      <c r="J151" s="158">
        <f>SUM(J149:J150)</f>
        <v>0</v>
      </c>
      <c r="L151" s="148"/>
    </row>
    <row r="152" spans="1:12" ht="15">
      <c r="A152" s="153"/>
      <c r="B152" s="154"/>
      <c r="C152" s="146"/>
      <c r="D152" s="146"/>
      <c r="E152" s="145"/>
      <c r="F152" s="154"/>
      <c r="G152" s="173"/>
      <c r="H152" s="145"/>
      <c r="I152" s="147"/>
      <c r="J152" s="171"/>
      <c r="L152" s="148"/>
    </row>
    <row r="153" spans="1:12" ht="15">
      <c r="A153" s="153" t="s">
        <v>266</v>
      </c>
      <c r="B153" s="154"/>
      <c r="C153" s="146"/>
      <c r="D153" s="146"/>
      <c r="E153" s="145"/>
      <c r="F153" s="154">
        <f>PRODUCT(B153:E153)</f>
        <v>0</v>
      </c>
      <c r="G153" s="173">
        <f>F153</f>
        <v>0</v>
      </c>
      <c r="H153" s="145" t="s">
        <v>248</v>
      </c>
      <c r="I153" s="147">
        <f>G153*1.1</f>
        <v>0</v>
      </c>
      <c r="J153" s="158">
        <f>ROUNDUP(I153,2)</f>
        <v>0</v>
      </c>
      <c r="L153" s="148"/>
    </row>
    <row r="154" spans="1:12" ht="15">
      <c r="A154" s="153"/>
      <c r="B154" s="154"/>
      <c r="C154" s="146"/>
      <c r="D154" s="146"/>
      <c r="E154" s="145"/>
      <c r="F154" s="154"/>
      <c r="G154" s="173"/>
      <c r="H154" s="145"/>
      <c r="I154" s="147"/>
      <c r="J154" s="171"/>
      <c r="L154" s="148"/>
    </row>
    <row r="155" spans="1:12" ht="15">
      <c r="A155" s="153" t="s">
        <v>267</v>
      </c>
      <c r="B155" s="154"/>
      <c r="C155" s="146"/>
      <c r="D155" s="146"/>
      <c r="E155" s="145"/>
      <c r="F155" s="154"/>
      <c r="G155" s="173"/>
      <c r="H155" s="145"/>
      <c r="I155" s="147"/>
      <c r="J155" s="158"/>
      <c r="L155" s="148"/>
    </row>
    <row r="156" spans="1:12" ht="15">
      <c r="A156" s="153"/>
      <c r="B156" s="154"/>
      <c r="C156" s="146"/>
      <c r="D156" s="146"/>
      <c r="E156" s="145"/>
      <c r="F156" s="154"/>
      <c r="G156" s="173"/>
      <c r="H156" s="145"/>
      <c r="I156" s="147"/>
      <c r="J156" s="171"/>
      <c r="L156" s="148"/>
    </row>
    <row r="157" spans="1:12" ht="15">
      <c r="A157" s="153"/>
      <c r="B157" s="154"/>
      <c r="C157" s="146"/>
      <c r="D157" s="146"/>
      <c r="E157" s="145"/>
      <c r="F157" s="154"/>
      <c r="G157" s="173"/>
      <c r="H157" s="145"/>
      <c r="I157" s="147"/>
      <c r="J157" s="147"/>
      <c r="L157" s="148"/>
    </row>
    <row r="158" spans="1:12" ht="30">
      <c r="A158" s="195"/>
      <c r="B158" s="196" t="s">
        <v>268</v>
      </c>
      <c r="C158" s="196" t="s">
        <v>29</v>
      </c>
      <c r="D158" s="196" t="s">
        <v>269</v>
      </c>
      <c r="E158" s="197" t="s">
        <v>270</v>
      </c>
      <c r="F158" s="196" t="s">
        <v>271</v>
      </c>
      <c r="G158" s="196"/>
      <c r="H158" s="196"/>
      <c r="I158" s="196"/>
      <c r="J158" s="196"/>
      <c r="L158" s="187"/>
    </row>
    <row r="159" spans="1:12" ht="15">
      <c r="A159" s="581" t="s">
        <v>272</v>
      </c>
      <c r="B159" s="582"/>
      <c r="C159" s="582"/>
      <c r="D159" s="582"/>
      <c r="E159" s="582"/>
      <c r="F159" s="583"/>
      <c r="G159" s="141"/>
      <c r="H159" s="142"/>
      <c r="I159" s="141"/>
    </row>
    <row r="160" spans="1:12" ht="15">
      <c r="A160" s="198"/>
      <c r="B160" s="169"/>
      <c r="C160" s="170"/>
      <c r="D160" s="169"/>
      <c r="E160" s="170"/>
      <c r="F160" s="150"/>
      <c r="G160" s="184"/>
      <c r="H160" s="170"/>
      <c r="I160" s="184"/>
      <c r="J160" s="141"/>
      <c r="L160" s="187"/>
    </row>
    <row r="161" spans="1:12" ht="15">
      <c r="A161" s="198"/>
      <c r="B161" s="169"/>
      <c r="C161" s="170"/>
      <c r="D161" s="169"/>
      <c r="E161" s="170"/>
      <c r="F161" s="150"/>
      <c r="G161" s="184"/>
      <c r="H161" s="170"/>
      <c r="I161" s="184"/>
      <c r="J161" s="163"/>
      <c r="L161" s="187"/>
    </row>
    <row r="162" spans="1:12" ht="15">
      <c r="A162" s="581" t="s">
        <v>266</v>
      </c>
      <c r="B162" s="582"/>
      <c r="C162" s="582"/>
      <c r="D162" s="582"/>
      <c r="E162" s="582"/>
      <c r="F162" s="583"/>
      <c r="G162" s="141"/>
      <c r="H162" s="142"/>
      <c r="I162" s="141"/>
      <c r="J162" s="163"/>
    </row>
    <row r="163" spans="1:12" ht="15">
      <c r="A163" s="183"/>
      <c r="B163" s="150"/>
      <c r="C163" s="170"/>
      <c r="D163" s="169"/>
      <c r="E163" s="170"/>
      <c r="F163" s="150"/>
      <c r="G163" s="162"/>
      <c r="H163" s="170"/>
      <c r="I163" s="162"/>
      <c r="J163" s="141"/>
      <c r="L163" s="148"/>
    </row>
    <row r="164" spans="1:12" ht="15">
      <c r="A164" s="183"/>
      <c r="B164" s="150"/>
      <c r="C164" s="170"/>
      <c r="D164" s="169"/>
      <c r="E164" s="170"/>
      <c r="F164" s="150"/>
      <c r="G164" s="162"/>
      <c r="H164" s="170"/>
      <c r="I164" s="162"/>
      <c r="J164" s="163"/>
      <c r="L164" s="148"/>
    </row>
    <row r="165" spans="1:12" ht="24.9" customHeight="1">
      <c r="A165" s="581" t="s">
        <v>273</v>
      </c>
      <c r="B165" s="582"/>
      <c r="C165" s="582"/>
      <c r="D165" s="582"/>
      <c r="E165" s="582"/>
      <c r="F165" s="583"/>
      <c r="G165" s="141"/>
      <c r="H165" s="142"/>
      <c r="I165" s="141"/>
      <c r="J165" s="163"/>
    </row>
    <row r="166" spans="1:12" ht="15">
      <c r="A166" s="183"/>
      <c r="B166" s="199"/>
      <c r="C166" s="184"/>
      <c r="D166" s="184"/>
      <c r="E166" s="199"/>
      <c r="F166" s="150"/>
      <c r="G166" s="170"/>
      <c r="H166" s="170"/>
      <c r="I166" s="162"/>
      <c r="J166" s="141"/>
    </row>
    <row r="167" spans="1:12" ht="15">
      <c r="A167" s="183"/>
      <c r="B167" s="199"/>
      <c r="C167" s="184"/>
      <c r="D167" s="184"/>
      <c r="E167" s="199"/>
      <c r="F167" s="150"/>
      <c r="G167" s="170"/>
      <c r="H167" s="170"/>
      <c r="I167" s="162"/>
      <c r="J167" s="171"/>
      <c r="L167" s="148"/>
    </row>
    <row r="168" spans="1:12" ht="15">
      <c r="A168" s="200" t="s">
        <v>274</v>
      </c>
      <c r="B168" s="201"/>
      <c r="C168" s="201"/>
      <c r="D168" s="201"/>
      <c r="E168" s="201"/>
      <c r="F168" s="201"/>
      <c r="G168" s="201"/>
      <c r="H168" s="201"/>
      <c r="I168" s="201"/>
      <c r="J168" s="202"/>
      <c r="L168" s="187"/>
    </row>
    <row r="169" spans="1:12" ht="24.9" customHeight="1">
      <c r="A169" s="581"/>
      <c r="B169" s="582"/>
      <c r="C169" s="582"/>
      <c r="D169" s="582"/>
      <c r="E169" s="582"/>
      <c r="F169" s="583"/>
      <c r="G169" s="141"/>
      <c r="H169" s="142"/>
      <c r="I169" s="141"/>
    </row>
    <row r="170" spans="1:12" ht="15">
      <c r="A170" s="183"/>
      <c r="B170" s="199"/>
      <c r="C170" s="170"/>
      <c r="D170" s="169"/>
      <c r="E170" s="170"/>
      <c r="F170" s="150"/>
      <c r="G170" s="170"/>
      <c r="H170" s="170"/>
      <c r="I170" s="162"/>
      <c r="J170" s="141"/>
      <c r="L170" s="148"/>
    </row>
    <row r="171" spans="1:12" ht="15">
      <c r="A171" s="203"/>
      <c r="B171" s="204"/>
      <c r="C171" s="205"/>
      <c r="D171" s="206"/>
      <c r="E171" s="205"/>
      <c r="F171" s="182"/>
      <c r="G171" s="205"/>
      <c r="H171" s="205"/>
      <c r="I171" s="207"/>
      <c r="J171" s="207"/>
      <c r="L171" s="148"/>
    </row>
    <row r="172" spans="1:12" ht="12.75" customHeight="1">
      <c r="A172" s="208" t="s">
        <v>275</v>
      </c>
      <c r="B172" s="209"/>
      <c r="C172" s="209"/>
      <c r="D172" s="209"/>
      <c r="E172" s="209"/>
      <c r="F172" s="209"/>
      <c r="G172" s="209"/>
      <c r="H172" s="209"/>
      <c r="I172" s="209"/>
      <c r="J172" s="210"/>
      <c r="L172" s="148"/>
    </row>
    <row r="173" spans="1:12" ht="15">
      <c r="A173" s="584" t="s">
        <v>276</v>
      </c>
      <c r="B173" s="585"/>
      <c r="C173" s="585"/>
      <c r="D173" s="585"/>
      <c r="E173" s="585"/>
      <c r="F173" s="585"/>
      <c r="G173" s="585"/>
      <c r="H173" s="585"/>
      <c r="I173" s="211"/>
      <c r="J173" s="212"/>
      <c r="L173" s="148"/>
    </row>
    <row r="174" spans="1:12" ht="15">
      <c r="A174" s="213" t="s">
        <v>277</v>
      </c>
      <c r="B174" s="150"/>
      <c r="C174" s="161"/>
      <c r="D174" s="146"/>
      <c r="E174" s="145"/>
      <c r="F174" s="144"/>
      <c r="G174" s="145"/>
      <c r="H174" s="145"/>
      <c r="I174" s="147"/>
      <c r="J174" s="171"/>
      <c r="L174" s="148"/>
    </row>
    <row r="175" spans="1:12" ht="15">
      <c r="A175" s="214" t="str">
        <f>'6 Sheet1'!F3</f>
        <v>~CS02</v>
      </c>
      <c r="B175" s="150">
        <f>'6 Sheet1'!H3</f>
        <v>0</v>
      </c>
      <c r="C175" s="173">
        <f>'6 Sheet1'!J3</f>
        <v>0</v>
      </c>
      <c r="D175" s="146"/>
      <c r="E175" s="145"/>
      <c r="F175" s="144">
        <f>PRODUCT(B175:E175)</f>
        <v>0</v>
      </c>
      <c r="G175" s="145"/>
      <c r="H175" s="145" t="s">
        <v>199</v>
      </c>
      <c r="I175" s="147">
        <f>F175*1.1</f>
        <v>0</v>
      </c>
      <c r="J175" s="152">
        <f>I175</f>
        <v>0</v>
      </c>
      <c r="L175" s="148"/>
    </row>
    <row r="176" spans="1:12" ht="15">
      <c r="A176" s="214" t="str">
        <f>'6 Sheet1'!F4</f>
        <v>CS02-CS03</v>
      </c>
      <c r="B176" s="150">
        <f>'6 Sheet1'!H4</f>
        <v>0</v>
      </c>
      <c r="C176" s="173">
        <f>'6 Sheet1'!J4</f>
        <v>0</v>
      </c>
      <c r="D176" s="146"/>
      <c r="E176" s="145"/>
      <c r="F176" s="144">
        <f t="shared" ref="F176:F187" si="19">PRODUCT(B176:E176)</f>
        <v>0</v>
      </c>
      <c r="G176" s="145"/>
      <c r="H176" s="145" t="s">
        <v>199</v>
      </c>
      <c r="I176" s="147">
        <f t="shared" ref="I176:I187" si="20">F176*1.1</f>
        <v>0</v>
      </c>
      <c r="J176" s="152">
        <f t="shared" ref="J176:J187" si="21">I176</f>
        <v>0</v>
      </c>
      <c r="L176" s="148"/>
    </row>
    <row r="177" spans="1:12" ht="15">
      <c r="A177" s="214" t="str">
        <f>'6 Sheet1'!F5</f>
        <v>CS03-CS04</v>
      </c>
      <c r="B177" s="150">
        <f>'6 Sheet1'!H5</f>
        <v>0</v>
      </c>
      <c r="C177" s="173">
        <f>'6 Sheet1'!J5</f>
        <v>0</v>
      </c>
      <c r="D177" s="146"/>
      <c r="E177" s="145"/>
      <c r="F177" s="144">
        <f t="shared" si="19"/>
        <v>0</v>
      </c>
      <c r="G177" s="145"/>
      <c r="H177" s="145" t="s">
        <v>199</v>
      </c>
      <c r="I177" s="147">
        <f t="shared" si="20"/>
        <v>0</v>
      </c>
      <c r="J177" s="152">
        <f t="shared" si="21"/>
        <v>0</v>
      </c>
      <c r="L177" s="148"/>
    </row>
    <row r="178" spans="1:12" ht="15">
      <c r="A178" s="214" t="str">
        <f>'6 Sheet1'!F6</f>
        <v>CS04-CS05</v>
      </c>
      <c r="B178" s="150">
        <f>'6 Sheet1'!H6</f>
        <v>0</v>
      </c>
      <c r="C178" s="173">
        <f>'6 Sheet1'!J6</f>
        <v>0</v>
      </c>
      <c r="D178" s="146"/>
      <c r="E178" s="145"/>
      <c r="F178" s="144">
        <f t="shared" si="19"/>
        <v>0</v>
      </c>
      <c r="G178" s="145"/>
      <c r="H178" s="145" t="s">
        <v>199</v>
      </c>
      <c r="I178" s="147">
        <f t="shared" si="20"/>
        <v>0</v>
      </c>
      <c r="J178" s="152">
        <f t="shared" si="21"/>
        <v>0</v>
      </c>
      <c r="L178" s="148"/>
    </row>
    <row r="179" spans="1:12" ht="15">
      <c r="A179" s="214" t="str">
        <f>'6 Sheet1'!F7</f>
        <v>CS05-CS06</v>
      </c>
      <c r="B179" s="150">
        <f>'6 Sheet1'!H7</f>
        <v>0</v>
      </c>
      <c r="C179" s="173">
        <f>'6 Sheet1'!J7</f>
        <v>0</v>
      </c>
      <c r="D179" s="146"/>
      <c r="E179" s="145"/>
      <c r="F179" s="144">
        <f t="shared" si="19"/>
        <v>0</v>
      </c>
      <c r="G179" s="145"/>
      <c r="H179" s="145" t="s">
        <v>199</v>
      </c>
      <c r="I179" s="147">
        <f t="shared" si="20"/>
        <v>0</v>
      </c>
      <c r="J179" s="152">
        <f t="shared" si="21"/>
        <v>0</v>
      </c>
      <c r="L179" s="148"/>
    </row>
    <row r="180" spans="1:12" ht="15">
      <c r="A180" s="214" t="str">
        <f>'6 Sheet1'!F8</f>
        <v>CS06~</v>
      </c>
      <c r="B180" s="150">
        <f>'6 Sheet1'!H8</f>
        <v>0</v>
      </c>
      <c r="C180" s="173">
        <f>'6 Sheet1'!J8</f>
        <v>0</v>
      </c>
      <c r="D180" s="146"/>
      <c r="E180" s="145"/>
      <c r="F180" s="144">
        <f t="shared" si="19"/>
        <v>0</v>
      </c>
      <c r="G180" s="145"/>
      <c r="H180" s="145" t="s">
        <v>199</v>
      </c>
      <c r="I180" s="147">
        <f t="shared" si="20"/>
        <v>0</v>
      </c>
      <c r="J180" s="152">
        <f t="shared" si="21"/>
        <v>0</v>
      </c>
      <c r="L180" s="148"/>
    </row>
    <row r="181" spans="1:12" ht="15">
      <c r="A181" s="214">
        <f>'6 Sheet1'!F9</f>
        <v>0</v>
      </c>
      <c r="B181" s="150">
        <f>'6 Sheet1'!H9</f>
        <v>0</v>
      </c>
      <c r="C181" s="173">
        <f>'6 Sheet1'!J9</f>
        <v>0</v>
      </c>
      <c r="D181" s="146"/>
      <c r="E181" s="145"/>
      <c r="F181" s="144">
        <f t="shared" si="19"/>
        <v>0</v>
      </c>
      <c r="G181" s="145"/>
      <c r="H181" s="145" t="s">
        <v>199</v>
      </c>
      <c r="I181" s="147">
        <f t="shared" si="20"/>
        <v>0</v>
      </c>
      <c r="J181" s="152">
        <f t="shared" si="21"/>
        <v>0</v>
      </c>
      <c r="L181" s="148"/>
    </row>
    <row r="182" spans="1:12" ht="15">
      <c r="A182" s="214"/>
      <c r="B182" s="150"/>
      <c r="C182" s="161"/>
      <c r="D182" s="146"/>
      <c r="E182" s="145"/>
      <c r="F182" s="144"/>
      <c r="G182" s="145"/>
      <c r="H182" s="145"/>
      <c r="I182" s="147"/>
      <c r="J182" s="147"/>
      <c r="L182" s="148"/>
    </row>
    <row r="183" spans="1:12" ht="15">
      <c r="A183" s="214" t="str">
        <f>'6 Sheet1'!F12</f>
        <v>Nailing Area 02</v>
      </c>
      <c r="B183" s="150"/>
      <c r="C183" s="161"/>
      <c r="D183" s="146"/>
      <c r="E183" s="145"/>
      <c r="F183" s="144"/>
      <c r="G183" s="145"/>
      <c r="H183" s="145"/>
      <c r="I183" s="147"/>
      <c r="J183" s="147"/>
      <c r="L183" s="148"/>
    </row>
    <row r="184" spans="1:12" ht="15">
      <c r="A184" s="214" t="str">
        <f>'6 Sheet1'!F16</f>
        <v>~CS01</v>
      </c>
      <c r="B184" s="150">
        <f>'6 Sheet1'!H16</f>
        <v>0</v>
      </c>
      <c r="C184" s="173">
        <f>'6 Sheet1'!J16</f>
        <v>0</v>
      </c>
      <c r="D184" s="146"/>
      <c r="E184" s="145"/>
      <c r="F184" s="144">
        <f t="shared" si="19"/>
        <v>0</v>
      </c>
      <c r="G184" s="145"/>
      <c r="H184" s="145" t="s">
        <v>199</v>
      </c>
      <c r="I184" s="147">
        <f t="shared" si="20"/>
        <v>0</v>
      </c>
      <c r="J184" s="152">
        <f t="shared" si="21"/>
        <v>0</v>
      </c>
      <c r="L184" s="148"/>
    </row>
    <row r="185" spans="1:12" ht="15">
      <c r="A185" s="214" t="str">
        <f>'6 Sheet1'!F17</f>
        <v>CS01-CS02</v>
      </c>
      <c r="B185" s="150">
        <f>'6 Sheet1'!H17</f>
        <v>0</v>
      </c>
      <c r="C185" s="173">
        <f>'6 Sheet1'!J17</f>
        <v>0</v>
      </c>
      <c r="D185" s="146"/>
      <c r="E185" s="145"/>
      <c r="F185" s="144">
        <f t="shared" si="19"/>
        <v>0</v>
      </c>
      <c r="G185" s="145"/>
      <c r="H185" s="145" t="s">
        <v>199</v>
      </c>
      <c r="I185" s="147">
        <f t="shared" si="20"/>
        <v>0</v>
      </c>
      <c r="J185" s="152">
        <f t="shared" si="21"/>
        <v>0</v>
      </c>
      <c r="L185" s="148"/>
    </row>
    <row r="186" spans="1:12" ht="15">
      <c r="A186" s="214" t="str">
        <f>'6 Sheet1'!F18</f>
        <v>CS02-CS03</v>
      </c>
      <c r="B186" s="150">
        <f>'6 Sheet1'!H18</f>
        <v>0</v>
      </c>
      <c r="C186" s="173">
        <f>'6 Sheet1'!J18</f>
        <v>0</v>
      </c>
      <c r="D186" s="146"/>
      <c r="E186" s="145"/>
      <c r="F186" s="144">
        <f t="shared" si="19"/>
        <v>0</v>
      </c>
      <c r="G186" s="145"/>
      <c r="H186" s="145" t="s">
        <v>199</v>
      </c>
      <c r="I186" s="147">
        <f t="shared" si="20"/>
        <v>0</v>
      </c>
      <c r="J186" s="152">
        <f t="shared" si="21"/>
        <v>0</v>
      </c>
      <c r="L186" s="148"/>
    </row>
    <row r="187" spans="1:12" ht="15">
      <c r="A187" s="214" t="str">
        <f>'6 Sheet1'!F19</f>
        <v>CS03~</v>
      </c>
      <c r="B187" s="150">
        <f>'6 Sheet1'!H19</f>
        <v>0</v>
      </c>
      <c r="C187" s="173">
        <f>'6 Sheet1'!J19</f>
        <v>0</v>
      </c>
      <c r="D187" s="146"/>
      <c r="E187" s="145"/>
      <c r="F187" s="144">
        <f t="shared" si="19"/>
        <v>0</v>
      </c>
      <c r="G187" s="145"/>
      <c r="H187" s="145" t="s">
        <v>199</v>
      </c>
      <c r="I187" s="147">
        <f t="shared" si="20"/>
        <v>0</v>
      </c>
      <c r="J187" s="152">
        <f t="shared" si="21"/>
        <v>0</v>
      </c>
      <c r="L187" s="148"/>
    </row>
    <row r="188" spans="1:12" ht="15">
      <c r="A188" s="213"/>
      <c r="B188" s="150"/>
      <c r="C188" s="161"/>
      <c r="D188" s="146"/>
      <c r="E188" s="145"/>
      <c r="F188" s="144"/>
      <c r="G188" s="145"/>
      <c r="H188" s="145"/>
      <c r="I188" s="147"/>
      <c r="J188" s="158">
        <f>SUM(J175:J187)</f>
        <v>0</v>
      </c>
      <c r="L188" s="148"/>
    </row>
    <row r="189" spans="1:12" ht="15">
      <c r="A189" s="213"/>
      <c r="B189" s="150"/>
      <c r="C189" s="161"/>
      <c r="D189" s="146"/>
      <c r="E189" s="145"/>
      <c r="F189" s="144"/>
      <c r="G189" s="145"/>
      <c r="H189" s="145"/>
      <c r="I189" s="147"/>
      <c r="J189" s="171"/>
      <c r="L189" s="148"/>
    </row>
    <row r="190" spans="1:12" ht="15">
      <c r="A190" s="213"/>
      <c r="B190" s="150"/>
      <c r="C190" s="161"/>
      <c r="D190" s="146"/>
      <c r="E190" s="145"/>
      <c r="F190" s="144"/>
      <c r="G190" s="145"/>
      <c r="H190" s="145"/>
      <c r="I190" s="147"/>
      <c r="J190" s="171"/>
      <c r="L190" s="148"/>
    </row>
    <row r="191" spans="1:12" ht="15">
      <c r="A191" s="213"/>
      <c r="B191" s="150"/>
      <c r="C191" s="161"/>
      <c r="D191" s="146"/>
      <c r="E191" s="145"/>
      <c r="F191" s="144"/>
      <c r="G191" s="145"/>
      <c r="H191" s="145"/>
      <c r="I191" s="147"/>
      <c r="J191" s="171"/>
      <c r="L191" s="148"/>
    </row>
    <row r="192" spans="1:12" ht="15">
      <c r="A192" s="213"/>
      <c r="B192" s="150"/>
      <c r="C192" s="161"/>
      <c r="D192" s="146"/>
      <c r="E192" s="145"/>
      <c r="F192" s="144"/>
      <c r="G192" s="145"/>
      <c r="H192" s="145"/>
      <c r="I192" s="147"/>
      <c r="J192" s="171"/>
      <c r="L192" s="148"/>
    </row>
    <row r="193" spans="1:12" ht="15">
      <c r="A193" s="213"/>
      <c r="B193" s="150"/>
      <c r="C193" s="161"/>
      <c r="D193" s="146"/>
      <c r="E193" s="145"/>
      <c r="F193" s="144"/>
      <c r="G193" s="145"/>
      <c r="H193" s="145"/>
      <c r="I193" s="147"/>
      <c r="J193" s="171"/>
      <c r="L193" s="148"/>
    </row>
    <row r="194" spans="1:12" ht="15">
      <c r="A194" s="157"/>
      <c r="B194" s="150"/>
      <c r="C194" s="161"/>
      <c r="D194" s="169"/>
      <c r="E194" s="170"/>
      <c r="F194" s="150"/>
      <c r="G194" s="170"/>
      <c r="H194" s="170"/>
      <c r="I194" s="147"/>
      <c r="J194" s="147"/>
      <c r="L194" s="148"/>
    </row>
    <row r="195" spans="1:12" ht="15">
      <c r="A195" s="213" t="s">
        <v>278</v>
      </c>
      <c r="B195" s="154"/>
      <c r="C195" s="161"/>
      <c r="D195" s="160"/>
      <c r="E195" s="161"/>
      <c r="F195" s="150"/>
      <c r="G195" s="161"/>
      <c r="H195" s="161"/>
      <c r="I195" s="147"/>
      <c r="J195" s="147"/>
      <c r="L195" s="148"/>
    </row>
    <row r="196" spans="1:12" ht="15">
      <c r="A196" s="157"/>
      <c r="B196" s="154"/>
      <c r="C196" s="161"/>
      <c r="D196" s="160"/>
      <c r="E196" s="161"/>
      <c r="F196" s="154"/>
      <c r="G196" s="161"/>
      <c r="H196" s="178"/>
      <c r="I196" s="147"/>
      <c r="J196" s="147"/>
      <c r="L196" s="148"/>
    </row>
    <row r="197" spans="1:12" ht="15">
      <c r="A197" s="157" t="s">
        <v>440</v>
      </c>
      <c r="B197" s="154"/>
      <c r="C197" s="161"/>
      <c r="D197" s="160"/>
      <c r="E197" s="161"/>
      <c r="F197" s="154"/>
      <c r="G197" s="161"/>
      <c r="H197" s="178"/>
      <c r="I197" s="147"/>
      <c r="J197" s="147"/>
      <c r="L197" s="148"/>
    </row>
    <row r="198" spans="1:12" ht="15">
      <c r="A198" s="157"/>
      <c r="B198" s="154"/>
      <c r="C198" s="161"/>
      <c r="D198" s="160"/>
      <c r="E198" s="161"/>
      <c r="F198" s="154"/>
      <c r="G198" s="161"/>
      <c r="H198" s="145"/>
      <c r="I198" s="147"/>
      <c r="J198" s="147"/>
      <c r="L198" s="148"/>
    </row>
    <row r="199" spans="1:12" ht="15">
      <c r="A199" s="157"/>
      <c r="B199" s="154"/>
      <c r="C199" s="161"/>
      <c r="D199" s="160"/>
      <c r="E199" s="161"/>
      <c r="F199" s="154"/>
      <c r="G199" s="161"/>
      <c r="H199" s="145"/>
      <c r="I199" s="147"/>
      <c r="J199" s="147"/>
      <c r="L199" s="148"/>
    </row>
    <row r="200" spans="1:12" ht="15">
      <c r="A200" s="215" t="s">
        <v>280</v>
      </c>
      <c r="B200" s="216"/>
      <c r="C200" s="216"/>
      <c r="D200" s="216"/>
      <c r="E200" s="216"/>
      <c r="F200" s="216"/>
      <c r="G200" s="216"/>
      <c r="H200" s="216"/>
      <c r="I200" s="216"/>
      <c r="J200" s="217"/>
      <c r="L200" s="148"/>
    </row>
    <row r="201" spans="1:12" ht="15">
      <c r="A201" s="218"/>
      <c r="B201" s="176"/>
      <c r="C201" s="145"/>
      <c r="D201" s="146"/>
      <c r="E201" s="145"/>
      <c r="F201" s="144"/>
      <c r="G201" s="145"/>
      <c r="H201" s="145"/>
      <c r="I201" s="147"/>
      <c r="J201" s="147"/>
      <c r="L201" s="148"/>
    </row>
    <row r="202" spans="1:12" ht="13.5" customHeight="1">
      <c r="A202" s="219" t="s">
        <v>281</v>
      </c>
      <c r="B202" s="176">
        <f>'6 Sheet1'!R2</f>
        <v>0</v>
      </c>
      <c r="C202" s="145"/>
      <c r="D202" s="146"/>
      <c r="E202" s="147">
        <f>'6 Sheet1'!S2</f>
        <v>0</v>
      </c>
      <c r="F202" s="144">
        <f t="shared" ref="F202:F207" si="22">PRODUCT(B202:E202)</f>
        <v>0</v>
      </c>
      <c r="G202" s="145"/>
      <c r="H202" s="145" t="s">
        <v>199</v>
      </c>
      <c r="I202" s="147"/>
      <c r="J202" s="158">
        <f t="shared" ref="J202:J207" si="23">F202</f>
        <v>0</v>
      </c>
      <c r="L202" s="148"/>
    </row>
    <row r="203" spans="1:12" ht="15">
      <c r="A203" s="219" t="s">
        <v>282</v>
      </c>
      <c r="B203" s="176">
        <f>'6 Sheet1'!R3</f>
        <v>0</v>
      </c>
      <c r="C203" s="145"/>
      <c r="D203" s="146"/>
      <c r="E203" s="147">
        <f>'6 Sheet1'!S3</f>
        <v>0</v>
      </c>
      <c r="F203" s="144">
        <f t="shared" si="22"/>
        <v>0</v>
      </c>
      <c r="G203" s="145"/>
      <c r="H203" s="145" t="s">
        <v>199</v>
      </c>
      <c r="I203" s="147"/>
      <c r="J203" s="158">
        <f t="shared" si="23"/>
        <v>0</v>
      </c>
      <c r="L203" s="148"/>
    </row>
    <row r="204" spans="1:12" ht="15" customHeight="1">
      <c r="A204" s="219"/>
      <c r="B204" s="176"/>
      <c r="C204" s="145"/>
      <c r="D204" s="146"/>
      <c r="E204" s="145"/>
      <c r="F204" s="144">
        <f t="shared" si="22"/>
        <v>0</v>
      </c>
      <c r="G204" s="145"/>
      <c r="H204" s="145" t="s">
        <v>199</v>
      </c>
      <c r="I204" s="147"/>
      <c r="J204" s="147">
        <f t="shared" si="23"/>
        <v>0</v>
      </c>
      <c r="L204" s="148"/>
    </row>
    <row r="205" spans="1:12" ht="15">
      <c r="A205" s="219"/>
      <c r="B205" s="199"/>
      <c r="C205" s="170"/>
      <c r="D205" s="169"/>
      <c r="E205" s="170"/>
      <c r="F205" s="144">
        <f t="shared" si="22"/>
        <v>0</v>
      </c>
      <c r="G205" s="170"/>
      <c r="H205" s="145" t="s">
        <v>199</v>
      </c>
      <c r="I205" s="162"/>
      <c r="J205" s="147">
        <f t="shared" si="23"/>
        <v>0</v>
      </c>
      <c r="L205" s="148"/>
    </row>
    <row r="206" spans="1:12" ht="15">
      <c r="A206" s="219"/>
      <c r="B206" s="199"/>
      <c r="C206" s="170"/>
      <c r="D206" s="169"/>
      <c r="E206" s="170"/>
      <c r="F206" s="144">
        <f t="shared" si="22"/>
        <v>0</v>
      </c>
      <c r="G206" s="170"/>
      <c r="H206" s="145" t="s">
        <v>199</v>
      </c>
      <c r="I206" s="162"/>
      <c r="J206" s="147">
        <f t="shared" si="23"/>
        <v>0</v>
      </c>
      <c r="L206" s="148"/>
    </row>
    <row r="207" spans="1:12" ht="15">
      <c r="A207" s="219"/>
      <c r="B207" s="159"/>
      <c r="C207" s="161"/>
      <c r="D207" s="160"/>
      <c r="E207" s="161"/>
      <c r="F207" s="144">
        <f t="shared" si="22"/>
        <v>0</v>
      </c>
      <c r="G207" s="161"/>
      <c r="H207" s="145" t="s">
        <v>199</v>
      </c>
      <c r="I207" s="173"/>
      <c r="J207" s="147">
        <f t="shared" si="23"/>
        <v>0</v>
      </c>
      <c r="L207" s="148"/>
    </row>
    <row r="208" spans="1:12" ht="15">
      <c r="A208" s="219"/>
      <c r="B208" s="159"/>
      <c r="C208" s="161"/>
      <c r="D208" s="160"/>
      <c r="E208" s="161"/>
      <c r="F208" s="154"/>
      <c r="G208" s="161"/>
      <c r="H208" s="161"/>
      <c r="I208" s="173"/>
      <c r="J208" s="220">
        <f>SUM(J202:J207)</f>
        <v>0</v>
      </c>
      <c r="L208" s="148"/>
    </row>
    <row r="209" spans="1:12" ht="15">
      <c r="A209" s="219"/>
      <c r="B209" s="159"/>
      <c r="C209" s="161"/>
      <c r="D209" s="160"/>
      <c r="E209" s="161"/>
      <c r="F209" s="154"/>
      <c r="G209" s="161"/>
      <c r="H209" s="161"/>
      <c r="I209" s="173"/>
      <c r="J209" s="221"/>
      <c r="L209" s="148"/>
    </row>
    <row r="210" spans="1:12" ht="15">
      <c r="A210" s="215" t="s">
        <v>283</v>
      </c>
      <c r="B210" s="216"/>
      <c r="C210" s="216"/>
      <c r="D210" s="216"/>
      <c r="E210" s="216"/>
      <c r="F210" s="216"/>
      <c r="G210" s="216"/>
      <c r="H210" s="216"/>
      <c r="I210" s="216"/>
      <c r="J210" s="217"/>
      <c r="L210" s="148"/>
    </row>
    <row r="211" spans="1:12" ht="15">
      <c r="A211" s="218"/>
      <c r="B211" s="176">
        <f>'6 Sheet1'!R10</f>
        <v>0</v>
      </c>
      <c r="C211" s="145"/>
      <c r="D211" s="146"/>
      <c r="E211" s="145"/>
      <c r="F211" s="144">
        <f>B211</f>
        <v>0</v>
      </c>
      <c r="G211" s="147">
        <f>F211</f>
        <v>0</v>
      </c>
      <c r="H211" s="145" t="s">
        <v>199</v>
      </c>
      <c r="I211" s="147">
        <f>G211*1.1</f>
        <v>0</v>
      </c>
      <c r="J211" s="152">
        <f>I211*1.1</f>
        <v>0</v>
      </c>
      <c r="L211" s="148"/>
    </row>
    <row r="212" spans="1:12" ht="15">
      <c r="A212" s="218"/>
      <c r="B212" s="176">
        <f>'6 Sheet1'!R11</f>
        <v>0</v>
      </c>
      <c r="C212" s="145"/>
      <c r="D212" s="146"/>
      <c r="E212" s="145"/>
      <c r="F212" s="144">
        <f>B212</f>
        <v>0</v>
      </c>
      <c r="G212" s="147">
        <f>F212</f>
        <v>0</v>
      </c>
      <c r="H212" s="145" t="s">
        <v>199</v>
      </c>
      <c r="I212" s="147">
        <f>G212*1.1</f>
        <v>0</v>
      </c>
      <c r="J212" s="152">
        <f>I212*1.1</f>
        <v>0</v>
      </c>
      <c r="L212" s="148"/>
    </row>
    <row r="213" spans="1:12" ht="15">
      <c r="A213" s="157"/>
      <c r="B213" s="199"/>
      <c r="C213" s="170"/>
      <c r="D213" s="169"/>
      <c r="E213" s="170"/>
      <c r="F213" s="150"/>
      <c r="G213" s="170"/>
      <c r="H213" s="170"/>
      <c r="I213" s="162"/>
      <c r="J213" s="222">
        <f>SUM(J211:J212)</f>
        <v>0</v>
      </c>
      <c r="L213" s="148"/>
    </row>
    <row r="214" spans="1:12" ht="15">
      <c r="A214" s="157"/>
      <c r="B214" s="199"/>
      <c r="C214" s="170"/>
      <c r="D214" s="169"/>
      <c r="E214" s="170"/>
      <c r="F214" s="150"/>
      <c r="G214" s="170"/>
      <c r="H214" s="170"/>
      <c r="I214" s="162"/>
      <c r="J214" s="163"/>
      <c r="L214" s="148"/>
    </row>
    <row r="215" spans="1:12" ht="15">
      <c r="A215" s="581" t="s">
        <v>284</v>
      </c>
      <c r="B215" s="582"/>
      <c r="C215" s="582"/>
      <c r="D215" s="582"/>
      <c r="E215" s="582"/>
      <c r="F215" s="583"/>
      <c r="G215" s="141"/>
      <c r="H215" s="142"/>
      <c r="I215" s="141"/>
      <c r="J215" s="141"/>
      <c r="L215" s="148"/>
    </row>
    <row r="216" spans="1:12" ht="15">
      <c r="A216" s="223">
        <f>'6 Sheet1'!R6</f>
        <v>0</v>
      </c>
      <c r="B216" s="159">
        <f>'6 Sheet1'!R6</f>
        <v>0</v>
      </c>
      <c r="C216" s="160"/>
      <c r="D216" s="224"/>
      <c r="E216" s="173">
        <f>'6 Sheet1'!S6</f>
        <v>0</v>
      </c>
      <c r="F216" s="144">
        <f>B216*E216</f>
        <v>0</v>
      </c>
      <c r="G216" s="147">
        <f>F216</f>
        <v>0</v>
      </c>
      <c r="H216" s="170" t="s">
        <v>199</v>
      </c>
      <c r="I216" s="162"/>
      <c r="J216" s="225">
        <f>F216</f>
        <v>0</v>
      </c>
      <c r="L216" s="148"/>
    </row>
    <row r="217" spans="1:12" ht="15">
      <c r="A217" s="223">
        <f>'6 Sheet1'!R7</f>
        <v>0</v>
      </c>
      <c r="B217" s="159">
        <f>'6 Sheet1'!R7</f>
        <v>0</v>
      </c>
      <c r="C217" s="160"/>
      <c r="D217" s="224"/>
      <c r="E217" s="173">
        <f>'6 Sheet1'!S7</f>
        <v>0</v>
      </c>
      <c r="F217" s="144">
        <f>B217*E217</f>
        <v>0</v>
      </c>
      <c r="G217" s="147">
        <f>F217</f>
        <v>0</v>
      </c>
      <c r="H217" s="170" t="s">
        <v>199</v>
      </c>
      <c r="I217" s="162"/>
      <c r="J217" s="225">
        <f>F217</f>
        <v>0</v>
      </c>
    </row>
    <row r="218" spans="1:12" ht="15">
      <c r="A218" s="226"/>
      <c r="B218" s="159"/>
      <c r="C218" s="160"/>
      <c r="D218" s="224"/>
      <c r="E218" s="161"/>
      <c r="F218" s="154"/>
      <c r="G218" s="173"/>
      <c r="H218" s="161"/>
      <c r="I218" s="173"/>
      <c r="J218" s="220">
        <f>SUM(J216:J217)</f>
        <v>0</v>
      </c>
    </row>
    <row r="219" spans="1:12" ht="15">
      <c r="A219" s="153"/>
      <c r="B219" s="159"/>
      <c r="C219" s="160"/>
      <c r="D219" s="224"/>
      <c r="E219" s="161"/>
      <c r="F219" s="154"/>
      <c r="G219" s="173"/>
      <c r="H219" s="161"/>
      <c r="I219" s="173"/>
      <c r="J219" s="173"/>
    </row>
    <row r="220" spans="1:12" ht="15">
      <c r="A220" s="215" t="s">
        <v>285</v>
      </c>
      <c r="B220" s="216"/>
      <c r="C220" s="216"/>
      <c r="D220" s="216"/>
      <c r="E220" s="216"/>
      <c r="F220" s="216"/>
      <c r="G220" s="216"/>
      <c r="H220" s="216"/>
      <c r="I220" s="216"/>
      <c r="J220" s="217"/>
    </row>
    <row r="221" spans="1:12" ht="15">
      <c r="A221" s="215"/>
      <c r="B221" s="216"/>
      <c r="C221" s="216"/>
      <c r="D221" s="216"/>
      <c r="E221" s="216"/>
      <c r="F221" s="216"/>
      <c r="G221" s="216"/>
      <c r="H221" s="216"/>
      <c r="I221" s="216"/>
      <c r="J221" s="217"/>
    </row>
    <row r="222" spans="1:12" ht="15">
      <c r="A222" s="227"/>
      <c r="B222" s="228">
        <f>'6 Sheet1'!R14+'6 Sheet1'!R15</f>
        <v>0</v>
      </c>
      <c r="C222" s="229"/>
      <c r="D222" s="230"/>
      <c r="E222" s="229"/>
      <c r="F222" s="231">
        <f>B222</f>
        <v>0</v>
      </c>
      <c r="G222" s="229"/>
      <c r="H222" s="229" t="s">
        <v>199</v>
      </c>
      <c r="I222" s="232">
        <f>F222*1.1</f>
        <v>0</v>
      </c>
      <c r="J222" s="233">
        <f>I222</f>
        <v>0</v>
      </c>
    </row>
    <row r="224" spans="1:12" ht="15">
      <c r="A224" s="215" t="s">
        <v>286</v>
      </c>
      <c r="B224" s="216"/>
      <c r="C224" s="216"/>
      <c r="D224" s="216"/>
      <c r="E224" s="216"/>
      <c r="F224" s="216"/>
      <c r="G224" s="216"/>
      <c r="H224" s="216"/>
      <c r="I224" s="216"/>
      <c r="J224" s="217"/>
    </row>
    <row r="225" spans="1:12" ht="15">
      <c r="A225" s="234"/>
      <c r="B225" s="150"/>
      <c r="C225" s="161"/>
      <c r="D225" s="150"/>
      <c r="E225" s="161"/>
      <c r="F225" s="150"/>
      <c r="G225" s="162"/>
      <c r="H225" s="170"/>
      <c r="I225" s="162"/>
      <c r="J225" s="162"/>
    </row>
    <row r="226" spans="1:12" ht="15">
      <c r="A226" s="149" t="str">
        <f>A96</f>
        <v>~CS02</v>
      </c>
      <c r="B226" s="154">
        <f>B96</f>
        <v>10.38</v>
      </c>
      <c r="C226" s="173">
        <f>'6 Sheet1'!N23</f>
        <v>11.83</v>
      </c>
      <c r="D226" s="154"/>
      <c r="E226" s="161"/>
      <c r="F226" s="154">
        <f t="shared" ref="F226:F231" si="24">PRODUCT(B226:E226)</f>
        <v>122.79540000000001</v>
      </c>
      <c r="G226" s="173">
        <f t="shared" ref="G226:G231" si="25">F226</f>
        <v>122.79540000000001</v>
      </c>
      <c r="H226" s="145" t="s">
        <v>241</v>
      </c>
      <c r="I226" s="147">
        <f t="shared" ref="I226:I231" si="26">G226*1.1</f>
        <v>135.07494000000003</v>
      </c>
      <c r="J226" s="152">
        <f t="shared" ref="J226:J231" si="27">I226</f>
        <v>135.07494000000003</v>
      </c>
    </row>
    <row r="227" spans="1:12" ht="15">
      <c r="A227" s="149" t="str">
        <f t="shared" ref="A227:B231" si="28">A97</f>
        <v>CS02-CS03</v>
      </c>
      <c r="B227" s="154">
        <f t="shared" si="28"/>
        <v>14.4</v>
      </c>
      <c r="C227" s="173">
        <f>'6 Sheet1'!N24</f>
        <v>16.745000000000001</v>
      </c>
      <c r="D227" s="154"/>
      <c r="E227" s="161"/>
      <c r="F227" s="154">
        <f t="shared" si="24"/>
        <v>241.12800000000001</v>
      </c>
      <c r="G227" s="173">
        <f t="shared" si="25"/>
        <v>241.12800000000001</v>
      </c>
      <c r="H227" s="145" t="s">
        <v>241</v>
      </c>
      <c r="I227" s="147">
        <f t="shared" si="26"/>
        <v>265.24080000000004</v>
      </c>
      <c r="J227" s="152">
        <f t="shared" si="27"/>
        <v>265.24080000000004</v>
      </c>
    </row>
    <row r="228" spans="1:12" ht="15">
      <c r="A228" s="149" t="str">
        <f t="shared" si="28"/>
        <v>CS03-CS04</v>
      </c>
      <c r="B228" s="154">
        <f t="shared" si="28"/>
        <v>13.92</v>
      </c>
      <c r="C228" s="173">
        <f>'6 Sheet1'!N25</f>
        <v>17.922499999999999</v>
      </c>
      <c r="D228" s="154"/>
      <c r="E228" s="161"/>
      <c r="F228" s="154">
        <f t="shared" si="24"/>
        <v>249.4812</v>
      </c>
      <c r="G228" s="173">
        <f t="shared" si="25"/>
        <v>249.4812</v>
      </c>
      <c r="H228" s="145" t="s">
        <v>241</v>
      </c>
      <c r="I228" s="147">
        <f t="shared" si="26"/>
        <v>274.42932000000002</v>
      </c>
      <c r="J228" s="152">
        <f t="shared" si="27"/>
        <v>274.42932000000002</v>
      </c>
    </row>
    <row r="229" spans="1:12" ht="15">
      <c r="A229" s="149" t="str">
        <f t="shared" si="28"/>
        <v>CS04-CS05</v>
      </c>
      <c r="B229" s="154">
        <f t="shared" si="28"/>
        <v>14</v>
      </c>
      <c r="C229" s="173">
        <f>'6 Sheet1'!N26</f>
        <v>19.43</v>
      </c>
      <c r="D229" s="154"/>
      <c r="E229" s="161"/>
      <c r="F229" s="154">
        <f t="shared" si="24"/>
        <v>272.02</v>
      </c>
      <c r="G229" s="173">
        <f t="shared" si="25"/>
        <v>272.02</v>
      </c>
      <c r="H229" s="145" t="s">
        <v>241</v>
      </c>
      <c r="I229" s="147">
        <f t="shared" si="26"/>
        <v>299.22199999999998</v>
      </c>
      <c r="J229" s="152">
        <f t="shared" si="27"/>
        <v>299.22199999999998</v>
      </c>
    </row>
    <row r="230" spans="1:12" ht="15">
      <c r="A230" s="149" t="str">
        <f t="shared" si="28"/>
        <v>CS05-CS06</v>
      </c>
      <c r="B230" s="154">
        <f t="shared" si="28"/>
        <v>24.53</v>
      </c>
      <c r="C230" s="173">
        <f>'6 Sheet1'!N27</f>
        <v>18.03</v>
      </c>
      <c r="D230" s="154"/>
      <c r="E230" s="161"/>
      <c r="F230" s="154">
        <f t="shared" si="24"/>
        <v>442.27590000000004</v>
      </c>
      <c r="G230" s="173">
        <f t="shared" si="25"/>
        <v>442.27590000000004</v>
      </c>
      <c r="H230" s="145" t="s">
        <v>241</v>
      </c>
      <c r="I230" s="147">
        <f t="shared" si="26"/>
        <v>486.50349000000006</v>
      </c>
      <c r="J230" s="152">
        <f t="shared" si="27"/>
        <v>486.50349000000006</v>
      </c>
    </row>
    <row r="231" spans="1:12" ht="15">
      <c r="A231" s="149" t="str">
        <f t="shared" si="28"/>
        <v>CS06~</v>
      </c>
      <c r="B231" s="154">
        <f t="shared" si="28"/>
        <v>14.58</v>
      </c>
      <c r="C231" s="173">
        <f>'6 Sheet1'!N28</f>
        <v>16.3</v>
      </c>
      <c r="D231" s="154"/>
      <c r="E231" s="161"/>
      <c r="F231" s="154">
        <f t="shared" si="24"/>
        <v>237.65400000000002</v>
      </c>
      <c r="G231" s="173">
        <f t="shared" si="25"/>
        <v>237.65400000000002</v>
      </c>
      <c r="H231" s="145" t="s">
        <v>241</v>
      </c>
      <c r="I231" s="147">
        <f t="shared" si="26"/>
        <v>261.41940000000005</v>
      </c>
      <c r="J231" s="152">
        <f t="shared" si="27"/>
        <v>261.41940000000005</v>
      </c>
    </row>
    <row r="232" spans="1:12" ht="15">
      <c r="A232" s="149"/>
      <c r="B232" s="154"/>
      <c r="C232" s="161"/>
      <c r="D232" s="154"/>
      <c r="E232" s="161"/>
      <c r="F232" s="154"/>
      <c r="G232" s="173"/>
      <c r="H232" s="178"/>
      <c r="I232" s="194"/>
      <c r="J232" s="328"/>
    </row>
    <row r="233" spans="1:12" ht="15">
      <c r="A233" s="153"/>
      <c r="B233" s="154"/>
      <c r="C233" s="161"/>
      <c r="D233" s="154"/>
      <c r="E233" s="161"/>
      <c r="F233" s="154"/>
      <c r="G233" s="173"/>
      <c r="H233" s="178"/>
      <c r="I233" s="194"/>
      <c r="J233" s="328"/>
    </row>
    <row r="234" spans="1:12" ht="15">
      <c r="A234" s="183"/>
      <c r="B234" s="154"/>
      <c r="C234" s="161"/>
      <c r="D234" s="154"/>
      <c r="E234" s="161"/>
      <c r="F234" s="154"/>
      <c r="G234" s="173"/>
      <c r="H234" s="161"/>
      <c r="I234" s="173"/>
      <c r="J234" s="220">
        <f>SUM(J226:J231)</f>
        <v>1721.88995</v>
      </c>
    </row>
    <row r="235" spans="1:12" ht="15">
      <c r="A235" s="183"/>
      <c r="B235" s="154"/>
      <c r="C235" s="161"/>
      <c r="D235" s="154"/>
      <c r="E235" s="161"/>
      <c r="F235" s="154"/>
      <c r="G235" s="173"/>
      <c r="H235" s="161"/>
      <c r="I235" s="173"/>
      <c r="J235" s="173"/>
    </row>
    <row r="236" spans="1:12" ht="15">
      <c r="A236" s="235" t="s">
        <v>290</v>
      </c>
      <c r="B236" s="236"/>
      <c r="C236" s="236"/>
      <c r="D236" s="236"/>
      <c r="E236" s="236"/>
      <c r="F236" s="236"/>
      <c r="G236" s="236"/>
      <c r="H236" s="236"/>
      <c r="I236" s="236"/>
      <c r="J236" s="237"/>
    </row>
    <row r="237" spans="1:12" ht="15">
      <c r="A237" s="157"/>
      <c r="B237" s="150"/>
      <c r="C237" s="161"/>
      <c r="D237" s="150"/>
      <c r="E237" s="161"/>
      <c r="F237" s="150"/>
      <c r="G237" s="162"/>
      <c r="H237" s="170"/>
      <c r="I237" s="162"/>
      <c r="J237" s="162"/>
    </row>
    <row r="238" spans="1:12" ht="15">
      <c r="A238" s="157"/>
      <c r="B238" s="154"/>
      <c r="C238" s="161"/>
      <c r="D238" s="154"/>
      <c r="E238" s="161"/>
      <c r="F238" s="154"/>
      <c r="G238" s="173"/>
      <c r="H238" s="161"/>
      <c r="I238" s="173"/>
      <c r="J238" s="238"/>
      <c r="L238" s="136" t="s">
        <v>291</v>
      </c>
    </row>
  </sheetData>
  <mergeCells count="23">
    <mergeCell ref="A42:F42"/>
    <mergeCell ref="A1:J1"/>
    <mergeCell ref="A3:J3"/>
    <mergeCell ref="A4:F4"/>
    <mergeCell ref="A40:J40"/>
    <mergeCell ref="A41:F41"/>
    <mergeCell ref="A159:F159"/>
    <mergeCell ref="A43:F43"/>
    <mergeCell ref="A68:F68"/>
    <mergeCell ref="A69:F69"/>
    <mergeCell ref="A70:F70"/>
    <mergeCell ref="A94:J94"/>
    <mergeCell ref="A117:J117"/>
    <mergeCell ref="A118:J118"/>
    <mergeCell ref="A119:F119"/>
    <mergeCell ref="A122:F122"/>
    <mergeCell ref="A123:J123"/>
    <mergeCell ref="A140:J140"/>
    <mergeCell ref="A162:F162"/>
    <mergeCell ref="A165:F165"/>
    <mergeCell ref="A169:F169"/>
    <mergeCell ref="A173:H173"/>
    <mergeCell ref="A215:F215"/>
  </mergeCells>
  <pageMargins left="0.7" right="0.7" top="0.75" bottom="0.75" header="0.3" footer="0.3"/>
  <pageSetup paperSize="9" scale="63" orientation="portrait" r:id="rId1"/>
  <rowBreaks count="1" manualBreakCount="1">
    <brk id="12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E365-4ABF-4CDF-81AC-38609CD6590F}">
  <dimension ref="B3:W262"/>
  <sheetViews>
    <sheetView zoomScale="70" zoomScaleNormal="70" workbookViewId="0">
      <pane ySplit="1" topLeftCell="A94" activePane="bottomLeft" state="frozen"/>
      <selection activeCell="P33" sqref="P33"/>
      <selection pane="bottomLeft" activeCell="P33" sqref="P33"/>
    </sheetView>
  </sheetViews>
  <sheetFormatPr defaultColWidth="9.109375" defaultRowHeight="14.4"/>
  <cols>
    <col min="1" max="1" width="3.88671875" style="242" customWidth="1"/>
    <col min="2" max="2" width="20.44140625" style="242" customWidth="1"/>
    <col min="3" max="3" width="17.109375" style="242" customWidth="1"/>
    <col min="4" max="4" width="14.44140625" style="242" customWidth="1"/>
    <col min="5" max="5" width="15.109375" style="242" customWidth="1"/>
    <col min="6" max="10" width="14.44140625" style="242" customWidth="1"/>
    <col min="11" max="11" width="19.88671875" style="242" customWidth="1"/>
    <col min="12" max="12" width="12.109375" style="242" customWidth="1"/>
    <col min="13" max="13" width="14" style="242" customWidth="1"/>
    <col min="14" max="17" width="9.109375" style="242"/>
    <col min="18" max="18" width="11.88671875" style="242" customWidth="1"/>
    <col min="19" max="19" width="12.88671875" style="242" customWidth="1"/>
    <col min="20" max="20" width="9.109375" style="242"/>
    <col min="21" max="21" width="11.109375" style="242" bestFit="1" customWidth="1"/>
    <col min="22" max="16384" width="9.109375" style="242"/>
  </cols>
  <sheetData>
    <row r="3" spans="2:23">
      <c r="B3" s="239" t="s">
        <v>292</v>
      </c>
      <c r="C3" s="239" t="s">
        <v>293</v>
      </c>
      <c r="D3" s="239" t="s">
        <v>294</v>
      </c>
      <c r="E3" s="239" t="s">
        <v>295</v>
      </c>
      <c r="F3" s="239" t="s">
        <v>296</v>
      </c>
      <c r="G3" s="239"/>
      <c r="H3" s="610" t="s">
        <v>297</v>
      </c>
      <c r="I3" s="610"/>
      <c r="J3" s="610"/>
      <c r="K3" s="239" t="s">
        <v>298</v>
      </c>
      <c r="L3" s="240" t="s">
        <v>299</v>
      </c>
      <c r="M3" s="241"/>
    </row>
    <row r="4" spans="2:23" ht="19.5" customHeight="1">
      <c r="B4" s="243"/>
      <c r="C4" s="243"/>
      <c r="D4" s="243"/>
      <c r="E4" s="243"/>
      <c r="F4" s="244" t="s">
        <v>295</v>
      </c>
      <c r="G4" s="244" t="s">
        <v>300</v>
      </c>
      <c r="H4" s="244" t="s">
        <v>301</v>
      </c>
      <c r="I4" s="244" t="s">
        <v>300</v>
      </c>
      <c r="J4" s="244" t="s">
        <v>302</v>
      </c>
      <c r="K4" s="244" t="s">
        <v>303</v>
      </c>
      <c r="L4" s="245" t="s">
        <v>304</v>
      </c>
      <c r="M4" s="245" t="s">
        <v>305</v>
      </c>
    </row>
    <row r="5" spans="2:23">
      <c r="B5" s="246"/>
      <c r="C5" s="246"/>
      <c r="D5" s="246"/>
      <c r="E5" s="246"/>
      <c r="F5" s="247"/>
      <c r="G5" s="247"/>
      <c r="H5" s="247"/>
      <c r="I5" s="247"/>
      <c r="J5" s="247"/>
      <c r="K5" s="248"/>
      <c r="L5" s="248"/>
      <c r="M5" s="248"/>
    </row>
    <row r="6" spans="2:23" ht="18">
      <c r="B6" s="248" t="s">
        <v>306</v>
      </c>
      <c r="C6" s="249">
        <v>0.3</v>
      </c>
      <c r="D6" s="249">
        <v>0.3</v>
      </c>
      <c r="E6" s="249">
        <v>0.1</v>
      </c>
      <c r="F6" s="249">
        <v>0.05</v>
      </c>
      <c r="G6" s="249">
        <v>10</v>
      </c>
      <c r="H6" s="249">
        <v>0.2</v>
      </c>
      <c r="I6" s="249">
        <v>10</v>
      </c>
      <c r="J6" s="249">
        <v>0.25</v>
      </c>
      <c r="K6" s="249">
        <v>3</v>
      </c>
      <c r="L6" s="248"/>
      <c r="M6" s="248"/>
      <c r="T6" s="611" t="s">
        <v>307</v>
      </c>
      <c r="U6" s="611"/>
    </row>
    <row r="7" spans="2:23">
      <c r="B7" s="248"/>
      <c r="C7" s="249"/>
      <c r="D7" s="249"/>
      <c r="E7" s="249"/>
      <c r="F7" s="249"/>
      <c r="G7" s="249"/>
      <c r="H7" s="248"/>
      <c r="I7" s="248"/>
      <c r="J7" s="248"/>
      <c r="K7" s="249"/>
      <c r="L7" s="248"/>
      <c r="M7" s="248"/>
      <c r="S7" s="250"/>
      <c r="V7" s="250"/>
      <c r="W7" s="612" t="s">
        <v>233</v>
      </c>
    </row>
    <row r="8" spans="2:23">
      <c r="B8" s="248"/>
      <c r="C8" s="249"/>
      <c r="D8" s="249"/>
      <c r="E8" s="249"/>
      <c r="F8" s="249"/>
      <c r="G8" s="249"/>
      <c r="H8" s="248"/>
      <c r="I8" s="248"/>
      <c r="J8" s="248"/>
      <c r="K8" s="249"/>
      <c r="L8" s="248"/>
      <c r="M8" s="248"/>
      <c r="S8" s="250"/>
      <c r="V8" s="250"/>
      <c r="W8" s="612"/>
    </row>
    <row r="9" spans="2:23">
      <c r="B9" s="248" t="s">
        <v>308</v>
      </c>
      <c r="C9" s="249">
        <v>0.45</v>
      </c>
      <c r="D9" s="249">
        <v>0.45</v>
      </c>
      <c r="E9" s="249">
        <v>0.1</v>
      </c>
      <c r="F9" s="249">
        <v>0.05</v>
      </c>
      <c r="G9" s="249">
        <v>10</v>
      </c>
      <c r="H9" s="249">
        <v>0.2</v>
      </c>
      <c r="I9" s="249">
        <v>10</v>
      </c>
      <c r="J9" s="249">
        <v>0.25</v>
      </c>
      <c r="K9" s="249">
        <v>3</v>
      </c>
      <c r="L9" s="248"/>
      <c r="M9" s="248"/>
      <c r="S9" s="250"/>
      <c r="V9" s="250"/>
      <c r="W9" s="612"/>
    </row>
    <row r="10" spans="2:23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8"/>
      <c r="M10" s="248"/>
      <c r="S10" s="250"/>
      <c r="V10" s="250"/>
      <c r="W10" s="612"/>
    </row>
    <row r="11" spans="2:23">
      <c r="B11" s="248"/>
      <c r="C11" s="249"/>
      <c r="D11" s="249"/>
      <c r="E11" s="249"/>
      <c r="F11" s="249"/>
      <c r="G11" s="249"/>
      <c r="H11" s="248"/>
      <c r="I11" s="248"/>
      <c r="J11" s="248"/>
      <c r="K11" s="249"/>
      <c r="L11" s="248"/>
      <c r="M11" s="248"/>
      <c r="S11" s="250"/>
      <c r="V11" s="250"/>
      <c r="W11" s="612"/>
    </row>
    <row r="12" spans="2:23">
      <c r="B12" s="248" t="s">
        <v>309</v>
      </c>
      <c r="C12" s="249">
        <v>0.6</v>
      </c>
      <c r="D12" s="249">
        <v>0.6</v>
      </c>
      <c r="E12" s="249">
        <v>0.1</v>
      </c>
      <c r="F12" s="249">
        <v>0.05</v>
      </c>
      <c r="G12" s="249">
        <v>10</v>
      </c>
      <c r="H12" s="248">
        <v>0.2</v>
      </c>
      <c r="I12" s="248">
        <v>10</v>
      </c>
      <c r="J12" s="248">
        <v>0.25</v>
      </c>
      <c r="K12" s="249">
        <v>3</v>
      </c>
      <c r="L12" s="248"/>
      <c r="M12" s="248"/>
      <c r="S12" s="250"/>
      <c r="V12" s="250"/>
      <c r="W12" s="612"/>
    </row>
    <row r="13" spans="2:23">
      <c r="B13" s="248"/>
      <c r="C13" s="249"/>
      <c r="D13" s="249"/>
      <c r="E13" s="249"/>
      <c r="F13" s="249"/>
      <c r="G13" s="249"/>
      <c r="H13" s="248"/>
      <c r="I13" s="248"/>
      <c r="J13" s="248"/>
      <c r="K13" s="249"/>
      <c r="L13" s="248"/>
      <c r="M13" s="248"/>
      <c r="S13" s="250"/>
      <c r="V13" s="250"/>
      <c r="W13" s="612"/>
    </row>
    <row r="14" spans="2:23">
      <c r="B14" s="248"/>
      <c r="C14" s="249"/>
      <c r="D14" s="249"/>
      <c r="E14" s="249"/>
      <c r="F14" s="249"/>
      <c r="G14" s="249"/>
      <c r="H14" s="248"/>
      <c r="I14" s="248"/>
      <c r="J14" s="248"/>
      <c r="K14" s="249"/>
      <c r="L14" s="248"/>
      <c r="M14" s="248"/>
      <c r="S14" s="250"/>
      <c r="V14" s="250"/>
      <c r="W14" s="612"/>
    </row>
    <row r="15" spans="2:23">
      <c r="B15" s="248" t="s">
        <v>310</v>
      </c>
      <c r="C15" s="249">
        <v>0.75</v>
      </c>
      <c r="D15" s="249">
        <v>0.75</v>
      </c>
      <c r="E15" s="251">
        <v>0.125</v>
      </c>
      <c r="F15" s="249">
        <v>0.05</v>
      </c>
      <c r="G15" s="249">
        <v>10</v>
      </c>
      <c r="H15" s="248">
        <v>0.2</v>
      </c>
      <c r="I15" s="248">
        <v>10</v>
      </c>
      <c r="J15" s="248">
        <v>0.25</v>
      </c>
      <c r="K15" s="249">
        <v>3</v>
      </c>
      <c r="L15" s="248"/>
      <c r="M15" s="248"/>
      <c r="S15" s="250"/>
      <c r="V15" s="250"/>
      <c r="W15" s="612"/>
    </row>
    <row r="16" spans="2:23">
      <c r="B16" s="248"/>
      <c r="C16" s="249"/>
      <c r="D16" s="249"/>
      <c r="E16" s="249"/>
      <c r="F16" s="249"/>
      <c r="G16" s="249"/>
      <c r="H16" s="248"/>
      <c r="I16" s="248"/>
      <c r="J16" s="248"/>
      <c r="K16" s="249"/>
      <c r="L16" s="248"/>
      <c r="M16" s="248"/>
      <c r="S16" s="250"/>
      <c r="V16" s="250"/>
      <c r="W16" s="612"/>
    </row>
    <row r="17" spans="2:23">
      <c r="B17" s="248"/>
      <c r="C17" s="249"/>
      <c r="D17" s="249"/>
      <c r="E17" s="249"/>
      <c r="F17" s="249"/>
      <c r="G17" s="249"/>
      <c r="H17" s="248"/>
      <c r="I17" s="248"/>
      <c r="J17" s="248"/>
      <c r="K17" s="249"/>
      <c r="L17" s="248"/>
      <c r="M17" s="248"/>
      <c r="S17" s="250"/>
      <c r="V17" s="250"/>
      <c r="W17" s="612"/>
    </row>
    <row r="18" spans="2:23">
      <c r="B18" s="252" t="s">
        <v>311</v>
      </c>
      <c r="C18" s="249">
        <v>0.9</v>
      </c>
      <c r="D18" s="249">
        <v>0.9</v>
      </c>
      <c r="E18" s="251">
        <v>0.15</v>
      </c>
      <c r="F18" s="249">
        <v>0.05</v>
      </c>
      <c r="G18" s="249">
        <v>10</v>
      </c>
      <c r="H18" s="248">
        <v>0.17499999999999999</v>
      </c>
      <c r="I18" s="248">
        <v>10</v>
      </c>
      <c r="J18" s="248">
        <v>0.25</v>
      </c>
      <c r="K18" s="249">
        <v>3</v>
      </c>
      <c r="L18" s="248"/>
      <c r="M18" s="248"/>
      <c r="S18" s="250"/>
      <c r="T18" s="250"/>
      <c r="U18" s="250"/>
      <c r="V18" s="250"/>
      <c r="W18" s="612" t="s">
        <v>312</v>
      </c>
    </row>
    <row r="19" spans="2:23">
      <c r="B19" s="248"/>
      <c r="C19" s="249"/>
      <c r="D19" s="249"/>
      <c r="E19" s="249"/>
      <c r="F19" s="249"/>
      <c r="G19" s="249"/>
      <c r="H19" s="248"/>
      <c r="I19" s="248"/>
      <c r="J19" s="248"/>
      <c r="K19" s="249"/>
      <c r="L19" s="248"/>
      <c r="M19" s="248"/>
      <c r="S19" s="250"/>
      <c r="T19" s="250"/>
      <c r="U19" s="250"/>
      <c r="V19" s="250"/>
      <c r="W19" s="612"/>
    </row>
    <row r="20" spans="2:23">
      <c r="B20" s="248"/>
      <c r="C20" s="249"/>
      <c r="D20" s="249"/>
      <c r="E20" s="249"/>
      <c r="F20" s="249"/>
      <c r="G20" s="249"/>
      <c r="H20" s="248"/>
      <c r="I20" s="248"/>
      <c r="J20" s="248"/>
      <c r="K20" s="249"/>
      <c r="L20" s="248"/>
      <c r="M20" s="248"/>
      <c r="S20" s="250"/>
      <c r="T20" s="250"/>
      <c r="U20" s="250"/>
      <c r="V20" s="250"/>
      <c r="W20" s="612"/>
    </row>
    <row r="21" spans="2:23">
      <c r="B21" s="248" t="s">
        <v>313</v>
      </c>
      <c r="C21" s="249">
        <v>1</v>
      </c>
      <c r="D21" s="249">
        <v>1</v>
      </c>
      <c r="E21" s="249">
        <v>0.15</v>
      </c>
      <c r="F21" s="249">
        <v>0.05</v>
      </c>
      <c r="G21" s="249">
        <v>10</v>
      </c>
      <c r="H21" s="248">
        <v>0.17499999999999999</v>
      </c>
      <c r="I21" s="248">
        <v>10</v>
      </c>
      <c r="J21" s="248">
        <v>0.25</v>
      </c>
      <c r="K21" s="249">
        <v>3</v>
      </c>
      <c r="L21" s="248"/>
      <c r="M21" s="248"/>
      <c r="S21" s="253"/>
      <c r="T21" s="253"/>
      <c r="U21" s="253"/>
      <c r="V21" s="253"/>
      <c r="W21" s="242" t="s">
        <v>314</v>
      </c>
    </row>
    <row r="22" spans="2:23">
      <c r="B22" s="248"/>
      <c r="C22" s="249"/>
      <c r="D22" s="249"/>
      <c r="E22" s="249"/>
      <c r="F22" s="249"/>
      <c r="G22" s="249"/>
      <c r="H22" s="248"/>
      <c r="I22" s="248"/>
      <c r="J22" s="248"/>
      <c r="K22" s="249"/>
      <c r="L22" s="248"/>
      <c r="M22" s="248"/>
      <c r="S22" s="253"/>
      <c r="T22" s="253"/>
      <c r="U22" s="253"/>
      <c r="V22" s="253"/>
    </row>
    <row r="23" spans="2:23">
      <c r="B23" s="248"/>
      <c r="C23" s="249"/>
      <c r="D23" s="249"/>
      <c r="E23" s="249"/>
      <c r="F23" s="249"/>
      <c r="G23" s="249"/>
      <c r="H23" s="248"/>
      <c r="I23" s="248"/>
      <c r="J23" s="248"/>
      <c r="K23" s="249"/>
      <c r="L23" s="248"/>
      <c r="M23" s="248"/>
    </row>
    <row r="24" spans="2:23">
      <c r="B24" s="248" t="s">
        <v>315</v>
      </c>
      <c r="C24" s="249">
        <v>0.3</v>
      </c>
      <c r="D24" s="249">
        <v>0.3</v>
      </c>
      <c r="E24" s="249">
        <v>0.1</v>
      </c>
      <c r="F24" s="249">
        <v>0.05</v>
      </c>
      <c r="G24" s="249">
        <v>10</v>
      </c>
      <c r="H24" s="248">
        <v>0.2</v>
      </c>
      <c r="I24" s="248">
        <v>10</v>
      </c>
      <c r="J24" s="248">
        <v>0.25</v>
      </c>
      <c r="K24" s="249">
        <v>3</v>
      </c>
      <c r="L24" s="248"/>
      <c r="M24" s="248"/>
    </row>
    <row r="25" spans="2:23">
      <c r="B25" s="248"/>
      <c r="C25" s="249"/>
      <c r="D25" s="249"/>
      <c r="E25" s="249"/>
      <c r="F25" s="249"/>
      <c r="G25" s="249"/>
      <c r="H25" s="248"/>
      <c r="I25" s="248"/>
      <c r="J25" s="248"/>
      <c r="K25" s="249"/>
      <c r="L25" s="248"/>
      <c r="M25" s="248"/>
    </row>
    <row r="26" spans="2:23">
      <c r="B26" s="248"/>
      <c r="C26" s="249"/>
      <c r="D26" s="249"/>
      <c r="E26" s="249"/>
      <c r="F26" s="249"/>
      <c r="G26" s="249"/>
      <c r="H26" s="248"/>
      <c r="I26" s="248"/>
      <c r="J26" s="248"/>
      <c r="K26" s="249"/>
      <c r="L26" s="248"/>
      <c r="M26" s="248"/>
    </row>
    <row r="27" spans="2:23">
      <c r="B27" s="248" t="s">
        <v>316</v>
      </c>
      <c r="C27" s="249">
        <v>0.6</v>
      </c>
      <c r="D27" s="249">
        <v>0.6</v>
      </c>
      <c r="E27" s="249">
        <v>0.1</v>
      </c>
      <c r="F27" s="249">
        <v>0.05</v>
      </c>
      <c r="G27" s="249">
        <v>10</v>
      </c>
      <c r="H27" s="248">
        <v>0.2</v>
      </c>
      <c r="I27" s="248">
        <v>10</v>
      </c>
      <c r="J27" s="248">
        <v>0.25</v>
      </c>
      <c r="K27" s="249">
        <v>3</v>
      </c>
      <c r="L27" s="248"/>
      <c r="M27" s="248"/>
    </row>
    <row r="28" spans="2:23">
      <c r="B28" s="254"/>
      <c r="C28" s="255"/>
      <c r="D28" s="255"/>
      <c r="E28" s="255"/>
      <c r="F28" s="255"/>
      <c r="G28" s="255"/>
      <c r="H28" s="254"/>
      <c r="I28" s="254"/>
      <c r="J28" s="254"/>
      <c r="K28" s="249"/>
      <c r="L28" s="248"/>
      <c r="M28" s="248"/>
    </row>
    <row r="29" spans="2:23">
      <c r="B29" s="254"/>
      <c r="C29" s="255"/>
      <c r="D29" s="255"/>
      <c r="E29" s="255"/>
      <c r="F29" s="255"/>
      <c r="G29" s="255"/>
      <c r="H29" s="254"/>
      <c r="I29" s="254"/>
      <c r="J29" s="254"/>
      <c r="K29" s="255"/>
      <c r="L29" s="248"/>
      <c r="M29" s="248"/>
    </row>
    <row r="30" spans="2:23">
      <c r="B30" s="256" t="s">
        <v>317</v>
      </c>
      <c r="C30" s="249">
        <v>0.3</v>
      </c>
      <c r="D30" s="249">
        <v>0.3</v>
      </c>
      <c r="E30" s="249">
        <v>0.1</v>
      </c>
      <c r="F30" s="249">
        <v>0.05</v>
      </c>
      <c r="G30" s="249">
        <v>10</v>
      </c>
      <c r="H30" s="248">
        <v>0.25</v>
      </c>
      <c r="I30" s="248">
        <v>10</v>
      </c>
      <c r="J30" s="248">
        <v>0.25</v>
      </c>
      <c r="K30" s="249">
        <v>0</v>
      </c>
      <c r="L30" s="248"/>
      <c r="M30" s="248"/>
    </row>
    <row r="31" spans="2:23">
      <c r="B31" s="254" t="s">
        <v>318</v>
      </c>
      <c r="C31" s="255">
        <v>1.5</v>
      </c>
      <c r="D31" s="255"/>
      <c r="E31" s="255">
        <v>0.1</v>
      </c>
      <c r="F31" s="255"/>
      <c r="G31" s="255">
        <v>10</v>
      </c>
      <c r="H31" s="254">
        <v>0.25</v>
      </c>
      <c r="I31" s="254">
        <v>10</v>
      </c>
      <c r="J31" s="254">
        <v>0.15</v>
      </c>
      <c r="K31" s="249"/>
      <c r="L31" s="248"/>
      <c r="M31" s="248"/>
    </row>
    <row r="32" spans="2:23">
      <c r="B32" s="254"/>
      <c r="C32" s="255"/>
      <c r="D32" s="255"/>
      <c r="E32" s="255"/>
      <c r="F32" s="255"/>
      <c r="G32" s="255"/>
      <c r="H32" s="254"/>
      <c r="I32" s="254"/>
      <c r="J32" s="254"/>
      <c r="K32" s="255"/>
      <c r="L32" s="248"/>
      <c r="M32" s="248"/>
    </row>
    <row r="33" spans="2:13">
      <c r="B33" s="257" t="s">
        <v>319</v>
      </c>
      <c r="C33" s="249">
        <v>0.45</v>
      </c>
      <c r="D33" s="249">
        <v>0.45</v>
      </c>
      <c r="E33" s="249">
        <v>0.1</v>
      </c>
      <c r="F33" s="249">
        <v>0.05</v>
      </c>
      <c r="G33" s="249">
        <v>10</v>
      </c>
      <c r="H33" s="248">
        <v>0.25</v>
      </c>
      <c r="I33" s="248">
        <v>10</v>
      </c>
      <c r="J33" s="248">
        <v>0.25</v>
      </c>
      <c r="K33" s="249">
        <v>0</v>
      </c>
      <c r="L33" s="248"/>
      <c r="M33" s="248"/>
    </row>
    <row r="34" spans="2:13">
      <c r="B34" s="254" t="s">
        <v>318</v>
      </c>
      <c r="C34" s="255">
        <v>1.5</v>
      </c>
      <c r="D34" s="255"/>
      <c r="E34" s="255">
        <v>0.1</v>
      </c>
      <c r="F34" s="255"/>
      <c r="G34" s="255">
        <v>10</v>
      </c>
      <c r="H34" s="254">
        <v>0.25</v>
      </c>
      <c r="I34" s="254">
        <v>10</v>
      </c>
      <c r="J34" s="254">
        <v>0.15</v>
      </c>
      <c r="K34" s="249"/>
      <c r="L34" s="248"/>
      <c r="M34" s="248"/>
    </row>
    <row r="35" spans="2:13">
      <c r="B35" s="254"/>
      <c r="C35" s="255"/>
      <c r="D35" s="255"/>
      <c r="E35" s="255"/>
      <c r="F35" s="255"/>
      <c r="G35" s="255"/>
      <c r="H35" s="254"/>
      <c r="I35" s="254"/>
      <c r="J35" s="254"/>
      <c r="K35" s="255" t="s">
        <v>320</v>
      </c>
      <c r="L35" s="248"/>
      <c r="M35" s="248"/>
    </row>
    <row r="36" spans="2:13">
      <c r="B36" s="256" t="s">
        <v>321</v>
      </c>
      <c r="C36" s="249">
        <v>1</v>
      </c>
      <c r="D36" s="249">
        <v>0.15</v>
      </c>
      <c r="E36" s="249">
        <v>0.1</v>
      </c>
      <c r="F36" s="249">
        <v>0.05</v>
      </c>
      <c r="G36" s="249">
        <v>10</v>
      </c>
      <c r="H36" s="248">
        <v>0.25</v>
      </c>
      <c r="I36" s="248">
        <v>10</v>
      </c>
      <c r="J36" s="248">
        <v>0.25</v>
      </c>
      <c r="K36" s="249">
        <v>0</v>
      </c>
      <c r="L36" s="248"/>
      <c r="M36" s="248"/>
    </row>
    <row r="37" spans="2:13">
      <c r="B37" s="254" t="s">
        <v>318</v>
      </c>
      <c r="C37" s="255">
        <v>1.5</v>
      </c>
      <c r="D37" s="255"/>
      <c r="E37" s="255">
        <v>0.1</v>
      </c>
      <c r="F37" s="255"/>
      <c r="G37" s="255">
        <v>10</v>
      </c>
      <c r="H37" s="254">
        <v>0.25</v>
      </c>
      <c r="I37" s="254">
        <v>10</v>
      </c>
      <c r="J37" s="254">
        <v>0.15</v>
      </c>
      <c r="K37" s="249"/>
      <c r="L37" s="248"/>
      <c r="M37" s="248"/>
    </row>
    <row r="38" spans="2:13">
      <c r="B38" s="254"/>
      <c r="C38" s="255"/>
      <c r="D38" s="255"/>
      <c r="E38" s="255"/>
      <c r="F38" s="255"/>
      <c r="G38" s="255"/>
      <c r="H38" s="254"/>
      <c r="I38" s="254"/>
      <c r="J38" s="254"/>
      <c r="K38" s="255"/>
      <c r="L38" s="248"/>
      <c r="M38" s="248"/>
    </row>
    <row r="39" spans="2:13">
      <c r="B39" s="258" t="s">
        <v>322</v>
      </c>
      <c r="C39" s="249">
        <v>1</v>
      </c>
      <c r="D39" s="249">
        <v>0.2</v>
      </c>
      <c r="E39" s="249">
        <v>0.1</v>
      </c>
      <c r="F39" s="249">
        <v>0.05</v>
      </c>
      <c r="G39" s="249">
        <v>10</v>
      </c>
      <c r="H39" s="248">
        <v>0.25</v>
      </c>
      <c r="I39" s="248">
        <v>10</v>
      </c>
      <c r="J39" s="248">
        <v>0.25</v>
      </c>
      <c r="K39" s="249">
        <v>0</v>
      </c>
      <c r="L39" s="248"/>
      <c r="M39" s="248"/>
    </row>
    <row r="40" spans="2:13">
      <c r="B40" s="254"/>
      <c r="C40" s="255"/>
      <c r="D40" s="255"/>
      <c r="E40" s="255"/>
      <c r="F40" s="255"/>
      <c r="G40" s="255"/>
      <c r="H40" s="254"/>
      <c r="I40" s="254"/>
      <c r="J40" s="254"/>
      <c r="K40" s="255"/>
      <c r="L40" s="248"/>
      <c r="M40" s="248"/>
    </row>
    <row r="41" spans="2:13">
      <c r="B41" s="258" t="s">
        <v>323</v>
      </c>
      <c r="C41" s="249">
        <v>1</v>
      </c>
      <c r="D41" s="249">
        <v>0.3</v>
      </c>
      <c r="E41" s="249">
        <v>0.1</v>
      </c>
      <c r="F41" s="249">
        <v>0.05</v>
      </c>
      <c r="G41" s="249">
        <v>10</v>
      </c>
      <c r="H41" s="248">
        <v>0.25</v>
      </c>
      <c r="I41" s="248">
        <v>10</v>
      </c>
      <c r="J41" s="248">
        <v>0.25</v>
      </c>
      <c r="K41" s="249">
        <v>0</v>
      </c>
      <c r="L41" s="248"/>
      <c r="M41" s="248"/>
    </row>
    <row r="42" spans="2:13">
      <c r="B42" s="254"/>
      <c r="C42" s="255"/>
      <c r="D42" s="255"/>
      <c r="E42" s="255"/>
      <c r="F42" s="255"/>
      <c r="G42" s="255"/>
      <c r="H42" s="254"/>
      <c r="I42" s="254"/>
      <c r="J42" s="254"/>
      <c r="K42" s="255"/>
      <c r="L42" s="248"/>
      <c r="M42" s="248"/>
    </row>
    <row r="43" spans="2:13">
      <c r="B43" s="259" t="s">
        <v>324</v>
      </c>
      <c r="C43" s="249">
        <v>0.6</v>
      </c>
      <c r="D43" s="249">
        <v>0.6</v>
      </c>
      <c r="E43" s="249">
        <v>0.15</v>
      </c>
      <c r="F43" s="249">
        <v>0.05</v>
      </c>
      <c r="G43" s="249">
        <v>10</v>
      </c>
      <c r="H43" s="248">
        <v>0.25</v>
      </c>
      <c r="I43" s="248">
        <v>10</v>
      </c>
      <c r="J43" s="248">
        <v>0.25</v>
      </c>
      <c r="K43" s="249">
        <v>0</v>
      </c>
      <c r="L43" s="248"/>
      <c r="M43" s="248"/>
    </row>
    <row r="44" spans="2:13">
      <c r="B44" s="254"/>
      <c r="C44" s="255"/>
      <c r="D44" s="255"/>
      <c r="E44" s="255"/>
      <c r="F44" s="255"/>
      <c r="G44" s="255"/>
      <c r="H44" s="254"/>
      <c r="I44" s="254"/>
      <c r="J44" s="254"/>
      <c r="K44" s="255"/>
      <c r="L44" s="248"/>
      <c r="M44" s="248"/>
    </row>
    <row r="45" spans="2:13">
      <c r="B45" s="259" t="s">
        <v>325</v>
      </c>
      <c r="C45" s="249">
        <v>0.8</v>
      </c>
      <c r="D45" s="249">
        <v>0.8</v>
      </c>
      <c r="E45" s="249">
        <v>0.15</v>
      </c>
      <c r="F45" s="249">
        <v>0.05</v>
      </c>
      <c r="G45" s="249">
        <v>10</v>
      </c>
      <c r="H45" s="248">
        <v>0.25</v>
      </c>
      <c r="I45" s="248">
        <v>10</v>
      </c>
      <c r="J45" s="248">
        <v>0.25</v>
      </c>
      <c r="K45" s="249">
        <v>0</v>
      </c>
      <c r="L45" s="248"/>
      <c r="M45" s="248"/>
    </row>
    <row r="46" spans="2:13">
      <c r="B46" s="254"/>
      <c r="C46" s="255"/>
      <c r="D46" s="255"/>
      <c r="E46" s="255"/>
      <c r="F46" s="255"/>
      <c r="G46" s="255"/>
      <c r="H46" s="254"/>
      <c r="I46" s="254"/>
      <c r="J46" s="254"/>
      <c r="K46" s="255"/>
      <c r="L46" s="248"/>
      <c r="M46" s="248"/>
    </row>
    <row r="47" spans="2:13">
      <c r="B47" s="260" t="s">
        <v>326</v>
      </c>
      <c r="C47" s="249">
        <v>1</v>
      </c>
      <c r="D47" s="249">
        <v>0.6</v>
      </c>
      <c r="E47" s="249">
        <v>0.1</v>
      </c>
      <c r="F47" s="249">
        <v>0.05</v>
      </c>
      <c r="G47" s="249">
        <v>10</v>
      </c>
      <c r="H47" s="248">
        <v>0.25</v>
      </c>
      <c r="I47" s="248">
        <v>10</v>
      </c>
      <c r="J47" s="248">
        <v>0.25</v>
      </c>
      <c r="K47" s="249">
        <v>3</v>
      </c>
      <c r="L47" s="248"/>
      <c r="M47" s="248"/>
    </row>
    <row r="48" spans="2:13">
      <c r="B48" s="261"/>
      <c r="C48" s="255"/>
      <c r="D48" s="255"/>
      <c r="E48" s="255"/>
      <c r="F48" s="255"/>
      <c r="G48" s="255"/>
      <c r="H48" s="254"/>
      <c r="I48" s="254"/>
      <c r="J48" s="254"/>
      <c r="K48" s="255"/>
      <c r="L48" s="248"/>
      <c r="M48" s="248"/>
    </row>
    <row r="49" spans="2:13">
      <c r="B49" s="254"/>
      <c r="C49" s="255"/>
      <c r="D49" s="255"/>
      <c r="E49" s="255"/>
      <c r="F49" s="255"/>
      <c r="G49" s="255"/>
      <c r="H49" s="254"/>
      <c r="I49" s="254"/>
      <c r="J49" s="254"/>
      <c r="K49" s="255"/>
      <c r="L49" s="248"/>
      <c r="M49" s="248"/>
    </row>
    <row r="50" spans="2:13">
      <c r="B50" s="260" t="s">
        <v>327</v>
      </c>
      <c r="C50" s="249">
        <v>1</v>
      </c>
      <c r="D50" s="249">
        <v>0.8</v>
      </c>
      <c r="E50" s="249">
        <v>0.125</v>
      </c>
      <c r="F50" s="249">
        <v>0.05</v>
      </c>
      <c r="G50" s="249">
        <v>10</v>
      </c>
      <c r="H50" s="248">
        <v>0.25</v>
      </c>
      <c r="I50" s="248">
        <v>10</v>
      </c>
      <c r="J50" s="248">
        <v>0.25</v>
      </c>
      <c r="K50" s="249">
        <v>3</v>
      </c>
      <c r="L50" s="248"/>
      <c r="M50" s="248"/>
    </row>
    <row r="51" spans="2:13">
      <c r="B51" s="261"/>
      <c r="C51" s="255"/>
      <c r="D51" s="255"/>
      <c r="E51" s="255"/>
      <c r="F51" s="255"/>
      <c r="G51" s="255"/>
      <c r="H51" s="254"/>
      <c r="I51" s="254"/>
      <c r="J51" s="254"/>
      <c r="K51" s="255"/>
      <c r="L51" s="248"/>
      <c r="M51" s="248"/>
    </row>
    <row r="52" spans="2:13">
      <c r="B52" s="254"/>
      <c r="C52" s="255"/>
      <c r="D52" s="255"/>
      <c r="E52" s="255"/>
      <c r="F52" s="255"/>
      <c r="G52" s="255"/>
      <c r="H52" s="254"/>
      <c r="I52" s="254"/>
      <c r="J52" s="254"/>
      <c r="K52" s="255"/>
      <c r="L52" s="248"/>
      <c r="M52" s="248"/>
    </row>
    <row r="53" spans="2:13">
      <c r="B53" s="260" t="s">
        <v>328</v>
      </c>
      <c r="C53" s="249">
        <v>1</v>
      </c>
      <c r="D53" s="249">
        <v>1</v>
      </c>
      <c r="E53" s="249">
        <v>0.125</v>
      </c>
      <c r="F53" s="249">
        <v>0.05</v>
      </c>
      <c r="G53" s="249">
        <v>10</v>
      </c>
      <c r="H53" s="248">
        <v>0.25</v>
      </c>
      <c r="I53" s="248">
        <v>10</v>
      </c>
      <c r="J53" s="248">
        <v>0.25</v>
      </c>
      <c r="K53" s="249">
        <v>3</v>
      </c>
      <c r="L53" s="248"/>
      <c r="M53" s="248"/>
    </row>
    <row r="54" spans="2:13">
      <c r="B54" s="261"/>
      <c r="C54" s="255"/>
      <c r="D54" s="255"/>
      <c r="E54" s="255"/>
      <c r="F54" s="255"/>
      <c r="G54" s="255"/>
      <c r="H54" s="254"/>
      <c r="I54" s="254"/>
      <c r="J54" s="254"/>
      <c r="K54" s="255"/>
      <c r="L54" s="248"/>
      <c r="M54" s="248"/>
    </row>
    <row r="55" spans="2:13">
      <c r="B55" s="254"/>
      <c r="C55" s="255"/>
      <c r="D55" s="255"/>
      <c r="E55" s="255"/>
      <c r="F55" s="255"/>
      <c r="G55" s="255"/>
      <c r="H55" s="254"/>
      <c r="I55" s="254"/>
      <c r="J55" s="254"/>
      <c r="K55" s="255"/>
      <c r="L55" s="248"/>
      <c r="M55" s="248"/>
    </row>
    <row r="56" spans="2:13">
      <c r="B56" s="260" t="s">
        <v>329</v>
      </c>
      <c r="C56" s="249">
        <v>1</v>
      </c>
      <c r="D56" s="249">
        <v>1</v>
      </c>
      <c r="E56" s="249">
        <v>0.125</v>
      </c>
      <c r="F56" s="249">
        <v>0.05</v>
      </c>
      <c r="G56" s="249">
        <v>10</v>
      </c>
      <c r="H56" s="248">
        <v>0.25</v>
      </c>
      <c r="I56" s="248">
        <v>10</v>
      </c>
      <c r="J56" s="248">
        <v>0.25</v>
      </c>
      <c r="K56" s="249">
        <v>3</v>
      </c>
      <c r="L56" s="248"/>
      <c r="M56" s="248"/>
    </row>
    <row r="57" spans="2:13">
      <c r="B57" s="261"/>
      <c r="C57" s="255"/>
      <c r="D57" s="255"/>
      <c r="E57" s="255"/>
      <c r="F57" s="255"/>
      <c r="G57" s="255"/>
      <c r="H57" s="254"/>
      <c r="I57" s="254"/>
      <c r="J57" s="254"/>
      <c r="K57" s="255"/>
      <c r="L57" s="248"/>
      <c r="M57" s="248"/>
    </row>
    <row r="58" spans="2:13">
      <c r="B58" s="261"/>
      <c r="C58" s="255"/>
      <c r="D58" s="255"/>
      <c r="E58" s="255"/>
      <c r="F58" s="255"/>
      <c r="G58" s="255"/>
      <c r="H58" s="254"/>
      <c r="I58" s="254"/>
      <c r="J58" s="254"/>
      <c r="K58" s="255"/>
      <c r="L58" s="248"/>
      <c r="M58" s="248"/>
    </row>
    <row r="59" spans="2:13">
      <c r="B59" s="248" t="s">
        <v>330</v>
      </c>
      <c r="C59" s="249">
        <v>0.45</v>
      </c>
      <c r="D59" s="249">
        <v>0.45</v>
      </c>
      <c r="E59" s="249">
        <v>0.1</v>
      </c>
      <c r="F59" s="249">
        <v>0.05</v>
      </c>
      <c r="G59" s="249">
        <v>10</v>
      </c>
      <c r="H59" s="248">
        <v>0.25</v>
      </c>
      <c r="I59" s="248">
        <v>10</v>
      </c>
      <c r="J59" s="248">
        <v>0.25</v>
      </c>
      <c r="K59" s="249"/>
      <c r="L59" s="248">
        <v>0.27500000000000002</v>
      </c>
      <c r="M59" s="248">
        <v>0.27500000000000002</v>
      </c>
    </row>
    <row r="60" spans="2:13">
      <c r="B60" s="254"/>
      <c r="C60" s="255"/>
      <c r="D60" s="255"/>
      <c r="E60" s="255"/>
      <c r="F60" s="255"/>
      <c r="G60" s="255"/>
      <c r="H60" s="254"/>
      <c r="I60" s="254"/>
      <c r="J60" s="254"/>
      <c r="K60" s="255"/>
      <c r="L60" s="248"/>
      <c r="M60" s="248"/>
    </row>
    <row r="61" spans="2:13">
      <c r="B61" s="254"/>
      <c r="C61" s="255"/>
      <c r="D61" s="255"/>
      <c r="E61" s="255"/>
      <c r="F61" s="255"/>
      <c r="G61" s="255"/>
      <c r="H61" s="254"/>
      <c r="I61" s="254"/>
      <c r="J61" s="254"/>
      <c r="K61" s="255"/>
      <c r="L61" s="248"/>
      <c r="M61" s="248"/>
    </row>
    <row r="62" spans="2:13">
      <c r="B62" s="254"/>
      <c r="C62" s="255"/>
      <c r="D62" s="255"/>
      <c r="E62" s="255"/>
      <c r="F62" s="255"/>
      <c r="G62" s="255"/>
      <c r="H62" s="254"/>
      <c r="I62" s="254"/>
      <c r="J62" s="254"/>
      <c r="K62" s="255"/>
      <c r="L62" s="248"/>
      <c r="M62" s="248"/>
    </row>
    <row r="63" spans="2:13">
      <c r="B63" s="248" t="s">
        <v>331</v>
      </c>
      <c r="C63" s="249">
        <v>0.45</v>
      </c>
      <c r="D63" s="249">
        <v>0.6</v>
      </c>
      <c r="E63" s="249">
        <v>0.1</v>
      </c>
      <c r="F63" s="249">
        <v>0.05</v>
      </c>
      <c r="G63" s="249">
        <v>10</v>
      </c>
      <c r="H63" s="248">
        <v>0.25</v>
      </c>
      <c r="I63" s="248">
        <v>10</v>
      </c>
      <c r="J63" s="248">
        <v>0.25</v>
      </c>
      <c r="K63" s="249"/>
      <c r="L63" s="248">
        <v>0.27500000000000002</v>
      </c>
      <c r="M63" s="248">
        <v>0.27500000000000002</v>
      </c>
    </row>
    <row r="64" spans="2:13">
      <c r="B64" s="254"/>
      <c r="C64" s="255"/>
      <c r="D64" s="255"/>
      <c r="E64" s="255"/>
      <c r="F64" s="255"/>
      <c r="G64" s="255"/>
      <c r="H64" s="254"/>
      <c r="I64" s="254"/>
      <c r="J64" s="254"/>
      <c r="K64" s="255"/>
      <c r="L64" s="248"/>
      <c r="M64" s="248"/>
    </row>
    <row r="65" spans="2:13">
      <c r="B65" s="254"/>
      <c r="C65" s="255"/>
      <c r="D65" s="255"/>
      <c r="E65" s="255"/>
      <c r="F65" s="255"/>
      <c r="G65" s="255"/>
      <c r="H65" s="254"/>
      <c r="I65" s="254"/>
      <c r="J65" s="254"/>
      <c r="K65" s="255"/>
      <c r="L65" s="248"/>
      <c r="M65" s="248"/>
    </row>
    <row r="66" spans="2:13">
      <c r="B66" s="261"/>
      <c r="C66" s="255"/>
      <c r="D66" s="255"/>
      <c r="E66" s="255"/>
      <c r="F66" s="255"/>
      <c r="G66" s="255"/>
      <c r="H66" s="254"/>
      <c r="I66" s="254"/>
      <c r="J66" s="254"/>
      <c r="K66" s="255"/>
      <c r="L66" s="248"/>
      <c r="M66" s="248"/>
    </row>
    <row r="67" spans="2:13">
      <c r="B67" s="248" t="s">
        <v>332</v>
      </c>
      <c r="C67" s="249">
        <v>0.6</v>
      </c>
      <c r="D67" s="249">
        <v>0.6</v>
      </c>
      <c r="E67" s="249">
        <v>0.1</v>
      </c>
      <c r="F67" s="249">
        <v>0.05</v>
      </c>
      <c r="G67" s="249">
        <v>10</v>
      </c>
      <c r="H67" s="248">
        <v>0.25</v>
      </c>
      <c r="I67" s="248">
        <v>10</v>
      </c>
      <c r="J67" s="248">
        <v>0.25</v>
      </c>
      <c r="K67" s="249"/>
      <c r="L67" s="248">
        <v>0.27500000000000002</v>
      </c>
      <c r="M67" s="248">
        <v>0.27500000000000002</v>
      </c>
    </row>
    <row r="68" spans="2:13">
      <c r="B68" s="254"/>
      <c r="C68" s="255"/>
      <c r="D68" s="255"/>
      <c r="E68" s="255"/>
      <c r="F68" s="255"/>
      <c r="G68" s="255"/>
      <c r="H68" s="254"/>
      <c r="I68" s="254"/>
      <c r="J68" s="254"/>
      <c r="K68" s="255"/>
      <c r="L68" s="248"/>
      <c r="M68" s="248"/>
    </row>
    <row r="69" spans="2:13">
      <c r="B69" s="254"/>
      <c r="C69" s="255"/>
      <c r="D69" s="255"/>
      <c r="E69" s="255"/>
      <c r="F69" s="255"/>
      <c r="G69" s="255"/>
      <c r="H69" s="254"/>
      <c r="I69" s="254"/>
      <c r="J69" s="254"/>
      <c r="K69" s="255"/>
      <c r="L69" s="248"/>
      <c r="M69" s="248"/>
    </row>
    <row r="70" spans="2:13">
      <c r="B70" s="254"/>
      <c r="C70" s="255"/>
      <c r="D70" s="255"/>
      <c r="E70" s="255"/>
      <c r="F70" s="255"/>
      <c r="G70" s="255"/>
      <c r="H70" s="254"/>
      <c r="I70" s="254"/>
      <c r="J70" s="254"/>
      <c r="K70" s="255"/>
      <c r="L70" s="248"/>
      <c r="M70" s="248"/>
    </row>
    <row r="71" spans="2:13">
      <c r="B71" s="248" t="s">
        <v>333</v>
      </c>
      <c r="C71" s="249">
        <v>0.8</v>
      </c>
      <c r="D71" s="249">
        <v>0.8</v>
      </c>
      <c r="E71" s="249">
        <v>0.1</v>
      </c>
      <c r="F71" s="249">
        <v>0.05</v>
      </c>
      <c r="G71" s="249">
        <v>10</v>
      </c>
      <c r="H71" s="248">
        <v>0.25</v>
      </c>
      <c r="I71" s="248">
        <v>10</v>
      </c>
      <c r="J71" s="248">
        <v>0.25</v>
      </c>
      <c r="K71" s="249"/>
      <c r="L71" s="248">
        <v>0.27500000000000002</v>
      </c>
      <c r="M71" s="248">
        <v>0.27500000000000002</v>
      </c>
    </row>
    <row r="72" spans="2:13">
      <c r="B72" s="254"/>
      <c r="C72" s="255"/>
      <c r="D72" s="255"/>
      <c r="E72" s="255"/>
      <c r="F72" s="255"/>
      <c r="G72" s="255"/>
      <c r="H72" s="254"/>
      <c r="I72" s="254"/>
      <c r="J72" s="254"/>
      <c r="K72" s="255"/>
      <c r="L72" s="248"/>
      <c r="M72" s="248"/>
    </row>
    <row r="73" spans="2:13">
      <c r="B73" s="254"/>
      <c r="C73" s="255"/>
      <c r="D73" s="255"/>
      <c r="E73" s="255"/>
      <c r="F73" s="255"/>
      <c r="G73" s="255"/>
      <c r="H73" s="254"/>
      <c r="I73" s="254"/>
      <c r="J73" s="254"/>
      <c r="K73" s="255"/>
      <c r="L73" s="248"/>
      <c r="M73" s="248"/>
    </row>
    <row r="74" spans="2:13">
      <c r="B74" s="254"/>
      <c r="C74" s="255"/>
      <c r="D74" s="255"/>
      <c r="E74" s="255"/>
      <c r="F74" s="255"/>
      <c r="G74" s="255"/>
      <c r="H74" s="254"/>
      <c r="I74" s="254"/>
      <c r="J74" s="254"/>
      <c r="K74" s="255"/>
      <c r="L74" s="248"/>
      <c r="M74" s="248"/>
    </row>
    <row r="75" spans="2:13">
      <c r="B75" s="248" t="s">
        <v>334</v>
      </c>
      <c r="C75" s="249">
        <v>1</v>
      </c>
      <c r="D75" s="249">
        <v>1</v>
      </c>
      <c r="E75" s="249">
        <v>0.125</v>
      </c>
      <c r="F75" s="249">
        <v>0.05</v>
      </c>
      <c r="G75" s="249">
        <v>10</v>
      </c>
      <c r="H75" s="248">
        <v>0.25</v>
      </c>
      <c r="I75" s="248">
        <v>10</v>
      </c>
      <c r="J75" s="248">
        <v>0.25</v>
      </c>
      <c r="K75" s="249"/>
      <c r="L75" s="248">
        <v>0.27500000000000002</v>
      </c>
      <c r="M75" s="248">
        <v>0.27500000000000002</v>
      </c>
    </row>
    <row r="76" spans="2:13">
      <c r="B76" s="254"/>
      <c r="C76" s="255"/>
      <c r="D76" s="255"/>
      <c r="E76" s="255"/>
      <c r="F76" s="255"/>
      <c r="G76" s="255"/>
      <c r="H76" s="254"/>
      <c r="I76" s="254"/>
      <c r="J76" s="254"/>
      <c r="K76" s="255"/>
      <c r="L76" s="248"/>
      <c r="M76" s="248"/>
    </row>
    <row r="77" spans="2:13">
      <c r="B77" s="254"/>
      <c r="C77" s="255"/>
      <c r="D77" s="255"/>
      <c r="E77" s="255"/>
      <c r="F77" s="255"/>
      <c r="G77" s="255"/>
      <c r="H77" s="254"/>
      <c r="I77" s="254"/>
      <c r="J77" s="254"/>
      <c r="K77" s="255"/>
      <c r="L77" s="248"/>
      <c r="M77" s="248"/>
    </row>
    <row r="78" spans="2:13">
      <c r="B78" s="254"/>
      <c r="C78" s="255"/>
      <c r="D78" s="255"/>
      <c r="E78" s="255"/>
      <c r="F78" s="255"/>
      <c r="G78" s="255"/>
      <c r="H78" s="254"/>
      <c r="I78" s="254"/>
      <c r="J78" s="254"/>
      <c r="K78" s="255"/>
      <c r="L78" s="248"/>
      <c r="M78" s="248"/>
    </row>
    <row r="79" spans="2:13">
      <c r="B79" s="262" t="s">
        <v>335</v>
      </c>
      <c r="C79" s="249">
        <v>0.45</v>
      </c>
      <c r="D79" s="249">
        <v>0.45</v>
      </c>
      <c r="E79" s="249">
        <v>0.1</v>
      </c>
      <c r="F79" s="249">
        <v>0.05</v>
      </c>
      <c r="G79" s="249">
        <v>10</v>
      </c>
      <c r="H79" s="248">
        <v>0.25</v>
      </c>
      <c r="I79" s="248">
        <v>10</v>
      </c>
      <c r="J79" s="248">
        <v>0.25</v>
      </c>
      <c r="K79" s="249"/>
      <c r="L79" s="248">
        <v>0.9</v>
      </c>
      <c r="M79" s="248">
        <v>0.45</v>
      </c>
    </row>
    <row r="80" spans="2:13">
      <c r="B80" s="263"/>
      <c r="C80" s="255"/>
      <c r="D80" s="255"/>
      <c r="E80" s="255"/>
      <c r="F80" s="255"/>
      <c r="G80" s="255"/>
      <c r="H80" s="254"/>
      <c r="I80" s="254"/>
      <c r="J80" s="254"/>
      <c r="K80" s="255"/>
      <c r="L80" s="248"/>
      <c r="M80" s="248"/>
    </row>
    <row r="81" spans="2:13">
      <c r="B81" s="263"/>
      <c r="C81" s="255"/>
      <c r="D81" s="255"/>
      <c r="E81" s="255"/>
      <c r="F81" s="255"/>
      <c r="G81" s="255"/>
      <c r="H81" s="254"/>
      <c r="I81" s="254"/>
      <c r="J81" s="254"/>
      <c r="K81" s="255"/>
      <c r="L81" s="248"/>
      <c r="M81" s="248"/>
    </row>
    <row r="82" spans="2:13">
      <c r="B82" s="263"/>
      <c r="C82" s="255"/>
      <c r="D82" s="255"/>
      <c r="E82" s="255"/>
      <c r="F82" s="255"/>
      <c r="G82" s="255"/>
      <c r="H82" s="254"/>
      <c r="I82" s="254"/>
      <c r="J82" s="254"/>
      <c r="K82" s="255"/>
      <c r="L82" s="248"/>
      <c r="M82" s="248"/>
    </row>
    <row r="83" spans="2:13">
      <c r="B83" s="262" t="s">
        <v>336</v>
      </c>
      <c r="C83" s="249">
        <v>0.45</v>
      </c>
      <c r="D83" s="249">
        <v>0.6</v>
      </c>
      <c r="E83" s="249">
        <v>0.1</v>
      </c>
      <c r="F83" s="249">
        <v>0.05</v>
      </c>
      <c r="G83" s="249">
        <v>10</v>
      </c>
      <c r="H83" s="248">
        <v>0.25</v>
      </c>
      <c r="I83" s="248">
        <v>10</v>
      </c>
      <c r="J83" s="248">
        <v>0.25</v>
      </c>
      <c r="K83" s="249"/>
      <c r="L83" s="248">
        <v>0.9</v>
      </c>
      <c r="M83" s="248">
        <v>0.45</v>
      </c>
    </row>
    <row r="84" spans="2:13">
      <c r="B84" s="263"/>
      <c r="C84" s="255"/>
      <c r="D84" s="255"/>
      <c r="E84" s="255"/>
      <c r="F84" s="255"/>
      <c r="G84" s="255"/>
      <c r="H84" s="254"/>
      <c r="I84" s="254"/>
      <c r="J84" s="254"/>
      <c r="K84" s="255"/>
      <c r="L84" s="248"/>
      <c r="M84" s="248"/>
    </row>
    <row r="85" spans="2:13">
      <c r="B85" s="263"/>
      <c r="C85" s="255"/>
      <c r="D85" s="255"/>
      <c r="E85" s="255"/>
      <c r="F85" s="255"/>
      <c r="G85" s="255"/>
      <c r="H85" s="254"/>
      <c r="I85" s="254"/>
      <c r="J85" s="254"/>
      <c r="K85" s="255"/>
      <c r="L85" s="248"/>
      <c r="M85" s="248"/>
    </row>
    <row r="86" spans="2:13">
      <c r="B86" s="263"/>
      <c r="C86" s="255"/>
      <c r="D86" s="255"/>
      <c r="E86" s="255"/>
      <c r="F86" s="255"/>
      <c r="G86" s="255"/>
      <c r="H86" s="254"/>
      <c r="I86" s="254"/>
      <c r="J86" s="254"/>
      <c r="K86" s="255"/>
      <c r="L86" s="248"/>
      <c r="M86" s="248"/>
    </row>
    <row r="87" spans="2:13">
      <c r="B87" s="262" t="s">
        <v>337</v>
      </c>
      <c r="C87" s="249">
        <v>0.6</v>
      </c>
      <c r="D87" s="249">
        <v>0.6</v>
      </c>
      <c r="E87" s="249">
        <v>0.1</v>
      </c>
      <c r="F87" s="249">
        <v>0.05</v>
      </c>
      <c r="G87" s="249">
        <v>10</v>
      </c>
      <c r="H87" s="248">
        <v>0.25</v>
      </c>
      <c r="I87" s="248">
        <v>10</v>
      </c>
      <c r="J87" s="248">
        <v>0.25</v>
      </c>
      <c r="K87" s="249"/>
      <c r="L87" s="248">
        <v>0.9</v>
      </c>
      <c r="M87" s="248">
        <v>0.45</v>
      </c>
    </row>
    <row r="88" spans="2:13">
      <c r="B88" s="263"/>
      <c r="C88" s="255"/>
      <c r="D88" s="255"/>
      <c r="E88" s="255"/>
      <c r="F88" s="255"/>
      <c r="G88" s="255"/>
      <c r="H88" s="254"/>
      <c r="I88" s="254"/>
      <c r="J88" s="254"/>
      <c r="K88" s="255"/>
      <c r="L88" s="248"/>
      <c r="M88" s="248"/>
    </row>
    <row r="89" spans="2:13">
      <c r="B89" s="263"/>
      <c r="C89" s="255"/>
      <c r="D89" s="255"/>
      <c r="E89" s="255"/>
      <c r="F89" s="255"/>
      <c r="G89" s="255"/>
      <c r="H89" s="254"/>
      <c r="I89" s="254"/>
      <c r="J89" s="254"/>
      <c r="K89" s="255"/>
      <c r="L89" s="248"/>
      <c r="M89" s="248"/>
    </row>
    <row r="90" spans="2:13">
      <c r="B90" s="263"/>
      <c r="C90" s="255"/>
      <c r="D90" s="255"/>
      <c r="E90" s="255"/>
      <c r="F90" s="255"/>
      <c r="G90" s="255"/>
      <c r="H90" s="254"/>
      <c r="I90" s="254"/>
      <c r="J90" s="254"/>
      <c r="K90" s="255"/>
      <c r="L90" s="248"/>
      <c r="M90" s="248"/>
    </row>
    <row r="91" spans="2:13">
      <c r="B91" s="262" t="s">
        <v>338</v>
      </c>
      <c r="C91" s="249">
        <v>0.8</v>
      </c>
      <c r="D91" s="249">
        <v>0.8</v>
      </c>
      <c r="E91" s="249">
        <v>0.1</v>
      </c>
      <c r="F91" s="249">
        <v>0.05</v>
      </c>
      <c r="G91" s="249">
        <v>10</v>
      </c>
      <c r="H91" s="248">
        <v>0.25</v>
      </c>
      <c r="I91" s="248">
        <v>10</v>
      </c>
      <c r="J91" s="248">
        <v>0.25</v>
      </c>
      <c r="K91" s="249"/>
      <c r="L91" s="248">
        <v>0.9</v>
      </c>
      <c r="M91" s="248">
        <v>0.45</v>
      </c>
    </row>
    <row r="92" spans="2:13">
      <c r="B92" s="263"/>
      <c r="C92" s="255"/>
      <c r="D92" s="255"/>
      <c r="E92" s="255"/>
      <c r="F92" s="255"/>
      <c r="G92" s="255"/>
      <c r="H92" s="254"/>
      <c r="I92" s="254"/>
      <c r="J92" s="254"/>
      <c r="K92" s="255"/>
      <c r="L92" s="248"/>
      <c r="M92" s="248"/>
    </row>
    <row r="93" spans="2:13">
      <c r="B93" s="263"/>
      <c r="C93" s="255"/>
      <c r="D93" s="255"/>
      <c r="E93" s="255"/>
      <c r="F93" s="255"/>
      <c r="G93" s="255"/>
      <c r="H93" s="254"/>
      <c r="I93" s="254"/>
      <c r="J93" s="254"/>
      <c r="K93" s="255"/>
      <c r="L93" s="248"/>
      <c r="M93" s="248"/>
    </row>
    <row r="94" spans="2:13">
      <c r="B94" s="263"/>
      <c r="C94" s="255"/>
      <c r="D94" s="255"/>
      <c r="E94" s="255"/>
      <c r="F94" s="255"/>
      <c r="G94" s="255"/>
      <c r="H94" s="254"/>
      <c r="I94" s="254"/>
      <c r="J94" s="254"/>
      <c r="K94" s="255"/>
      <c r="L94" s="248"/>
      <c r="M94" s="248"/>
    </row>
    <row r="95" spans="2:13">
      <c r="B95" s="262" t="s">
        <v>339</v>
      </c>
      <c r="C95" s="249">
        <v>1</v>
      </c>
      <c r="D95" s="249">
        <v>0.75</v>
      </c>
      <c r="E95" s="249">
        <v>0.125</v>
      </c>
      <c r="F95" s="249">
        <v>0.05</v>
      </c>
      <c r="G95" s="249">
        <v>10</v>
      </c>
      <c r="H95" s="248">
        <v>0.25</v>
      </c>
      <c r="I95" s="248">
        <v>10</v>
      </c>
      <c r="J95" s="248">
        <v>0.25</v>
      </c>
      <c r="K95" s="249"/>
      <c r="L95" s="248">
        <v>0.9</v>
      </c>
      <c r="M95" s="248">
        <v>0.45</v>
      </c>
    </row>
    <row r="96" spans="2:13">
      <c r="B96" s="263"/>
      <c r="C96" s="255"/>
      <c r="D96" s="255"/>
      <c r="E96" s="255"/>
      <c r="F96" s="255"/>
      <c r="G96" s="255"/>
      <c r="H96" s="254"/>
      <c r="I96" s="254"/>
      <c r="J96" s="254"/>
      <c r="K96" s="255"/>
      <c r="L96" s="248"/>
      <c r="M96" s="248"/>
    </row>
    <row r="97" spans="2:21">
      <c r="B97" s="263"/>
      <c r="C97" s="255"/>
      <c r="D97" s="255"/>
      <c r="E97" s="255"/>
      <c r="F97" s="255"/>
      <c r="G97" s="255"/>
      <c r="H97" s="254"/>
      <c r="I97" s="254"/>
      <c r="J97" s="254"/>
      <c r="K97" s="255"/>
      <c r="L97" s="248"/>
      <c r="M97" s="248"/>
    </row>
    <row r="98" spans="2:21">
      <c r="B98" s="263"/>
      <c r="C98" s="255"/>
      <c r="D98" s="255"/>
      <c r="E98" s="255"/>
      <c r="F98" s="255"/>
      <c r="G98" s="255"/>
      <c r="H98" s="254"/>
      <c r="I98" s="254"/>
      <c r="J98" s="254"/>
      <c r="K98" s="255"/>
      <c r="L98" s="248"/>
      <c r="M98" s="248"/>
    </row>
    <row r="99" spans="2:21">
      <c r="B99" s="254"/>
      <c r="C99" s="255"/>
      <c r="D99" s="255"/>
      <c r="E99" s="255"/>
      <c r="F99" s="255"/>
      <c r="G99" s="255"/>
      <c r="H99" s="254"/>
      <c r="I99" s="254"/>
      <c r="J99" s="254"/>
      <c r="K99" s="255"/>
      <c r="L99" s="248"/>
      <c r="M99" s="248"/>
    </row>
    <row r="100" spans="2:21">
      <c r="B100" s="264"/>
      <c r="C100" s="264"/>
      <c r="D100" s="264"/>
      <c r="E100" s="264"/>
      <c r="F100" s="264"/>
      <c r="G100" s="264"/>
      <c r="H100" s="264"/>
      <c r="I100" s="264"/>
      <c r="J100" s="264"/>
      <c r="K100" s="265"/>
      <c r="L100" s="264"/>
      <c r="M100" s="264"/>
    </row>
    <row r="103" spans="2:21">
      <c r="K103" s="266" t="s">
        <v>340</v>
      </c>
      <c r="L103" s="613" t="s">
        <v>341</v>
      </c>
      <c r="M103" s="614"/>
      <c r="N103" s="614"/>
      <c r="O103" s="614"/>
      <c r="P103" s="614"/>
      <c r="Q103" s="614"/>
      <c r="R103" s="614"/>
      <c r="S103" s="615"/>
    </row>
    <row r="104" spans="2:21">
      <c r="B104" s="266" t="s">
        <v>342</v>
      </c>
      <c r="K104" s="267">
        <v>1</v>
      </c>
      <c r="L104" s="608" t="s">
        <v>343</v>
      </c>
      <c r="M104" s="616"/>
      <c r="N104" s="609"/>
      <c r="O104" s="608" t="s">
        <v>233</v>
      </c>
      <c r="P104" s="616"/>
      <c r="Q104" s="609"/>
      <c r="R104" s="608" t="s">
        <v>344</v>
      </c>
      <c r="S104" s="609"/>
    </row>
    <row r="105" spans="2:21">
      <c r="D105" s="268" t="s">
        <v>345</v>
      </c>
      <c r="E105" s="269" t="s">
        <v>269</v>
      </c>
      <c r="G105" s="270" t="s">
        <v>346</v>
      </c>
      <c r="H105" s="270" t="s">
        <v>347</v>
      </c>
      <c r="I105" s="270" t="s">
        <v>348</v>
      </c>
      <c r="J105" s="270" t="s">
        <v>349</v>
      </c>
      <c r="K105" s="270" t="s">
        <v>350</v>
      </c>
      <c r="L105" s="608" t="s">
        <v>351</v>
      </c>
      <c r="M105" s="609"/>
      <c r="N105" s="271" t="s">
        <v>269</v>
      </c>
      <c r="O105" s="608" t="s">
        <v>351</v>
      </c>
      <c r="P105" s="609"/>
      <c r="Q105" s="271" t="s">
        <v>269</v>
      </c>
      <c r="R105" s="271" t="s">
        <v>269</v>
      </c>
      <c r="S105" s="271" t="s">
        <v>271</v>
      </c>
    </row>
    <row r="106" spans="2:21">
      <c r="D106" s="268"/>
      <c r="E106" s="269"/>
      <c r="G106" s="272"/>
      <c r="H106" s="272"/>
      <c r="I106" s="272"/>
      <c r="J106" s="272"/>
      <c r="K106" s="272"/>
      <c r="L106" s="273"/>
      <c r="M106" s="274"/>
      <c r="N106" s="274"/>
      <c r="O106" s="273"/>
      <c r="P106" s="274"/>
      <c r="Q106" s="271"/>
      <c r="R106" s="271"/>
      <c r="S106" s="271"/>
    </row>
    <row r="107" spans="2:21" ht="18" hidden="1" customHeight="1">
      <c r="B107" s="242" t="s">
        <v>352</v>
      </c>
      <c r="C107" s="266" t="s">
        <v>353</v>
      </c>
      <c r="E107" s="275">
        <f>'6 Sheet1'!C5</f>
        <v>215.54500000000002</v>
      </c>
      <c r="G107" s="276">
        <f>+E107*(C6+E6*2+1.5)</f>
        <v>431.09000000000003</v>
      </c>
      <c r="H107" s="276">
        <f>+E107*(C6+E6*2)*(D6+E6+F6)</f>
        <v>48.497625000000006</v>
      </c>
      <c r="I107" s="277">
        <f>+(C6+E6*2)*E107*F6</f>
        <v>5.3886250000000011</v>
      </c>
      <c r="J107" s="277">
        <f>+E107*((C6+E6*2)*E6+(D6*E6*2))</f>
        <v>23.709950000000003</v>
      </c>
      <c r="K107" s="277">
        <f>+(D6+$K$104*(D6+E6))*E107*2</f>
        <v>301.76299999999998</v>
      </c>
      <c r="L107" s="278">
        <f>+(E107)/H6+ IF(E107&gt;0,1,0)</f>
        <v>1078.7249999999999</v>
      </c>
      <c r="M107" s="279">
        <f>+ROUNDUP(L107,0)</f>
        <v>1079</v>
      </c>
      <c r="N107" s="280">
        <f>+(D6+E6-0.08)*2+(C6+E6*2-0.08)</f>
        <v>1.06</v>
      </c>
      <c r="O107" s="278">
        <f>+N107/J6+1</f>
        <v>5.24</v>
      </c>
      <c r="P107" s="279">
        <f>+ROUNDUP(O107,0)</f>
        <v>6</v>
      </c>
      <c r="Q107" s="279">
        <f>+E107+E107/6*50*(G6/1000)</f>
        <v>233.50708333333336</v>
      </c>
      <c r="R107" s="281">
        <f>+N107*M107+P107*Q107</f>
        <v>2544.7825000000003</v>
      </c>
      <c r="S107" s="277">
        <f>((I6*I6)/162)*R107</f>
        <v>1570.8533950617284</v>
      </c>
      <c r="T107" s="242" t="s">
        <v>354</v>
      </c>
    </row>
    <row r="108" spans="2:21" hidden="1">
      <c r="C108" s="242" t="s">
        <v>298</v>
      </c>
      <c r="D108" s="282">
        <f>ROUNDUP(+E107/K6,0)</f>
        <v>72</v>
      </c>
      <c r="E108" s="275"/>
      <c r="G108" s="283"/>
      <c r="H108" s="283"/>
      <c r="I108" s="282"/>
      <c r="J108" s="282">
        <f>0.5*(0.075+0.05)*0.075*C6*D108</f>
        <v>0.10124999999999999</v>
      </c>
      <c r="K108" s="282">
        <f>+(0.075+0.08)*C6*D108</f>
        <v>3.3479999999999999</v>
      </c>
      <c r="L108" s="284">
        <f>+D108</f>
        <v>72</v>
      </c>
      <c r="M108" s="279">
        <f>+ROUNDUP(L108,0)</f>
        <v>72</v>
      </c>
      <c r="N108" s="285">
        <f>+(C6-0.08)+((0.075+0.05-0.04)*2)</f>
        <v>0.38999999999999996</v>
      </c>
      <c r="O108" s="284"/>
      <c r="P108" s="286"/>
      <c r="Q108" s="286"/>
      <c r="R108" s="281">
        <f>+N108*M108+P108*Q108</f>
        <v>28.08</v>
      </c>
      <c r="S108" s="277">
        <f>((I6*I6)/162)*R108</f>
        <v>17.333333333333332</v>
      </c>
      <c r="T108" s="242" t="s">
        <v>354</v>
      </c>
      <c r="U108" s="282">
        <f>S107+S108</f>
        <v>1588.1867283950617</v>
      </c>
    </row>
    <row r="109" spans="2:21">
      <c r="E109" s="275"/>
    </row>
    <row r="110" spans="2:21" hidden="1">
      <c r="B110" s="242" t="s">
        <v>352</v>
      </c>
      <c r="C110" s="266" t="s">
        <v>355</v>
      </c>
      <c r="E110" s="275">
        <f>'6 Sheet1'!C5</f>
        <v>215.54500000000002</v>
      </c>
      <c r="G110" s="276">
        <f>+E110*(C9+E9*2+3)</f>
        <v>786.73925000000008</v>
      </c>
      <c r="H110" s="276">
        <f>+E110*(C9+E9*2)*(D9+E9+F9)</f>
        <v>84.062550000000016</v>
      </c>
      <c r="I110" s="277">
        <f>+(C9+E9*2)*E110*F9</f>
        <v>7.0052125000000007</v>
      </c>
      <c r="J110" s="277">
        <f>+E110*((C9+E9*2)*E9+(D9*E9*2))</f>
        <v>33.409475000000008</v>
      </c>
      <c r="K110" s="277">
        <f>+(D9+$K$104*(D9+E9))*E110*2</f>
        <v>431.09000000000003</v>
      </c>
      <c r="L110" s="278">
        <f>+(E110)/H9+ IF(E110&gt;0,1,0)</f>
        <v>1078.7249999999999</v>
      </c>
      <c r="M110" s="279">
        <f>+ROUNDUP(L110,0)</f>
        <v>1079</v>
      </c>
      <c r="N110" s="280">
        <f>+(D9+E9-0.08)*2+(C9+E9*2-0.08)</f>
        <v>1.5100000000000002</v>
      </c>
      <c r="O110" s="278">
        <f>+N110/J9+1</f>
        <v>7.0400000000000009</v>
      </c>
      <c r="P110" s="279">
        <f>+ROUNDUP(O110,0)</f>
        <v>8</v>
      </c>
      <c r="Q110" s="279">
        <f>+E110+E110/6*50*(G9/1000)</f>
        <v>233.50708333333336</v>
      </c>
      <c r="R110" s="281">
        <f>+N110*M110+P110*Q110</f>
        <v>3497.3466666666673</v>
      </c>
      <c r="S110" s="277">
        <f>((I9*I9)/162)*R110</f>
        <v>2158.8559670781897</v>
      </c>
      <c r="T110" s="242" t="s">
        <v>354</v>
      </c>
    </row>
    <row r="111" spans="2:21" hidden="1">
      <c r="C111" s="242" t="s">
        <v>298</v>
      </c>
      <c r="D111" s="282">
        <f>ROUNDUP(+E110/K9,0)</f>
        <v>72</v>
      </c>
      <c r="E111" s="275"/>
      <c r="G111" s="283"/>
      <c r="H111" s="283"/>
      <c r="I111" s="282"/>
      <c r="J111" s="282">
        <f>0.5*(0.075+0.05)*0.075*C9*D111</f>
        <v>0.15187500000000001</v>
      </c>
      <c r="K111" s="282">
        <f>+(0.075+0.08)*C9*D111</f>
        <v>5.0220000000000002</v>
      </c>
      <c r="L111" s="284">
        <f>+D111</f>
        <v>72</v>
      </c>
      <c r="M111" s="279">
        <f>+ROUNDUP(L111,0)</f>
        <v>72</v>
      </c>
      <c r="N111" s="285">
        <f>+(C9-0.08)+((0.075+0.05-0.04)*2)</f>
        <v>0.54</v>
      </c>
      <c r="O111" s="284"/>
      <c r="P111" s="286"/>
      <c r="Q111" s="286"/>
      <c r="R111" s="281">
        <f>+N111*M111+P111*Q111</f>
        <v>38.880000000000003</v>
      </c>
      <c r="S111" s="277">
        <f>((I9*I9)/162)*R111</f>
        <v>24</v>
      </c>
      <c r="T111" s="242" t="s">
        <v>354</v>
      </c>
      <c r="U111" s="282">
        <f>S110+S111</f>
        <v>2182.8559670781897</v>
      </c>
    </row>
    <row r="112" spans="2:21" hidden="1">
      <c r="E112" s="275"/>
    </row>
    <row r="113" spans="2:21">
      <c r="B113" s="242" t="s">
        <v>352</v>
      </c>
      <c r="C113" s="266" t="s">
        <v>356</v>
      </c>
      <c r="E113" s="275">
        <f>'6 Sheet1'!C5</f>
        <v>215.54500000000002</v>
      </c>
      <c r="G113" s="276">
        <f>+E113*(C12+E12*2+3)</f>
        <v>819.07100000000003</v>
      </c>
      <c r="H113" s="276">
        <f>+E113*(C12+E12*2)*(D12+E12+F12)</f>
        <v>129.32700000000003</v>
      </c>
      <c r="I113" s="277">
        <f>+(C12+E12*2)*E113*F12</f>
        <v>8.6218000000000021</v>
      </c>
      <c r="J113" s="277">
        <f>+E113*((C12+E12*2)*E12+(D12*E12*2))</f>
        <v>43.109000000000009</v>
      </c>
      <c r="K113" s="277">
        <f>+(D12+$K$104*(D12+E12))*E113*2</f>
        <v>560.41699999999992</v>
      </c>
      <c r="L113" s="278">
        <f>+(E113)/H12+ IF(E113&gt;0,1,0)</f>
        <v>1078.7249999999999</v>
      </c>
      <c r="M113" s="279">
        <f>+ROUNDUP(L113,0)</f>
        <v>1079</v>
      </c>
      <c r="N113" s="280">
        <f>+(D12+E12-0.08)*2+(C12+E12*2-0.08)</f>
        <v>1.96</v>
      </c>
      <c r="O113" s="278">
        <f>+N113/J12+1</f>
        <v>8.84</v>
      </c>
      <c r="P113" s="279">
        <f>+ROUNDUP(O113,0)</f>
        <v>9</v>
      </c>
      <c r="Q113" s="279">
        <f>+E113+E113/6*50*(G12/1000)</f>
        <v>233.50708333333336</v>
      </c>
      <c r="R113" s="281">
        <f>+N113*M113+P113*Q113</f>
        <v>4216.4037500000004</v>
      </c>
      <c r="S113" s="277">
        <f>((I12*I12)/162)*R113</f>
        <v>2602.7183641975312</v>
      </c>
      <c r="T113" s="242" t="s">
        <v>354</v>
      </c>
    </row>
    <row r="114" spans="2:21">
      <c r="C114" s="242" t="s">
        <v>298</v>
      </c>
      <c r="D114" s="282">
        <f>ROUNDUP(+E113/K12,0)</f>
        <v>72</v>
      </c>
      <c r="E114" s="275"/>
      <c r="G114" s="283"/>
      <c r="H114" s="283"/>
      <c r="I114" s="282"/>
      <c r="J114" s="282">
        <f>0.5*(0.075+0.05)*0.075*C12*D114</f>
        <v>0.20249999999999999</v>
      </c>
      <c r="K114" s="282">
        <f>+(0.075+0.08)*C12*D114</f>
        <v>6.6959999999999997</v>
      </c>
      <c r="L114" s="284">
        <f>+D114</f>
        <v>72</v>
      </c>
      <c r="M114" s="279">
        <f>+ROUNDUP(L114,0)</f>
        <v>72</v>
      </c>
      <c r="N114" s="285">
        <f>+(C12-0.08)+((0.075+0.05-0.04)*2)</f>
        <v>0.69</v>
      </c>
      <c r="O114" s="284"/>
      <c r="P114" s="286"/>
      <c r="Q114" s="286"/>
      <c r="R114" s="281">
        <f>+N114*M114+P114*Q114</f>
        <v>49.679999999999993</v>
      </c>
      <c r="S114" s="277">
        <f>((I12*I12)/162)*R114</f>
        <v>30.666666666666661</v>
      </c>
      <c r="T114" s="242" t="s">
        <v>354</v>
      </c>
      <c r="U114" s="282">
        <f>S113+S114</f>
        <v>2633.3850308641977</v>
      </c>
    </row>
    <row r="115" spans="2:21" hidden="1">
      <c r="E115" s="275"/>
      <c r="U115" s="282">
        <f t="shared" ref="U115:U173" si="0">S114+S115</f>
        <v>30.666666666666661</v>
      </c>
    </row>
    <row r="116" spans="2:21" hidden="1">
      <c r="B116" s="242" t="s">
        <v>352</v>
      </c>
      <c r="C116" s="266" t="s">
        <v>357</v>
      </c>
      <c r="E116" s="275"/>
      <c r="G116" s="276">
        <f>+E116*(C15+E15*2+1.5)</f>
        <v>0</v>
      </c>
      <c r="H116" s="276">
        <f>+E116*(C15+E15*2)*(D15+E15+F15)</f>
        <v>0</v>
      </c>
      <c r="I116" s="277">
        <f>+(C15+E15*2)*E116*F15</f>
        <v>0</v>
      </c>
      <c r="J116" s="277">
        <f>+E116*((C15+E15*2)*E15+(D15*E15*2))</f>
        <v>0</v>
      </c>
      <c r="K116" s="277">
        <f>+(D15+$K$104*(D15+E15))*E116*2</f>
        <v>0</v>
      </c>
      <c r="L116" s="278">
        <f>+(E116)/H15+ IF(E116&gt;0,1,0)</f>
        <v>0</v>
      </c>
      <c r="M116" s="279">
        <f>+ROUNDUP(L116,0)</f>
        <v>0</v>
      </c>
      <c r="N116" s="280">
        <f>+(D15+E15-0.08)*2+(C15+E15*2-0.08)</f>
        <v>2.5100000000000002</v>
      </c>
      <c r="O116" s="278">
        <f>+N116/J15+1</f>
        <v>11.040000000000001</v>
      </c>
      <c r="P116" s="279">
        <f>+ROUNDUP(O116,0)</f>
        <v>12</v>
      </c>
      <c r="Q116" s="279">
        <f>+E116+E116/6*50*(G15/1000)</f>
        <v>0</v>
      </c>
      <c r="R116" s="281">
        <f>+N116*M116+P116*Q116</f>
        <v>0</v>
      </c>
      <c r="S116" s="277">
        <f>((I15*I15)/162)*R116</f>
        <v>0</v>
      </c>
      <c r="T116" s="242" t="s">
        <v>354</v>
      </c>
      <c r="U116" s="282">
        <f t="shared" si="0"/>
        <v>0</v>
      </c>
    </row>
    <row r="117" spans="2:21" hidden="1">
      <c r="C117" s="242" t="s">
        <v>298</v>
      </c>
      <c r="D117" s="282">
        <f>ROUNDUP(+E116/K15,0)</f>
        <v>0</v>
      </c>
      <c r="E117" s="275"/>
      <c r="G117" s="283"/>
      <c r="H117" s="283"/>
      <c r="I117" s="282"/>
      <c r="J117" s="282">
        <f>0.5*(0.075+0.05)*0.075*C15*D117</f>
        <v>0</v>
      </c>
      <c r="K117" s="282">
        <f>+(0.075+0.08)*C15*D117</f>
        <v>0</v>
      </c>
      <c r="L117" s="284">
        <f>+D117</f>
        <v>0</v>
      </c>
      <c r="M117" s="279">
        <f>+ROUNDUP(L117,0)</f>
        <v>0</v>
      </c>
      <c r="N117" s="285">
        <f>+(C15-0.08)+((0.075+0.05-0.04)*2)</f>
        <v>0.84000000000000008</v>
      </c>
      <c r="O117" s="284"/>
      <c r="P117" s="286"/>
      <c r="Q117" s="286"/>
      <c r="R117" s="281">
        <f>+N117*M117+P117*Q117</f>
        <v>0</v>
      </c>
      <c r="S117" s="277">
        <f>((I15*I15)/162)*R117</f>
        <v>0</v>
      </c>
      <c r="T117" s="242" t="s">
        <v>354</v>
      </c>
      <c r="U117" s="282">
        <f t="shared" si="0"/>
        <v>0</v>
      </c>
    </row>
    <row r="118" spans="2:21" hidden="1">
      <c r="B118" s="242" t="s">
        <v>352</v>
      </c>
      <c r="C118" s="266" t="s">
        <v>358</v>
      </c>
      <c r="E118" s="275"/>
      <c r="G118" s="287">
        <f>+E118*(C15+E15*2+1.5)</f>
        <v>0</v>
      </c>
      <c r="H118" s="287">
        <f>+E118*(C15+E15*2)*(D15+E15+F15)</f>
        <v>0</v>
      </c>
      <c r="I118" s="288">
        <f>+(C15+E15*2)*E118*F15</f>
        <v>0</v>
      </c>
      <c r="J118" s="288">
        <f>+E118*((C15+E15*2)*E15+(D15*E15*2))</f>
        <v>0</v>
      </c>
      <c r="K118" s="288">
        <f>+(D15+$K$104*(D15+E15))*E118*2</f>
        <v>0</v>
      </c>
      <c r="L118" s="278">
        <f>+(E118)/H15+ IF(E118&gt;0,1,0)</f>
        <v>0</v>
      </c>
      <c r="M118" s="289">
        <f>+ROUNDUP(L118,0)</f>
        <v>0</v>
      </c>
      <c r="N118" s="280">
        <f>+(D15+E15-0.08)*2+(C15+E15*2-0.08)</f>
        <v>2.5100000000000002</v>
      </c>
      <c r="O118" s="278">
        <f>+N118/J15+1</f>
        <v>11.040000000000001</v>
      </c>
      <c r="P118" s="289">
        <f>+ROUNDUP(O118,0)</f>
        <v>12</v>
      </c>
      <c r="Q118" s="279">
        <f>+E118+E118/6*50*(G15/1000)</f>
        <v>0</v>
      </c>
      <c r="R118" s="281">
        <f>+N118*M118+P118*Q118</f>
        <v>0</v>
      </c>
      <c r="S118" s="288">
        <f>((I15*I15)/162)*R118</f>
        <v>0</v>
      </c>
      <c r="T118" s="242" t="s">
        <v>354</v>
      </c>
      <c r="U118" s="282">
        <f t="shared" si="0"/>
        <v>0</v>
      </c>
    </row>
    <row r="119" spans="2:21" hidden="1">
      <c r="C119" s="242" t="s">
        <v>298</v>
      </c>
      <c r="D119" s="282">
        <f>ROUNDUP(+E118/K15,0)</f>
        <v>0</v>
      </c>
      <c r="E119" s="275"/>
      <c r="G119" s="290"/>
      <c r="H119" s="290"/>
      <c r="I119" s="291"/>
      <c r="J119" s="291">
        <f>0.5*(0.075+0.05)*0.075*C15*D119</f>
        <v>0</v>
      </c>
      <c r="K119" s="291">
        <f>+(0.075+0.08)*C15*D119</f>
        <v>0</v>
      </c>
      <c r="L119" s="284">
        <f>+D119</f>
        <v>0</v>
      </c>
      <c r="M119" s="289">
        <f>+ROUNDUP(L119,0)</f>
        <v>0</v>
      </c>
      <c r="N119" s="285">
        <f>+(C15-0.08)+((0.075+0.05-0.04)*2)</f>
        <v>0.84000000000000008</v>
      </c>
      <c r="O119" s="284"/>
      <c r="P119" s="292"/>
      <c r="Q119" s="286"/>
      <c r="R119" s="281">
        <f>+N119*M119+P119*Q119</f>
        <v>0</v>
      </c>
      <c r="S119" s="288">
        <f>((I15*I15)/162)*R119</f>
        <v>0</v>
      </c>
      <c r="T119" s="242" t="s">
        <v>354</v>
      </c>
      <c r="U119" s="282">
        <f t="shared" si="0"/>
        <v>0</v>
      </c>
    </row>
    <row r="120" spans="2:21" hidden="1">
      <c r="B120" s="293" t="s">
        <v>359</v>
      </c>
      <c r="D120" s="282"/>
      <c r="E120" s="275"/>
      <c r="G120" s="283"/>
      <c r="H120" s="283"/>
      <c r="I120" s="282"/>
      <c r="J120" s="282"/>
      <c r="K120" s="282"/>
      <c r="L120" s="284"/>
      <c r="M120" s="286"/>
      <c r="N120" s="285"/>
      <c r="O120" s="284"/>
      <c r="P120" s="286"/>
      <c r="Q120" s="286"/>
      <c r="R120" s="294"/>
      <c r="S120" s="282"/>
      <c r="U120" s="282">
        <f t="shared" si="0"/>
        <v>0</v>
      </c>
    </row>
    <row r="121" spans="2:21" hidden="1">
      <c r="C121" s="293" t="s">
        <v>360</v>
      </c>
      <c r="D121" s="282"/>
      <c r="E121" s="275"/>
      <c r="G121" s="283"/>
      <c r="H121" s="283"/>
      <c r="I121" s="282"/>
      <c r="J121" s="282"/>
      <c r="K121" s="282"/>
      <c r="L121" s="284"/>
      <c r="M121" s="286"/>
      <c r="N121" s="285"/>
      <c r="O121" s="284"/>
      <c r="P121" s="286"/>
      <c r="Q121" s="286"/>
      <c r="R121" s="294"/>
      <c r="S121" s="282"/>
      <c r="U121" s="282">
        <f t="shared" si="0"/>
        <v>0</v>
      </c>
    </row>
    <row r="122" spans="2:21" hidden="1">
      <c r="C122" s="293" t="s">
        <v>361</v>
      </c>
      <c r="D122" s="282"/>
      <c r="E122" s="275"/>
      <c r="G122" s="283"/>
      <c r="H122" s="283"/>
      <c r="I122" s="282"/>
      <c r="J122" s="282"/>
      <c r="K122" s="282"/>
      <c r="L122" s="284"/>
      <c r="M122" s="286"/>
      <c r="N122" s="285"/>
      <c r="O122" s="284"/>
      <c r="P122" s="286"/>
      <c r="Q122" s="286"/>
      <c r="R122" s="294"/>
      <c r="S122" s="282"/>
      <c r="U122" s="282">
        <f t="shared" si="0"/>
        <v>0</v>
      </c>
    </row>
    <row r="123" spans="2:21" hidden="1">
      <c r="U123" s="282">
        <f t="shared" si="0"/>
        <v>0</v>
      </c>
    </row>
    <row r="124" spans="2:21" hidden="1">
      <c r="B124" s="242" t="s">
        <v>352</v>
      </c>
      <c r="C124" s="266" t="s">
        <v>362</v>
      </c>
      <c r="E124" s="275"/>
      <c r="G124" s="287">
        <f>+E124*(C18+E18*2+1.5)</f>
        <v>0</v>
      </c>
      <c r="H124" s="287">
        <f>+E124*(C18+E18*2)*(D18+E18+F18)</f>
        <v>0</v>
      </c>
      <c r="I124" s="288">
        <f>+(C18+E18*2)*E124*F18</f>
        <v>0</v>
      </c>
      <c r="J124" s="288">
        <f>+E124*((C18+E18*2)*E18+(D18*E18*2))</f>
        <v>0</v>
      </c>
      <c r="K124" s="288">
        <f>+(D18+$K$104*(D18+E18))*E124*2</f>
        <v>0</v>
      </c>
      <c r="L124" s="278">
        <f>+(E124)/H18+ IF(E124&gt;0,1,0)</f>
        <v>0</v>
      </c>
      <c r="M124" s="289">
        <f>+ROUNDUP(L124,0)</f>
        <v>0</v>
      </c>
      <c r="N124" s="280">
        <f>+(D18+E18-0.08)*2+(C18+E18*2-0.08)</f>
        <v>3.06</v>
      </c>
      <c r="O124" s="278">
        <f>+N124/J18+1</f>
        <v>13.24</v>
      </c>
      <c r="P124" s="289">
        <f>+ROUNDUP(O124,0)</f>
        <v>14</v>
      </c>
      <c r="Q124" s="279">
        <f>+E124+E124/6*50*(G18/1000)</f>
        <v>0</v>
      </c>
      <c r="R124" s="281">
        <f>+N124*M124+P124*Q124</f>
        <v>0</v>
      </c>
      <c r="S124" s="288">
        <f>((I18*I18)/162)*R124</f>
        <v>0</v>
      </c>
      <c r="T124" s="242" t="s">
        <v>354</v>
      </c>
      <c r="U124" s="282">
        <f t="shared" si="0"/>
        <v>0</v>
      </c>
    </row>
    <row r="125" spans="2:21" hidden="1">
      <c r="C125" s="242" t="s">
        <v>298</v>
      </c>
      <c r="D125" s="282">
        <f>ROUNDUP(+E124/K18,0)</f>
        <v>0</v>
      </c>
      <c r="E125" s="275"/>
      <c r="G125" s="290"/>
      <c r="H125" s="290"/>
      <c r="I125" s="291"/>
      <c r="J125" s="291">
        <f>0.5*(0.075+0.05)*0.075*C18*D125</f>
        <v>0</v>
      </c>
      <c r="K125" s="291">
        <f>+(0.075+0.08)*C18*D125</f>
        <v>0</v>
      </c>
      <c r="L125" s="284">
        <f>+D125</f>
        <v>0</v>
      </c>
      <c r="M125" s="289">
        <f>+ROUNDUP(L125,0)</f>
        <v>0</v>
      </c>
      <c r="N125" s="285">
        <f>+(C18-0.08)+((0.075+0.05-0.04)*2)</f>
        <v>0.99</v>
      </c>
      <c r="O125" s="284"/>
      <c r="P125" s="292"/>
      <c r="Q125" s="286"/>
      <c r="R125" s="281">
        <f>+N125*M125+P125*Q125</f>
        <v>0</v>
      </c>
      <c r="S125" s="288">
        <f>((I18*I18)/162)*R125</f>
        <v>0</v>
      </c>
      <c r="T125" s="242" t="s">
        <v>354</v>
      </c>
      <c r="U125" s="282">
        <f t="shared" si="0"/>
        <v>0</v>
      </c>
    </row>
    <row r="126" spans="2:21">
      <c r="U126" s="282"/>
    </row>
    <row r="127" spans="2:21" hidden="1">
      <c r="B127" s="242" t="s">
        <v>352</v>
      </c>
      <c r="C127" s="266" t="s">
        <v>363</v>
      </c>
      <c r="E127" s="275">
        <f>'6 Sheet1'!C7</f>
        <v>32.076884399999997</v>
      </c>
      <c r="G127" s="276">
        <f>+E127*(C21+E21*2+3)</f>
        <v>137.93060291999998</v>
      </c>
      <c r="H127" s="276">
        <f>+E127*(C21+E21*2)*(D21+E21+F21)</f>
        <v>50.039939663999995</v>
      </c>
      <c r="I127" s="277">
        <f>+(C21+E21*2)*E127*F21</f>
        <v>2.0849974860000002</v>
      </c>
      <c r="J127" s="277">
        <f>+E127*((C21+E21*2)*E21+(D21*E21*2))</f>
        <v>15.878057777999999</v>
      </c>
      <c r="K127" s="277">
        <f>+(D21+$K$104*(D21+E21))*E127*2</f>
        <v>137.93060291999998</v>
      </c>
      <c r="L127" s="278">
        <f>+(E127)/H21+ IF(E127&gt;0,1,0)</f>
        <v>184.29648228571429</v>
      </c>
      <c r="M127" s="279">
        <f>+ROUNDUP(L127,0)</f>
        <v>185</v>
      </c>
      <c r="N127" s="280">
        <f>+(D21+E21-0.08)*2+(C21+E21*2-0.08)</f>
        <v>3.3599999999999994</v>
      </c>
      <c r="O127" s="278">
        <f>+N127/J21+1</f>
        <v>14.439999999999998</v>
      </c>
      <c r="P127" s="279">
        <f>+ROUNDUP(O127,0)</f>
        <v>15</v>
      </c>
      <c r="Q127" s="279">
        <f>+E127+E127/6*50*(G21/1000)</f>
        <v>34.749958100000001</v>
      </c>
      <c r="R127" s="281">
        <f>+N127*M127+P127*Q127</f>
        <v>1142.8493715</v>
      </c>
      <c r="S127" s="277">
        <f>((I21*I21)/162)*R127</f>
        <v>705.4625749999999</v>
      </c>
      <c r="T127" s="242" t="s">
        <v>354</v>
      </c>
      <c r="U127" s="282">
        <f t="shared" si="0"/>
        <v>705.4625749999999</v>
      </c>
    </row>
    <row r="128" spans="2:21" hidden="1">
      <c r="C128" s="242" t="s">
        <v>298</v>
      </c>
      <c r="D128" s="282">
        <f>ROUNDUP(+E127/K21,0)</f>
        <v>11</v>
      </c>
      <c r="E128" s="275"/>
      <c r="G128" s="283"/>
      <c r="H128" s="283"/>
      <c r="I128" s="282"/>
      <c r="J128" s="282">
        <f>0.5*(0.075+0.05)*0.075*C21*D128</f>
        <v>5.1562499999999997E-2</v>
      </c>
      <c r="K128" s="282">
        <f>+(0.075+0.08)*C21*D128</f>
        <v>1.7050000000000001</v>
      </c>
      <c r="L128" s="284">
        <f>+D128</f>
        <v>11</v>
      </c>
      <c r="M128" s="279">
        <f>+ROUNDUP(L128,0)</f>
        <v>11</v>
      </c>
      <c r="N128" s="285">
        <f>+(C21-0.08)+((0.075+0.05-0.04)*2)</f>
        <v>1.0900000000000001</v>
      </c>
      <c r="O128" s="284"/>
      <c r="P128" s="286"/>
      <c r="Q128" s="286"/>
      <c r="R128" s="281">
        <f>+N128*M128+P128*Q128</f>
        <v>11.99</v>
      </c>
      <c r="S128" s="277">
        <f>((I21*I21)/162)*R128</f>
        <v>7.4012345679012341</v>
      </c>
      <c r="T128" s="242" t="s">
        <v>354</v>
      </c>
      <c r="U128" s="282"/>
    </row>
    <row r="129" spans="2:21" hidden="1">
      <c r="U129" s="282"/>
    </row>
    <row r="130" spans="2:21" hidden="1">
      <c r="B130" s="295" t="s">
        <v>352</v>
      </c>
      <c r="C130" s="296" t="s">
        <v>364</v>
      </c>
      <c r="E130" s="275">
        <v>47.3</v>
      </c>
      <c r="G130" s="287">
        <f>+E130*(C24+E24*2+1.5)</f>
        <v>94.6</v>
      </c>
      <c r="H130" s="287">
        <f>+E130*(C24+E24*2)*(((D24+E24+F24)*2+0.1)/2)</f>
        <v>11.824999999999999</v>
      </c>
      <c r="I130" s="288">
        <f>+(C24+E24*2)*E130*F24</f>
        <v>1.1824999999999999</v>
      </c>
      <c r="J130" s="288">
        <f>+E130*((C24+E24*2)*E24+(D24*E24)+((D24+0.1)*E24))</f>
        <v>5.6760000000000002</v>
      </c>
      <c r="K130" s="288">
        <f>+((D24*2)+$K$104*((D24+E24)+(D24+E24+0.1)))*E130</f>
        <v>70.949999999999989</v>
      </c>
      <c r="L130" s="278">
        <f>+(E130)/H24+ IF(E130&gt;0,1,0)</f>
        <v>237.49999999999997</v>
      </c>
      <c r="M130" s="289">
        <f>+ROUNDUP(L130,0)</f>
        <v>238</v>
      </c>
      <c r="N130" s="280">
        <f>+(D24+E24-0.08)+(D24+E24+0.1-0.08)+(C24+E24*2-0.08)</f>
        <v>1.1599999999999999</v>
      </c>
      <c r="O130" s="278">
        <f>+N130/J24+1</f>
        <v>5.64</v>
      </c>
      <c r="P130" s="289">
        <f>+ROUNDUP(O130,0)</f>
        <v>6</v>
      </c>
      <c r="Q130" s="279">
        <f>+E130+E130/6*50*(G24/1000)</f>
        <v>51.24166666666666</v>
      </c>
      <c r="R130" s="281">
        <f>+N130*M130+P130*Q130</f>
        <v>583.53</v>
      </c>
      <c r="S130" s="288">
        <f>((I24*I24)/162)*R130</f>
        <v>360.2037037037037</v>
      </c>
      <c r="T130" s="242" t="s">
        <v>354</v>
      </c>
      <c r="U130" s="282"/>
    </row>
    <row r="131" spans="2:21" hidden="1">
      <c r="C131" s="242" t="s">
        <v>298</v>
      </c>
      <c r="D131" s="282">
        <f>ROUNDUP(+E130/K24,0)</f>
        <v>16</v>
      </c>
      <c r="E131" s="275"/>
      <c r="G131" s="290"/>
      <c r="H131" s="290"/>
      <c r="I131" s="291"/>
      <c r="J131" s="291">
        <f>0.5*(0.075+0.05)*0.075*C24*D131</f>
        <v>2.2499999999999999E-2</v>
      </c>
      <c r="K131" s="291">
        <f>+(0.075+0.08)*C24*D131</f>
        <v>0.74399999999999999</v>
      </c>
      <c r="L131" s="284">
        <f>+D131</f>
        <v>16</v>
      </c>
      <c r="M131" s="289">
        <f>+ROUNDUP(L131,0)</f>
        <v>16</v>
      </c>
      <c r="N131" s="285">
        <f>+(C24-0.08)+((0.075+0.05-0.04)*2)</f>
        <v>0.38999999999999996</v>
      </c>
      <c r="O131" s="284"/>
      <c r="P131" s="292"/>
      <c r="Q131" s="286"/>
      <c r="R131" s="281">
        <f>+N131*M131+P131*Q131</f>
        <v>6.2399999999999993</v>
      </c>
      <c r="S131" s="288">
        <f>((I24*I24)/162)*R131</f>
        <v>3.8518518518518512</v>
      </c>
      <c r="T131" s="242" t="s">
        <v>354</v>
      </c>
      <c r="U131" s="282"/>
    </row>
    <row r="132" spans="2:21" hidden="1">
      <c r="U132" s="282"/>
    </row>
    <row r="133" spans="2:21" hidden="1">
      <c r="B133" s="242" t="s">
        <v>352</v>
      </c>
      <c r="C133" s="266" t="s">
        <v>365</v>
      </c>
      <c r="E133" s="275"/>
      <c r="G133" s="276">
        <f>+E133*(C27+E27*2+1.5)</f>
        <v>0</v>
      </c>
      <c r="H133" s="276">
        <f>+E133*(C27+E27*2)*(((D27+E27+F27)*2+0.1)/2)</f>
        <v>0</v>
      </c>
      <c r="I133" s="277">
        <f>+(C27+E27*2)*E133*F27</f>
        <v>0</v>
      </c>
      <c r="J133" s="277">
        <f>+E133*((C27+E27*2)*E27+(D27*E27)+((D27+0.1)*E27))</f>
        <v>0</v>
      </c>
      <c r="K133" s="277">
        <f>+((D27*2)+$K$104*((D27+E27)+(D27+E27+0.1)))*E133</f>
        <v>0</v>
      </c>
      <c r="L133" s="278">
        <f>+(E133)/H27+ IF(E133&gt;0,1,0)</f>
        <v>0</v>
      </c>
      <c r="M133" s="279">
        <f>+ROUNDUP(L133,0)</f>
        <v>0</v>
      </c>
      <c r="N133" s="280">
        <f>+(D27+E27-0.08)+(D27+E27+0.1-0.08)+(C27+E27*2-0.08)</f>
        <v>2.06</v>
      </c>
      <c r="O133" s="278">
        <f>+N133/J27+1</f>
        <v>9.24</v>
      </c>
      <c r="P133" s="279">
        <f>+ROUNDUP(O133,0)</f>
        <v>10</v>
      </c>
      <c r="Q133" s="279">
        <f>+E133+E133/6*50*(G27/1000)</f>
        <v>0</v>
      </c>
      <c r="R133" s="281">
        <f>+N133*M133+P133*Q133</f>
        <v>0</v>
      </c>
      <c r="S133" s="277">
        <f>((I27*I27)/162)*R133</f>
        <v>0</v>
      </c>
      <c r="T133" s="242" t="s">
        <v>354</v>
      </c>
      <c r="U133" s="282"/>
    </row>
    <row r="134" spans="2:21" hidden="1">
      <c r="C134" s="242" t="s">
        <v>298</v>
      </c>
      <c r="D134" s="282">
        <f>ROUNDUP(+E133/K27,0)</f>
        <v>0</v>
      </c>
      <c r="E134" s="275"/>
      <c r="G134" s="283"/>
      <c r="H134" s="283"/>
      <c r="I134" s="282"/>
      <c r="J134" s="282">
        <f>0.5*(0.075+0.05)*0.075*C27*D134</f>
        <v>0</v>
      </c>
      <c r="K134" s="282">
        <f>+(0.075+0.08)*C27*D134</f>
        <v>0</v>
      </c>
      <c r="L134" s="284">
        <f>+D134</f>
        <v>0</v>
      </c>
      <c r="M134" s="279">
        <f>+ROUNDUP(L134,0)</f>
        <v>0</v>
      </c>
      <c r="N134" s="285">
        <f>+(C27-0.08)+((0.075+0.05-0.04)*2)</f>
        <v>0.69</v>
      </c>
      <c r="O134" s="284"/>
      <c r="P134" s="286"/>
      <c r="Q134" s="286"/>
      <c r="R134" s="281">
        <f>+N134*M134+P134*Q134</f>
        <v>0</v>
      </c>
      <c r="S134" s="277">
        <f>((I27*I27)/162)*R134</f>
        <v>0</v>
      </c>
      <c r="T134" s="242" t="s">
        <v>354</v>
      </c>
      <c r="U134" s="282"/>
    </row>
    <row r="135" spans="2:21" hidden="1">
      <c r="U135" s="282"/>
    </row>
    <row r="136" spans="2:21" hidden="1">
      <c r="B136" s="295" t="s">
        <v>352</v>
      </c>
      <c r="C136" s="296" t="s">
        <v>366</v>
      </c>
      <c r="E136" s="275">
        <v>72.709999999999994</v>
      </c>
      <c r="G136" s="276">
        <f>+E136*(C30+E30*2+0.5)</f>
        <v>72.709999999999994</v>
      </c>
      <c r="H136" s="276">
        <f>+E136*(C30+E30*2)*(((D30+E30+F30)*2+0.1)/2)</f>
        <v>18.177499999999998</v>
      </c>
      <c r="I136" s="277">
        <f>+(C30+E30*2)*E136*F30</f>
        <v>1.81775</v>
      </c>
      <c r="J136" s="277">
        <f>+E136*((C30+E30*2)*E30+(D30*E30)+((D30+0.1)*E30))</f>
        <v>8.7251999999999992</v>
      </c>
      <c r="K136" s="277">
        <f>+((D30*2)+$K$104*((D30+E30)+(D30+E30+0.1)))*E136</f>
        <v>109.065</v>
      </c>
      <c r="L136" s="278">
        <f>+(E136)/H30+ IF(E136&gt;0,1,0)</f>
        <v>291.83999999999997</v>
      </c>
      <c r="M136" s="279">
        <f>+ROUNDUP(L136,0)</f>
        <v>292</v>
      </c>
      <c r="N136" s="280">
        <f>+(D30+E30-0.08)+(D30+E30+0.1-0.08)+(C30+E30*2-0.08)</f>
        <v>1.1599999999999999</v>
      </c>
      <c r="O136" s="278">
        <f>+N136/J30+1</f>
        <v>5.64</v>
      </c>
      <c r="P136" s="279">
        <f>+ROUNDUP(O136,0)</f>
        <v>6</v>
      </c>
      <c r="Q136" s="279">
        <f>+E136+E136/6*50*(G30/1000)</f>
        <v>78.769166666666663</v>
      </c>
      <c r="R136" s="281">
        <f>+N136*M136+P136*Q136</f>
        <v>811.33500000000004</v>
      </c>
      <c r="S136" s="277">
        <f>((I30*I30)/162)*R136</f>
        <v>500.82407407407408</v>
      </c>
      <c r="T136" s="242" t="s">
        <v>354</v>
      </c>
      <c r="U136" s="282"/>
    </row>
    <row r="137" spans="2:21" hidden="1">
      <c r="C137" s="242" t="s">
        <v>318</v>
      </c>
      <c r="D137" s="282"/>
      <c r="E137" s="275"/>
      <c r="G137" s="276">
        <f>+E137*(C31+0.5)</f>
        <v>0</v>
      </c>
      <c r="H137" s="283">
        <f>+E137*C31*E31</f>
        <v>0</v>
      </c>
      <c r="I137" s="282"/>
      <c r="J137" s="282">
        <f>+E137*C31*E31</f>
        <v>0</v>
      </c>
      <c r="K137" s="282">
        <f>+E137*E31</f>
        <v>0</v>
      </c>
      <c r="L137" s="278">
        <f>+(E137)/H31+ IF(E137&gt;0,1,0)</f>
        <v>0</v>
      </c>
      <c r="M137" s="279">
        <f>+ROUNDUP(L137,0)</f>
        <v>0</v>
      </c>
      <c r="N137" s="280">
        <f>+C31-0.04</f>
        <v>1.46</v>
      </c>
      <c r="O137" s="278">
        <f>+N137/J31+1</f>
        <v>10.733333333333334</v>
      </c>
      <c r="P137" s="279">
        <f>+ROUNDUP(O137,0)</f>
        <v>11</v>
      </c>
      <c r="Q137" s="279">
        <f>+E137+E137/6*50*(G31/1000)</f>
        <v>0</v>
      </c>
      <c r="R137" s="281">
        <f>+N137*M137+P137*Q137</f>
        <v>0</v>
      </c>
      <c r="S137" s="277">
        <f>((I31*I31)/162)*R137</f>
        <v>0</v>
      </c>
      <c r="T137" s="242" t="s">
        <v>354</v>
      </c>
      <c r="U137" s="282"/>
    </row>
    <row r="138" spans="2:21" hidden="1">
      <c r="N138" s="280"/>
      <c r="U138" s="282"/>
    </row>
    <row r="139" spans="2:21" hidden="1">
      <c r="B139" s="242" t="s">
        <v>352</v>
      </c>
      <c r="C139" s="266" t="s">
        <v>367</v>
      </c>
      <c r="E139" s="275"/>
      <c r="G139" s="287">
        <f>+E139*(C33+E33*2+0.5)</f>
        <v>0</v>
      </c>
      <c r="H139" s="287">
        <f>+E139*(C33+E33*2)*(((D33+E33+F33)*2+0.1)/2)</f>
        <v>0</v>
      </c>
      <c r="I139" s="288">
        <f>+(C33+E33*2)*E139*F33</f>
        <v>0</v>
      </c>
      <c r="J139" s="288">
        <f>+E139*((C33+E33*2)*E33+(D33*E33)+((D33+0.1)*E33))</f>
        <v>0</v>
      </c>
      <c r="K139" s="288">
        <f>+((D33*2)+$K$104*((D33+E33)+(D33+E33+0.1)))*E139</f>
        <v>0</v>
      </c>
      <c r="L139" s="278">
        <f>+(E139)/H33+ IF(E139&gt;0,1,0)</f>
        <v>0</v>
      </c>
      <c r="M139" s="289">
        <f>+ROUNDUP(L139,0)</f>
        <v>0</v>
      </c>
      <c r="N139" s="280">
        <f>+(D33+E33-0.08)+(D33+E33+0.1-0.08)+(C33+E33*2-0.08)</f>
        <v>1.61</v>
      </c>
      <c r="O139" s="278">
        <f>+N139/J33+1</f>
        <v>7.44</v>
      </c>
      <c r="P139" s="289">
        <f>+ROUNDUP(O139,0)</f>
        <v>8</v>
      </c>
      <c r="Q139" s="279">
        <f>+E139+E139/6*50*(G33/1000)</f>
        <v>0</v>
      </c>
      <c r="R139" s="281">
        <f>+N139*M139+P139*Q139</f>
        <v>0</v>
      </c>
      <c r="S139" s="288">
        <f>((I33*I33)/162)*R139</f>
        <v>0</v>
      </c>
      <c r="T139" s="242" t="s">
        <v>354</v>
      </c>
      <c r="U139" s="282"/>
    </row>
    <row r="140" spans="2:21" hidden="1">
      <c r="C140" s="242" t="s">
        <v>318</v>
      </c>
      <c r="D140" s="282"/>
      <c r="E140" s="275"/>
      <c r="G140" s="287">
        <f>+E140*(C34+0.5)</f>
        <v>0</v>
      </c>
      <c r="H140" s="290">
        <f>+E140*C34*E34</f>
        <v>0</v>
      </c>
      <c r="I140" s="291"/>
      <c r="J140" s="291">
        <f>+E140*C34*E34</f>
        <v>0</v>
      </c>
      <c r="K140" s="291">
        <f>+E140*E34</f>
        <v>0</v>
      </c>
      <c r="L140" s="278">
        <f>+(E140)/H34+ IF(E140&gt;0,1,0)</f>
        <v>0</v>
      </c>
      <c r="M140" s="289">
        <f>+ROUNDUP(L140,0)</f>
        <v>0</v>
      </c>
      <c r="N140" s="280">
        <f>+C34-0.04</f>
        <v>1.46</v>
      </c>
      <c r="O140" s="278">
        <f>+N140/J34+1</f>
        <v>10.733333333333334</v>
      </c>
      <c r="P140" s="289">
        <f>+ROUNDUP(O140,0)</f>
        <v>11</v>
      </c>
      <c r="Q140" s="279">
        <f>+E140+E140/6*50*(G34/1000)</f>
        <v>0</v>
      </c>
      <c r="R140" s="281">
        <f>+N140*M140+P140*Q140</f>
        <v>0</v>
      </c>
      <c r="S140" s="288">
        <f>((I34*I34)/162)*R140</f>
        <v>0</v>
      </c>
      <c r="T140" s="242" t="s">
        <v>354</v>
      </c>
      <c r="U140" s="282"/>
    </row>
    <row r="141" spans="2:21" hidden="1">
      <c r="N141" s="280"/>
      <c r="U141" s="282"/>
    </row>
    <row r="142" spans="2:21">
      <c r="B142" s="242" t="s">
        <v>352</v>
      </c>
      <c r="C142" s="266" t="s">
        <v>368</v>
      </c>
      <c r="E142" s="275">
        <f>'6 Sheet1'!C6</f>
        <v>201.98200000000003</v>
      </c>
      <c r="G142" s="287">
        <f>+E142*(C36+E36*2+0.5)</f>
        <v>343.36940000000004</v>
      </c>
      <c r="H142" s="287">
        <f>+E142*(C36+E36*2)*(((D36+E36+F36)*2+0.1)/2)</f>
        <v>84.832440000000005</v>
      </c>
      <c r="I142" s="288">
        <f>+(C36+E36*2)*E142*F36</f>
        <v>12.118920000000003</v>
      </c>
      <c r="J142" s="288">
        <f>+E142*((C36+E36*2)*E36+(D36*E36)+((D36+0.1)*E36))</f>
        <v>32.317120000000003</v>
      </c>
      <c r="K142" s="288">
        <f>+((D36*2)+$K$104*((D36+E36)+(D36+E36+0.1)))*E142</f>
        <v>181.78380000000001</v>
      </c>
      <c r="L142" s="278">
        <f>+(E142)/H36+ IF(E142&gt;0,1,0)</f>
        <v>808.92800000000011</v>
      </c>
      <c r="M142" s="289">
        <f>+ROUNDUP(L142,0)</f>
        <v>809</v>
      </c>
      <c r="N142" s="280">
        <f>+(D36+E36-0.08)+(D36+E36+0.1-0.08)+(C36+E36*2-0.08)</f>
        <v>1.5599999999999998</v>
      </c>
      <c r="O142" s="278">
        <f>+N142/J36+1</f>
        <v>7.2399999999999993</v>
      </c>
      <c r="P142" s="289">
        <f>+ROUNDUP(O142,0)</f>
        <v>8</v>
      </c>
      <c r="Q142" s="279">
        <f>+E142+E142/6*50*(G36/1000)</f>
        <v>218.81383333333338</v>
      </c>
      <c r="R142" s="281">
        <f>+N142*M142+P142*Q142</f>
        <v>3012.550666666667</v>
      </c>
      <c r="S142" s="288">
        <f>((I36*I36)/162)*R142</f>
        <v>1859.5991769547327</v>
      </c>
      <c r="T142" s="242" t="s">
        <v>354</v>
      </c>
      <c r="U142" s="282">
        <f t="shared" si="0"/>
        <v>1859.5991769547327</v>
      </c>
    </row>
    <row r="143" spans="2:21">
      <c r="C143" s="242" t="s">
        <v>318</v>
      </c>
      <c r="D143" s="282"/>
      <c r="E143" s="275"/>
      <c r="G143" s="287">
        <f>+E143*(C37+0.5)</f>
        <v>0</v>
      </c>
      <c r="H143" s="290">
        <f>+E143*C37*E37</f>
        <v>0</v>
      </c>
      <c r="I143" s="291"/>
      <c r="J143" s="291">
        <f>+E143*C37*E37</f>
        <v>0</v>
      </c>
      <c r="K143" s="291">
        <f>+E143*E37</f>
        <v>0</v>
      </c>
      <c r="L143" s="278">
        <f>+(E143)/H37+ IF(E143&gt;0,1,0)</f>
        <v>0</v>
      </c>
      <c r="M143" s="289">
        <f>+ROUNDUP(L143,0)</f>
        <v>0</v>
      </c>
      <c r="N143" s="280">
        <f>+C37-0.04</f>
        <v>1.46</v>
      </c>
      <c r="O143" s="278">
        <f>+N143/J37+1</f>
        <v>10.733333333333334</v>
      </c>
      <c r="P143" s="289">
        <f>+ROUNDUP(O143,0)</f>
        <v>11</v>
      </c>
      <c r="Q143" s="279">
        <f>+E143+E143/6*50*(G37/1000)</f>
        <v>0</v>
      </c>
      <c r="R143" s="281">
        <f>+N143*M143+P143*Q143</f>
        <v>0</v>
      </c>
      <c r="S143" s="288">
        <f>((I37*I37)/162)*R143</f>
        <v>0</v>
      </c>
      <c r="T143" s="242" t="s">
        <v>354</v>
      </c>
      <c r="U143" s="282"/>
    </row>
    <row r="144" spans="2:21" hidden="1">
      <c r="N144" s="280"/>
      <c r="U144" s="282"/>
    </row>
    <row r="145" spans="2:21" hidden="1">
      <c r="B145" s="297" t="s">
        <v>352</v>
      </c>
      <c r="C145" s="298" t="s">
        <v>369</v>
      </c>
      <c r="E145" s="275"/>
      <c r="G145" s="276">
        <f>+E145*(C39+E39)</f>
        <v>0</v>
      </c>
      <c r="H145" s="276">
        <f>+E145*(C39+E39)*E39</f>
        <v>0</v>
      </c>
      <c r="I145" s="277">
        <f>+E145*(C39+E39)*F39</f>
        <v>0</v>
      </c>
      <c r="J145" s="277">
        <f>+E145*((C39+E39)*E39+(E39*D39))</f>
        <v>0</v>
      </c>
      <c r="K145" s="277">
        <f>+E145*(E39*2+D39*2)</f>
        <v>0</v>
      </c>
      <c r="L145" s="278">
        <f>+(E145)/H39+ IF(E145&gt;0,1,0)</f>
        <v>0</v>
      </c>
      <c r="M145" s="279">
        <f>+ROUNDUP(L145,0)</f>
        <v>0</v>
      </c>
      <c r="N145" s="280">
        <f>+(C39+E39-0.08)+(D39+E39-0.08)</f>
        <v>1.24</v>
      </c>
      <c r="O145" s="278">
        <f>+N145/J39+1</f>
        <v>5.96</v>
      </c>
      <c r="P145" s="279">
        <f>+ROUNDUP(O145,0)</f>
        <v>6</v>
      </c>
      <c r="Q145" s="279">
        <f>+E145+E145/6*50*(G39/1000)</f>
        <v>0</v>
      </c>
      <c r="R145" s="281">
        <f>+N145*M145+P145*Q145</f>
        <v>0</v>
      </c>
      <c r="S145" s="277">
        <f>((I39*I39)/162)*R145</f>
        <v>0</v>
      </c>
      <c r="T145" s="242" t="s">
        <v>354</v>
      </c>
      <c r="U145" s="282">
        <f t="shared" si="0"/>
        <v>0</v>
      </c>
    </row>
    <row r="146" spans="2:21" hidden="1">
      <c r="N146" s="280"/>
      <c r="U146" s="282">
        <f t="shared" si="0"/>
        <v>0</v>
      </c>
    </row>
    <row r="147" spans="2:21" hidden="1">
      <c r="B147" s="242" t="s">
        <v>352</v>
      </c>
      <c r="C147" s="266" t="s">
        <v>370</v>
      </c>
      <c r="E147" s="275"/>
      <c r="G147" s="287">
        <f>+E147*(C41+E41)</f>
        <v>0</v>
      </c>
      <c r="H147" s="287">
        <f>+E147*(C41+E41)*E41</f>
        <v>0</v>
      </c>
      <c r="I147" s="288">
        <f>+E147*(C41+E41)*F41</f>
        <v>0</v>
      </c>
      <c r="J147" s="288">
        <f>+E147*((C41+E41)*E41+(E41*D41))</f>
        <v>0</v>
      </c>
      <c r="K147" s="288">
        <f>+E147*(E41*2+D41*2)</f>
        <v>0</v>
      </c>
      <c r="L147" s="278">
        <f>+(E147)/H41+ IF(E147&gt;0,1,0)</f>
        <v>0</v>
      </c>
      <c r="M147" s="289">
        <f>+ROUNDUP(L147,0)</f>
        <v>0</v>
      </c>
      <c r="N147" s="280">
        <f>+(C41+E41-0.08)+(D41+E41-0.08)</f>
        <v>1.34</v>
      </c>
      <c r="O147" s="278">
        <f>+N147/J41+1</f>
        <v>6.36</v>
      </c>
      <c r="P147" s="289">
        <f>+ROUNDUP(O147,0)</f>
        <v>7</v>
      </c>
      <c r="Q147" s="279">
        <f>+E147+E147/6*50*(G41/1000)</f>
        <v>0</v>
      </c>
      <c r="R147" s="281">
        <f>+N147*M147+P147*Q147</f>
        <v>0</v>
      </c>
      <c r="S147" s="288">
        <f>((I41*I41)/162)*R147</f>
        <v>0</v>
      </c>
      <c r="T147" s="242" t="s">
        <v>354</v>
      </c>
      <c r="U147" s="282">
        <f t="shared" si="0"/>
        <v>0</v>
      </c>
    </row>
    <row r="148" spans="2:21" hidden="1">
      <c r="N148" s="280"/>
      <c r="U148" s="282">
        <f t="shared" si="0"/>
        <v>0</v>
      </c>
    </row>
    <row r="149" spans="2:21" hidden="1">
      <c r="B149" s="242" t="s">
        <v>352</v>
      </c>
      <c r="C149" s="266" t="s">
        <v>371</v>
      </c>
      <c r="E149" s="275"/>
      <c r="G149" s="287">
        <f>+E149*(C43+E43*2+1.5)</f>
        <v>0</v>
      </c>
      <c r="H149" s="287">
        <f>+E149*(C43+E43*2)*(((D43+E43+F43)*2+0.6)/2)</f>
        <v>0</v>
      </c>
      <c r="I149" s="288">
        <f>+(C43+E43*2)*E149*F43</f>
        <v>0</v>
      </c>
      <c r="J149" s="288">
        <f>+E149*((C43+E43*2)*E43+(D43*E43)+((D43+0.6)*E43))</f>
        <v>0</v>
      </c>
      <c r="K149" s="288">
        <f>+((D43*2)+$K$104*((D43+E43)+(D43+E43+0.6)))*E149</f>
        <v>0</v>
      </c>
      <c r="L149" s="278">
        <f>+(E149)/H43+ IF(E149&gt;0,1,0)</f>
        <v>0</v>
      </c>
      <c r="M149" s="289">
        <f>+ROUNDUP(L149,0)</f>
        <v>0</v>
      </c>
      <c r="N149" s="280">
        <f>+(E43+D43+E43+C43+2*E43+E43+D43+0.6+E43-9*0.04)+(E43+D43+2*E43-5*0.04)+(E43+0.6+D43+2*E43-5*0.04)+(C43+4*E43-6*0.04)</f>
        <v>6.2</v>
      </c>
      <c r="O149" s="278">
        <f>2*(D43/J43+1)+2*((D43+0.6)/J43+1)+((C43+2*E43)/J43+1)</f>
        <v>23</v>
      </c>
      <c r="P149" s="289">
        <f>+ROUNDUP(O149,0)</f>
        <v>23</v>
      </c>
      <c r="Q149" s="279">
        <f>+E149+E149/6*50*(G43/1000)</f>
        <v>0</v>
      </c>
      <c r="R149" s="281">
        <f>+N149*M149+P149*Q149</f>
        <v>0</v>
      </c>
      <c r="S149" s="288">
        <f>((I43*I43)/162)*R149</f>
        <v>0</v>
      </c>
      <c r="T149" s="242" t="s">
        <v>354</v>
      </c>
      <c r="U149" s="282">
        <f t="shared" si="0"/>
        <v>0</v>
      </c>
    </row>
    <row r="150" spans="2:21" hidden="1">
      <c r="U150" s="282">
        <f t="shared" si="0"/>
        <v>0</v>
      </c>
    </row>
    <row r="151" spans="2:21" hidden="1">
      <c r="B151" s="242" t="s">
        <v>352</v>
      </c>
      <c r="C151" s="266" t="s">
        <v>372</v>
      </c>
      <c r="E151" s="275"/>
      <c r="G151" s="287">
        <f>+E151*(C45+E45*2+1.5)</f>
        <v>0</v>
      </c>
      <c r="H151" s="287">
        <f>+E151*(C45+E45*2)*(((D45+E45+F45)*2+0.6)/2)</f>
        <v>0</v>
      </c>
      <c r="I151" s="288">
        <f>+(C45+E45*2)*E151*F45</f>
        <v>0</v>
      </c>
      <c r="J151" s="288">
        <f>+E151*((C45+E45*2)*E45+(D45*E45)+((D45+0.6)*E45))</f>
        <v>0</v>
      </c>
      <c r="K151" s="288">
        <f>+((D45*2)+$K$104*((D45+E45)+(D45+E45+0.6)))*E151</f>
        <v>0</v>
      </c>
      <c r="L151" s="278">
        <f>+(E151)/H45+ IF(E151&gt;0,1,0)</f>
        <v>0</v>
      </c>
      <c r="M151" s="289">
        <f>+ROUNDUP(L151,0)</f>
        <v>0</v>
      </c>
      <c r="N151" s="280">
        <f>+(E45+D45+E45+C45+2*E45+E45+D45+0.6+E45-9*0.04)+(E45+D45+2*E45-5*0.04)+(E45+0.6+D45+2*E45-5*0.04)+(C45+4*E45-6*0.04)</f>
        <v>7.4000000000000012</v>
      </c>
      <c r="O151" s="278">
        <f>2*(D45/J45+1)+2*((D45+0.6)/J45+1)+((C45+2*E45)/J45+1)</f>
        <v>27</v>
      </c>
      <c r="P151" s="289">
        <f>+ROUNDUP(O151,0)</f>
        <v>27</v>
      </c>
      <c r="Q151" s="279">
        <f>+E151+E151/6*50*(G45/1000)</f>
        <v>0</v>
      </c>
      <c r="R151" s="281">
        <f>+N151*M151+P151*Q151</f>
        <v>0</v>
      </c>
      <c r="S151" s="288">
        <f>((I45*I45)/162)*R151</f>
        <v>0</v>
      </c>
      <c r="T151" s="242" t="s">
        <v>354</v>
      </c>
      <c r="U151" s="282">
        <f t="shared" si="0"/>
        <v>0</v>
      </c>
    </row>
    <row r="152" spans="2:21" hidden="1">
      <c r="U152" s="282">
        <f t="shared" si="0"/>
        <v>0</v>
      </c>
    </row>
    <row r="153" spans="2:21" hidden="1">
      <c r="B153" s="242" t="s">
        <v>352</v>
      </c>
      <c r="C153" s="266" t="s">
        <v>373</v>
      </c>
      <c r="E153" s="275"/>
      <c r="G153" s="287">
        <f>+E153*(C47+E47*2+1.5)</f>
        <v>0</v>
      </c>
      <c r="H153" s="287">
        <f>+E153*(C47+E47*2)*(D47+F47+F47)</f>
        <v>0</v>
      </c>
      <c r="I153" s="288">
        <f>+(C47+E47*2)*E153*F47</f>
        <v>0</v>
      </c>
      <c r="J153" s="288">
        <f>+E153*((C47+E47*2)*E47+(D47*E47*2))</f>
        <v>0</v>
      </c>
      <c r="K153" s="288">
        <f>+(D47+$K$104*(D47+E47))*E153*2</f>
        <v>0</v>
      </c>
      <c r="L153" s="278">
        <f>+(E153)/H47+ IF(E153&gt;0,1,0)</f>
        <v>0</v>
      </c>
      <c r="M153" s="289">
        <f>+ROUNDUP(L153,0)</f>
        <v>0</v>
      </c>
      <c r="N153" s="280">
        <f>+(D47+E47-0.08)*2+(C47+E47*2-0.08)</f>
        <v>2.36</v>
      </c>
      <c r="O153" s="278">
        <f>+N153/J47+1</f>
        <v>10.44</v>
      </c>
      <c r="P153" s="289">
        <f>+ROUNDUP(O153,0)</f>
        <v>11</v>
      </c>
      <c r="Q153" s="279">
        <f>+E153+E153/6*50*(G47/1000)</f>
        <v>0</v>
      </c>
      <c r="R153" s="281">
        <f>+N153*M153+P153*Q153</f>
        <v>0</v>
      </c>
      <c r="S153" s="288">
        <f>((I47*I47)/162)*R153</f>
        <v>0</v>
      </c>
      <c r="T153" s="242" t="s">
        <v>354</v>
      </c>
      <c r="U153" s="282">
        <f t="shared" si="0"/>
        <v>0</v>
      </c>
    </row>
    <row r="154" spans="2:21" hidden="1">
      <c r="C154" s="242" t="s">
        <v>298</v>
      </c>
      <c r="D154" s="282">
        <f>ROUNDUP(+E153/K47,0)</f>
        <v>0</v>
      </c>
      <c r="E154" s="275"/>
      <c r="G154" s="290"/>
      <c r="H154" s="290"/>
      <c r="I154" s="291"/>
      <c r="J154" s="291">
        <f>0.5*(0.075+0.05)*0.075*C47*D154</f>
        <v>0</v>
      </c>
      <c r="K154" s="291">
        <f>+(0.075+0.08)*C47*D154</f>
        <v>0</v>
      </c>
      <c r="L154" s="284">
        <f>+D154</f>
        <v>0</v>
      </c>
      <c r="M154" s="289">
        <f>+ROUNDUP(L154,0)</f>
        <v>0</v>
      </c>
      <c r="N154" s="285">
        <f>+(C47-0.08)+((0.075+0.05-2*0.04)*2)</f>
        <v>1.01</v>
      </c>
      <c r="O154" s="284"/>
      <c r="P154" s="292"/>
      <c r="Q154" s="286"/>
      <c r="R154" s="281">
        <f>+N154*M154+P154*Q154</f>
        <v>0</v>
      </c>
      <c r="S154" s="288">
        <f>((I47*I47)/162)*R154</f>
        <v>0</v>
      </c>
      <c r="T154" s="242" t="s">
        <v>354</v>
      </c>
      <c r="U154" s="282">
        <f t="shared" si="0"/>
        <v>0</v>
      </c>
    </row>
    <row r="155" spans="2:21" hidden="1">
      <c r="E155" s="275"/>
      <c r="M155" s="299"/>
      <c r="U155" s="282">
        <f t="shared" si="0"/>
        <v>0</v>
      </c>
    </row>
    <row r="156" spans="2:21" hidden="1">
      <c r="B156" s="242" t="s">
        <v>352</v>
      </c>
      <c r="C156" s="266" t="s">
        <v>374</v>
      </c>
      <c r="E156" s="275"/>
      <c r="G156" s="287">
        <f>+E156*(C50+E50*2+1.5)</f>
        <v>0</v>
      </c>
      <c r="H156" s="287">
        <f>+E156*(C50+E50*2)*(D50+F50+F50)</f>
        <v>0</v>
      </c>
      <c r="I156" s="288">
        <f>+(C50+E50*2)*E156*F50</f>
        <v>0</v>
      </c>
      <c r="J156" s="288">
        <f>+E156*((C50+E50*2)*E50+(D50*E50*2))</f>
        <v>0</v>
      </c>
      <c r="K156" s="288">
        <f>+(D50+$K$104*(D50+E50))*E156*2</f>
        <v>0</v>
      </c>
      <c r="L156" s="278">
        <f>+(E156)/H50+ IF(E156&gt;0,1,0)</f>
        <v>0</v>
      </c>
      <c r="M156" s="289">
        <f>+ROUNDUP(L156,0)</f>
        <v>0</v>
      </c>
      <c r="N156" s="280">
        <f>+(D50+E50-0.08)*2+(C50+E50*2-0.08)</f>
        <v>2.8600000000000003</v>
      </c>
      <c r="O156" s="278">
        <f>+N156/J50+1</f>
        <v>12.440000000000001</v>
      </c>
      <c r="P156" s="289">
        <f>+ROUNDUP(O156,0)</f>
        <v>13</v>
      </c>
      <c r="Q156" s="279">
        <f>+E156+E156/6*50*(G50/1000)</f>
        <v>0</v>
      </c>
      <c r="R156" s="281">
        <f>+N156*M156+P156*Q156</f>
        <v>0</v>
      </c>
      <c r="S156" s="288">
        <f>((I50*I50)/162)*R156</f>
        <v>0</v>
      </c>
      <c r="T156" s="242" t="s">
        <v>354</v>
      </c>
      <c r="U156" s="282">
        <f t="shared" si="0"/>
        <v>0</v>
      </c>
    </row>
    <row r="157" spans="2:21" hidden="1">
      <c r="C157" s="242" t="s">
        <v>298</v>
      </c>
      <c r="D157" s="282">
        <f>ROUNDUP(+E156/K50,0)</f>
        <v>0</v>
      </c>
      <c r="E157" s="275"/>
      <c r="G157" s="290"/>
      <c r="H157" s="290"/>
      <c r="I157" s="291"/>
      <c r="J157" s="291">
        <f>0.5*(0.075+0.05)*0.075*C50*D157</f>
        <v>0</v>
      </c>
      <c r="K157" s="291">
        <f>+(0.075+0.08)*C50*D157</f>
        <v>0</v>
      </c>
      <c r="L157" s="284">
        <f>+D157</f>
        <v>0</v>
      </c>
      <c r="M157" s="289">
        <f>+ROUNDUP(L157,0)</f>
        <v>0</v>
      </c>
      <c r="N157" s="285">
        <f>+(C50-0.08)+((0.075+0.05-2*0.04)*2)</f>
        <v>1.01</v>
      </c>
      <c r="O157" s="284"/>
      <c r="P157" s="292"/>
      <c r="Q157" s="286"/>
      <c r="R157" s="281">
        <f>+N157*M157+P157*Q157</f>
        <v>0</v>
      </c>
      <c r="S157" s="288">
        <f>((I50*I50)/162)*R157</f>
        <v>0</v>
      </c>
      <c r="T157" s="242" t="s">
        <v>354</v>
      </c>
      <c r="U157" s="282">
        <f t="shared" si="0"/>
        <v>0</v>
      </c>
    </row>
    <row r="158" spans="2:21" hidden="1">
      <c r="U158" s="282">
        <f t="shared" si="0"/>
        <v>0</v>
      </c>
    </row>
    <row r="159" spans="2:21" hidden="1">
      <c r="B159" s="242" t="s">
        <v>352</v>
      </c>
      <c r="C159" s="266" t="s">
        <v>375</v>
      </c>
      <c r="E159" s="275"/>
      <c r="G159" s="287">
        <f>+E159*(C53+E53*2+1.5)</f>
        <v>0</v>
      </c>
      <c r="H159" s="287">
        <f>+E159*(C53+E53*2)*(D53+F53+F53)</f>
        <v>0</v>
      </c>
      <c r="I159" s="288">
        <f>+(C53+E53*2)*E159*F53</f>
        <v>0</v>
      </c>
      <c r="J159" s="288">
        <f>+E159*((C53+E53*2)*E53+(D53*E53*2))</f>
        <v>0</v>
      </c>
      <c r="K159" s="288">
        <f>+(D53+$K$104*(D53+E53))*E159*2</f>
        <v>0</v>
      </c>
      <c r="L159" s="278">
        <f>+(E159)/H53+ IF(E159&gt;0,1,0)</f>
        <v>0</v>
      </c>
      <c r="M159" s="289">
        <f>+ROUNDUP(L159,0)</f>
        <v>0</v>
      </c>
      <c r="N159" s="280">
        <f>+(E53+D53+E53+C53+2*E53+D53+2*E53-0.04*10)+(E53+D53+2*E53-5*0.04)*2+(C53+4*E53-6*0.04)</f>
        <v>6.96</v>
      </c>
      <c r="O159" s="278">
        <f>(2*(D53+E53)+(C53+2*E53)-6*0.04)/J53*2</f>
        <v>26.08</v>
      </c>
      <c r="P159" s="289">
        <f>+ROUNDUP(O159,0)</f>
        <v>27</v>
      </c>
      <c r="Q159" s="279">
        <f>+E159+E159/6*50*(G53/1000)</f>
        <v>0</v>
      </c>
      <c r="R159" s="281">
        <f>+N159*M159+P159*Q159</f>
        <v>0</v>
      </c>
      <c r="S159" s="288">
        <f>((I53*I53)/162)*R159</f>
        <v>0</v>
      </c>
      <c r="T159" s="242" t="s">
        <v>354</v>
      </c>
      <c r="U159" s="282">
        <f t="shared" si="0"/>
        <v>0</v>
      </c>
    </row>
    <row r="160" spans="2:21" hidden="1">
      <c r="C160" s="242" t="s">
        <v>298</v>
      </c>
      <c r="D160" s="282">
        <f>ROUNDUP(+E159/K53,0)</f>
        <v>0</v>
      </c>
      <c r="E160" s="275"/>
      <c r="G160" s="290"/>
      <c r="H160" s="290"/>
      <c r="I160" s="291"/>
      <c r="J160" s="291">
        <f>0.5*(0.075+0.05)*0.075*C53*D160</f>
        <v>0</v>
      </c>
      <c r="K160" s="291">
        <f>+(0.075+0.08)*C53*D160</f>
        <v>0</v>
      </c>
      <c r="L160" s="284">
        <f>+D160</f>
        <v>0</v>
      </c>
      <c r="M160" s="289">
        <f>+ROUNDUP(L160,0)</f>
        <v>0</v>
      </c>
      <c r="N160" s="285">
        <f>+(C53-0.08)+((0.075+0.05-2*0.04)*2)</f>
        <v>1.01</v>
      </c>
      <c r="O160" s="284"/>
      <c r="P160" s="292"/>
      <c r="Q160" s="286"/>
      <c r="R160" s="281">
        <f>+N160*M160+P160*Q160</f>
        <v>0</v>
      </c>
      <c r="S160" s="288">
        <f>((I53*I53)/162)*R160</f>
        <v>0</v>
      </c>
      <c r="T160" s="242" t="s">
        <v>354</v>
      </c>
      <c r="U160" s="282">
        <f t="shared" si="0"/>
        <v>0</v>
      </c>
    </row>
    <row r="161" spans="2:21" hidden="1">
      <c r="U161" s="282">
        <f t="shared" si="0"/>
        <v>0</v>
      </c>
    </row>
    <row r="162" spans="2:21" hidden="1">
      <c r="B162" s="242" t="s">
        <v>352</v>
      </c>
      <c r="C162" s="266" t="s">
        <v>376</v>
      </c>
      <c r="E162" s="275"/>
      <c r="G162" s="287">
        <f>+E162*(C56+E56*2+1.5)</f>
        <v>0</v>
      </c>
      <c r="H162" s="287">
        <f>+E162*(C56+E56*2)*(D56+F56+F56)</f>
        <v>0</v>
      </c>
      <c r="I162" s="288">
        <f>+(C56+E56*2)*E162*F56</f>
        <v>0</v>
      </c>
      <c r="J162" s="288">
        <f>+E162*((C56+E56*2)*E56+(D56*E56*2))</f>
        <v>0</v>
      </c>
      <c r="K162" s="288">
        <f>+(D56+$K$104*(D56+E56))*E162*2</f>
        <v>0</v>
      </c>
      <c r="L162" s="278">
        <f>+(E162)/H56+ IF(E162&gt;0,1,0)</f>
        <v>0</v>
      </c>
      <c r="M162" s="289">
        <f>+ROUNDUP(L162,0)</f>
        <v>0</v>
      </c>
      <c r="N162" s="280">
        <f>+(E56+D56+E56+C56+2*E56+D56+2*E56-0.04*10)+(E56+D56+2*E56-5*0.04)*2+(C56+4*E56-6*0.04)</f>
        <v>6.96</v>
      </c>
      <c r="O162" s="278">
        <f>(2*(D56+E56)+(C56+2*E56)-6*0.04)/J56*2</f>
        <v>26.08</v>
      </c>
      <c r="P162" s="289">
        <f>+ROUNDUP(O162,0)</f>
        <v>27</v>
      </c>
      <c r="Q162" s="279">
        <f>+E162+E162/6*50*(G56/1000)</f>
        <v>0</v>
      </c>
      <c r="R162" s="281">
        <f>+N162*M162+P162*Q162</f>
        <v>0</v>
      </c>
      <c r="S162" s="288">
        <f>((I56*I56)/162)*R162</f>
        <v>0</v>
      </c>
      <c r="T162" s="242" t="s">
        <v>354</v>
      </c>
      <c r="U162" s="282">
        <f t="shared" si="0"/>
        <v>0</v>
      </c>
    </row>
    <row r="163" spans="2:21" hidden="1">
      <c r="C163" s="242" t="s">
        <v>298</v>
      </c>
      <c r="D163" s="282">
        <f>ROUNDUP(+E162/K56,0)</f>
        <v>0</v>
      </c>
      <c r="E163" s="275"/>
      <c r="G163" s="290"/>
      <c r="H163" s="290"/>
      <c r="I163" s="291"/>
      <c r="J163" s="291">
        <f>0.5*(0.075+0.05)*0.075*C56*D163</f>
        <v>0</v>
      </c>
      <c r="K163" s="291">
        <f>+(0.075+0.08)*C56*D163</f>
        <v>0</v>
      </c>
      <c r="L163" s="284">
        <f>+D163</f>
        <v>0</v>
      </c>
      <c r="M163" s="289">
        <f>+ROUNDUP(L163,0)</f>
        <v>0</v>
      </c>
      <c r="N163" s="285">
        <f>+(C56-0.08)+((0.075+0.05-2*0.04)*2)</f>
        <v>1.01</v>
      </c>
      <c r="O163" s="284"/>
      <c r="P163" s="292"/>
      <c r="Q163" s="286"/>
      <c r="R163" s="281">
        <f>+N163*M163+P163*Q163</f>
        <v>0</v>
      </c>
      <c r="S163" s="288">
        <f>((I56*I56)/162)*R163</f>
        <v>0</v>
      </c>
      <c r="T163" s="242" t="s">
        <v>354</v>
      </c>
      <c r="U163" s="282">
        <f t="shared" si="0"/>
        <v>0</v>
      </c>
    </row>
    <row r="164" spans="2:21" hidden="1">
      <c r="U164" s="282">
        <f t="shared" si="0"/>
        <v>0</v>
      </c>
    </row>
    <row r="165" spans="2:21" hidden="1">
      <c r="B165" s="301" t="s">
        <v>377</v>
      </c>
      <c r="C165" s="296" t="s">
        <v>378</v>
      </c>
      <c r="E165" s="275"/>
      <c r="G165" s="287">
        <f>+E165*(C59+E59*2+1)</f>
        <v>0</v>
      </c>
      <c r="H165" s="287">
        <f>(+E165*(C59+E59*2)*(D59+F59+F59))*50%</f>
        <v>0</v>
      </c>
      <c r="I165" s="288">
        <f>+(C59+E59*2)*E165*F59</f>
        <v>0</v>
      </c>
      <c r="J165" s="288">
        <f>+E165*((C59+E59*2+0.06)*E59+(D59*E59*2))</f>
        <v>0</v>
      </c>
      <c r="K165" s="288">
        <f>+(D59+(D59+E59))*E165*2</f>
        <v>0</v>
      </c>
      <c r="L165" s="278">
        <f>+(E165)/H59+ IF(E165&gt;0,1,0)</f>
        <v>0</v>
      </c>
      <c r="M165" s="289">
        <f>+ROUNDUP(L165,0)</f>
        <v>0</v>
      </c>
      <c r="N165" s="280">
        <f>+(D59+E59-0.08)*2+(C59+E59*2-0.08)</f>
        <v>1.5100000000000002</v>
      </c>
      <c r="O165" s="278">
        <f>+N165/J59+1</f>
        <v>7.0400000000000009</v>
      </c>
      <c r="P165" s="289">
        <f>+ROUNDUP(O165,0)</f>
        <v>8</v>
      </c>
      <c r="Q165" s="279">
        <f>+E165+E165/6*50*(G59/1000)</f>
        <v>0</v>
      </c>
      <c r="R165" s="281">
        <f>+N165*M165+P165*Q165</f>
        <v>0</v>
      </c>
      <c r="S165" s="288">
        <f>((I59*I59)/162)*R165</f>
        <v>0</v>
      </c>
      <c r="T165" s="242" t="s">
        <v>354</v>
      </c>
      <c r="U165" s="282">
        <f t="shared" si="0"/>
        <v>0</v>
      </c>
    </row>
    <row r="166" spans="2:21" hidden="1">
      <c r="C166" s="242" t="s">
        <v>379</v>
      </c>
      <c r="D166" s="282">
        <f>ROUNDUP(+(E165/SQRT(L59^2+M59^2)),0)</f>
        <v>0</v>
      </c>
      <c r="E166" s="275"/>
      <c r="G166" s="290"/>
      <c r="H166" s="290"/>
      <c r="I166" s="291"/>
      <c r="J166" s="291">
        <f>0.5*(0.075+0.05)*0.075*C59*D166</f>
        <v>0</v>
      </c>
      <c r="K166" s="291">
        <f>+M59*C59*D166</f>
        <v>0</v>
      </c>
      <c r="L166" s="284"/>
      <c r="M166" s="289">
        <f>+ROUNDUP(L166,0)</f>
        <v>0</v>
      </c>
      <c r="N166" s="285"/>
      <c r="O166" s="284"/>
      <c r="P166" s="292"/>
      <c r="Q166" s="286"/>
      <c r="R166" s="281">
        <f>+N166*M166+P166*Q166</f>
        <v>0</v>
      </c>
      <c r="S166" s="288">
        <f>((I59*I59)/162)*R166</f>
        <v>0</v>
      </c>
      <c r="U166" s="282">
        <f t="shared" si="0"/>
        <v>0</v>
      </c>
    </row>
    <row r="167" spans="2:21" hidden="1">
      <c r="C167" s="242" t="s">
        <v>380</v>
      </c>
      <c r="D167" s="242">
        <f>ROUNDUP(+E165/1,0)</f>
        <v>0</v>
      </c>
      <c r="U167" s="282">
        <f t="shared" si="0"/>
        <v>0</v>
      </c>
    </row>
    <row r="168" spans="2:21">
      <c r="U168" s="282"/>
    </row>
    <row r="169" spans="2:21">
      <c r="B169" s="300" t="s">
        <v>377</v>
      </c>
      <c r="C169" s="266" t="s">
        <v>381</v>
      </c>
      <c r="E169" s="275">
        <f>'6 Sheet1'!C7</f>
        <v>32.076884399999997</v>
      </c>
      <c r="G169" s="276">
        <f>+E169*(C63+E63*2+1)</f>
        <v>52.926859259999993</v>
      </c>
      <c r="H169" s="276">
        <f>(+E169*(C63+E63*2)*(D63+F63+F63))*50%</f>
        <v>7.2974912010000006</v>
      </c>
      <c r="I169" s="277">
        <f>+(C63+E63*2)*E169*F63</f>
        <v>1.0424987430000001</v>
      </c>
      <c r="J169" s="277">
        <f>+E169*((C63+E63*2+0.06)*E63+(D63*E63*2))</f>
        <v>6.1266849203999998</v>
      </c>
      <c r="K169" s="277">
        <f>+(D63+(D63+E63))*E169*2</f>
        <v>83.399899439999984</v>
      </c>
      <c r="L169" s="278">
        <f>+(E169)/H63+ IF(E169&gt;0,1,0)</f>
        <v>129.30753759999999</v>
      </c>
      <c r="M169" s="279">
        <f>+ROUNDUP(L169,0)</f>
        <v>130</v>
      </c>
      <c r="N169" s="280">
        <f>+(D63+E63-0.08)*2+(C63+E63*2-0.08)</f>
        <v>1.81</v>
      </c>
      <c r="O169" s="278">
        <f>+N169/J63+1</f>
        <v>8.24</v>
      </c>
      <c r="P169" s="279">
        <f>+ROUNDUP(O169,0)</f>
        <v>9</v>
      </c>
      <c r="Q169" s="279">
        <f>+E169+E169/6*50*(G63/1000)</f>
        <v>34.749958100000001</v>
      </c>
      <c r="R169" s="281">
        <f>+N169*M169+P169*Q169</f>
        <v>548.04962290000003</v>
      </c>
      <c r="S169" s="277">
        <f>((I63*I63)/162)*R169</f>
        <v>338.30223635802469</v>
      </c>
      <c r="T169" s="242" t="s">
        <v>354</v>
      </c>
      <c r="U169" s="282">
        <f t="shared" si="0"/>
        <v>338.30223635802469</v>
      </c>
    </row>
    <row r="170" spans="2:21">
      <c r="C170" s="242" t="s">
        <v>379</v>
      </c>
      <c r="D170" s="282">
        <f>ROUNDUP(+(E169/SQRT(L63^2+M63^2)),0)</f>
        <v>83</v>
      </c>
      <c r="E170" s="275"/>
      <c r="G170" s="283"/>
      <c r="H170" s="283"/>
      <c r="I170" s="282"/>
      <c r="J170" s="282">
        <f>0.5*(0.075+0.05)*0.075*C63*D170</f>
        <v>0.175078125</v>
      </c>
      <c r="K170" s="282">
        <f>+M63*C63*D170</f>
        <v>10.27125</v>
      </c>
      <c r="L170" s="284"/>
      <c r="M170" s="279">
        <f>+ROUNDUP(L170,0)</f>
        <v>0</v>
      </c>
      <c r="N170" s="285"/>
      <c r="O170" s="284"/>
      <c r="P170" s="286"/>
      <c r="Q170" s="286"/>
      <c r="R170" s="281">
        <f>+N170*M170+P170*Q170</f>
        <v>0</v>
      </c>
      <c r="S170" s="277">
        <f>((I63*I63)/162)*R170</f>
        <v>0</v>
      </c>
      <c r="U170" s="282"/>
    </row>
    <row r="171" spans="2:21">
      <c r="C171" s="242" t="s">
        <v>380</v>
      </c>
      <c r="D171" s="242">
        <f>ROUNDUP(+E169/1,0)</f>
        <v>33</v>
      </c>
      <c r="U171" s="282"/>
    </row>
    <row r="172" spans="2:21">
      <c r="K172" s="277"/>
      <c r="U172" s="282"/>
    </row>
    <row r="173" spans="2:21" hidden="1">
      <c r="B173" s="300" t="s">
        <v>377</v>
      </c>
      <c r="C173" s="266" t="s">
        <v>382</v>
      </c>
      <c r="E173" s="275">
        <f>'6 Sheet1'!C8</f>
        <v>0</v>
      </c>
      <c r="G173" s="276">
        <f>+E173*(C67+E67*2+1)</f>
        <v>0</v>
      </c>
      <c r="H173" s="276">
        <f>(+E173*(C67+E67*2)*(D67+F67+F67))*50%</f>
        <v>0</v>
      </c>
      <c r="I173" s="277">
        <f>+(C67+E67*2)*E173*F67</f>
        <v>0</v>
      </c>
      <c r="J173" s="277">
        <f>+E173*((C67+E67*2+0.06)*E67+(D67*E67*2))</f>
        <v>0</v>
      </c>
      <c r="K173" s="277">
        <f>+(D67+(D67+E67))*E173*2</f>
        <v>0</v>
      </c>
      <c r="L173" s="278">
        <f>+(E173)/H67+ IF(E173&gt;0,1,0)</f>
        <v>0</v>
      </c>
      <c r="M173" s="279">
        <f>+ROUNDUP(L173,0)</f>
        <v>0</v>
      </c>
      <c r="N173" s="280">
        <f>+(D67+E67-0.08)*2+(C67+E67*2-0.08)</f>
        <v>1.96</v>
      </c>
      <c r="O173" s="278">
        <f>+N173/J67+1</f>
        <v>8.84</v>
      </c>
      <c r="P173" s="279">
        <f>+ROUNDUP(O173,0)</f>
        <v>9</v>
      </c>
      <c r="Q173" s="279">
        <f>+E173+E173/6*50*(G67/1000)</f>
        <v>0</v>
      </c>
      <c r="R173" s="281">
        <f>+N173*M173+P173*Q173</f>
        <v>0</v>
      </c>
      <c r="S173" s="277">
        <f>((I67*I67)/162)*R173</f>
        <v>0</v>
      </c>
      <c r="T173" s="242" t="s">
        <v>354</v>
      </c>
      <c r="U173" s="282">
        <f t="shared" si="0"/>
        <v>0</v>
      </c>
    </row>
    <row r="174" spans="2:21" hidden="1">
      <c r="C174" s="242" t="s">
        <v>379</v>
      </c>
      <c r="D174" s="282">
        <f>ROUNDUP(+(E173/SQRT(L67^2+M67^2)),0)</f>
        <v>0</v>
      </c>
      <c r="E174" s="275"/>
      <c r="G174" s="283"/>
      <c r="H174" s="283"/>
      <c r="I174" s="282"/>
      <c r="J174" s="282">
        <f>0.5*(0.075+0.05)*0.075*C67*D174</f>
        <v>0</v>
      </c>
      <c r="K174" s="282">
        <f>+M67*C67*D174</f>
        <v>0</v>
      </c>
      <c r="L174" s="284"/>
      <c r="M174" s="279">
        <f>+ROUNDUP(L174,0)</f>
        <v>0</v>
      </c>
      <c r="N174" s="285"/>
      <c r="O174" s="284"/>
      <c r="P174" s="286"/>
      <c r="Q174" s="286"/>
      <c r="R174" s="281">
        <f>+N174*M174+P174*Q174</f>
        <v>0</v>
      </c>
      <c r="S174" s="277">
        <f>((I67*I67)/162)*R174</f>
        <v>0</v>
      </c>
      <c r="U174" s="282"/>
    </row>
    <row r="175" spans="2:21" hidden="1">
      <c r="C175" s="242" t="s">
        <v>380</v>
      </c>
      <c r="D175" s="242">
        <f>ROUNDUP(+E173/1,0)</f>
        <v>0</v>
      </c>
    </row>
    <row r="176" spans="2:21" hidden="1"/>
    <row r="177" spans="2:20" hidden="1">
      <c r="B177" s="300" t="s">
        <v>377</v>
      </c>
      <c r="C177" s="266" t="s">
        <v>383</v>
      </c>
      <c r="E177" s="275">
        <v>8.6</v>
      </c>
      <c r="G177" s="287">
        <f>+E177*(C71+E71*2+1)</f>
        <v>17.2</v>
      </c>
      <c r="H177" s="287">
        <f>(+E177*(C71+E71*2)*(D71+F71+F71))*50%</f>
        <v>3.8700000000000006</v>
      </c>
      <c r="I177" s="288">
        <f>+(C71+E71*2)*E177*F71</f>
        <v>0.43</v>
      </c>
      <c r="J177" s="288">
        <f>+E177*((C71+E71*2+0.06)*E71+(D71*E71*2))</f>
        <v>2.2875999999999999</v>
      </c>
      <c r="K177" s="288">
        <f>+(D71+(D71+E71))*E177*2</f>
        <v>29.240000000000002</v>
      </c>
      <c r="L177" s="278">
        <f>+(E177)/H71+ IF(E177&gt;0,1,0)</f>
        <v>35.4</v>
      </c>
      <c r="M177" s="289">
        <f>+ROUNDUP(L177,0)</f>
        <v>36</v>
      </c>
      <c r="N177" s="280">
        <f>+(D71+E71-0.08)*2+(C71+E71*2-0.08)</f>
        <v>2.56</v>
      </c>
      <c r="O177" s="278">
        <f>+N177/J71+1</f>
        <v>11.24</v>
      </c>
      <c r="P177" s="289">
        <f>+ROUNDUP(O177,0)</f>
        <v>12</v>
      </c>
      <c r="Q177" s="279">
        <f>+E177+E177/6*50*(G71/1000)</f>
        <v>9.3166666666666664</v>
      </c>
      <c r="R177" s="281">
        <f>+N177*M177+P177*Q177</f>
        <v>203.95999999999998</v>
      </c>
      <c r="S177" s="288">
        <f>((I71*I71)/162)*R177</f>
        <v>125.90123456790121</v>
      </c>
      <c r="T177" s="242" t="s">
        <v>354</v>
      </c>
    </row>
    <row r="178" spans="2:20" hidden="1">
      <c r="C178" s="242" t="s">
        <v>379</v>
      </c>
      <c r="D178" s="282">
        <f>ROUNDUP(+(E177/SQRT(L71^2+M71^2)),0)</f>
        <v>23</v>
      </c>
      <c r="E178" s="275"/>
      <c r="G178" s="290"/>
      <c r="H178" s="290"/>
      <c r="I178" s="291"/>
      <c r="J178" s="291">
        <f>0.5*(0.075+0.05)*0.075*C71*D178</f>
        <v>8.6249999999999993E-2</v>
      </c>
      <c r="K178" s="291">
        <f>+M71*C71*D178</f>
        <v>5.0600000000000005</v>
      </c>
      <c r="L178" s="284"/>
      <c r="M178" s="289">
        <f>+ROUNDUP(L178,0)</f>
        <v>0</v>
      </c>
      <c r="N178" s="285"/>
      <c r="O178" s="284"/>
      <c r="P178" s="292"/>
      <c r="Q178" s="286"/>
      <c r="R178" s="281">
        <f>+N178*M178+P178*Q178</f>
        <v>0</v>
      </c>
      <c r="S178" s="288">
        <f>((I71*I71)/162)*R178</f>
        <v>0</v>
      </c>
    </row>
    <row r="179" spans="2:20" hidden="1">
      <c r="C179" s="242" t="s">
        <v>380</v>
      </c>
      <c r="D179" s="242">
        <f>ROUNDUP(+E177/1,0)</f>
        <v>9</v>
      </c>
      <c r="H179" s="282"/>
    </row>
    <row r="180" spans="2:20" hidden="1"/>
    <row r="181" spans="2:20" hidden="1">
      <c r="B181" s="302" t="s">
        <v>377</v>
      </c>
      <c r="C181" s="266" t="s">
        <v>384</v>
      </c>
      <c r="E181" s="275">
        <v>13.83</v>
      </c>
      <c r="G181" s="287">
        <f>+E181*(C75+E75*2+1)</f>
        <v>31.1175</v>
      </c>
      <c r="H181" s="287">
        <f>(+E181*(C75+E75*2)*(D75+F75+F75))*50%</f>
        <v>9.5081250000000015</v>
      </c>
      <c r="I181" s="288">
        <f>+(C75+E75*2)*E181*F75</f>
        <v>0.86437500000000012</v>
      </c>
      <c r="J181" s="288">
        <f>+E181*((C75+E75*2+0.06)*E75+(D75*E75*2))</f>
        <v>5.7221625000000005</v>
      </c>
      <c r="K181" s="288">
        <f>+(D75+(D75+E75))*E181*2</f>
        <v>58.777500000000003</v>
      </c>
      <c r="L181" s="278">
        <f>+(E181)/H75+ IF(E181&gt;0,1,0)</f>
        <v>56.32</v>
      </c>
      <c r="M181" s="289">
        <f>+ROUNDUP(L181,0)</f>
        <v>57</v>
      </c>
      <c r="N181" s="280">
        <f>+(D75+E75-0.08)*2+(C75+E75*2-0.08)</f>
        <v>3.26</v>
      </c>
      <c r="O181" s="278">
        <f>+N181/J75+1</f>
        <v>14.04</v>
      </c>
      <c r="P181" s="289">
        <f>+ROUNDUP(O181,0)</f>
        <v>15</v>
      </c>
      <c r="Q181" s="279">
        <f>+E181+E181/6*50*(G75/1000)</f>
        <v>14.9825</v>
      </c>
      <c r="R181" s="281">
        <f>+N181*M181+P181*Q181</f>
        <v>410.5575</v>
      </c>
      <c r="S181" s="288">
        <f>((I75*I75)/162)*R181</f>
        <v>253.43055555555554</v>
      </c>
      <c r="T181" s="242" t="s">
        <v>354</v>
      </c>
    </row>
    <row r="182" spans="2:20" hidden="1">
      <c r="C182" s="242" t="s">
        <v>379</v>
      </c>
      <c r="D182" s="282">
        <f>ROUNDUP(+(E181/SQRT(L75^2+M75^2)),0)</f>
        <v>36</v>
      </c>
      <c r="E182" s="275"/>
      <c r="G182" s="290"/>
      <c r="H182" s="290"/>
      <c r="I182" s="291"/>
      <c r="J182" s="291">
        <f>0.5*(0.075+0.05)*0.075*C75*D182</f>
        <v>0.16874999999999998</v>
      </c>
      <c r="K182" s="291">
        <f>+M75*C75*D182</f>
        <v>9.9</v>
      </c>
      <c r="L182" s="284"/>
      <c r="M182" s="289">
        <f>+ROUNDUP(L182,0)</f>
        <v>0</v>
      </c>
      <c r="N182" s="285"/>
      <c r="O182" s="284"/>
      <c r="P182" s="292"/>
      <c r="Q182" s="286"/>
      <c r="R182" s="281">
        <f>+N182*M182+P182*Q182</f>
        <v>0</v>
      </c>
      <c r="S182" s="288">
        <f>((I75*I75)/162)*R182</f>
        <v>0</v>
      </c>
    </row>
    <row r="183" spans="2:20" hidden="1">
      <c r="C183" s="242" t="s">
        <v>380</v>
      </c>
      <c r="D183" s="242">
        <f>ROUNDUP(+E181/1,0)</f>
        <v>14</v>
      </c>
    </row>
    <row r="184" spans="2:20" hidden="1"/>
    <row r="185" spans="2:20" hidden="1">
      <c r="B185" s="300" t="s">
        <v>385</v>
      </c>
      <c r="C185" s="266" t="s">
        <v>378</v>
      </c>
      <c r="E185" s="275">
        <v>100</v>
      </c>
      <c r="G185" s="287">
        <f>+E185*(C79+E79*2+1)</f>
        <v>165</v>
      </c>
      <c r="H185" s="287">
        <f>0.5*L79*M79*D186</f>
        <v>20.25</v>
      </c>
      <c r="I185" s="288">
        <f>+(L79*(C79+2*E79)*D186*E79)</f>
        <v>5.8500000000000014</v>
      </c>
      <c r="J185" s="288">
        <f>+D186*(L79+M79)*E79*(C79+2*E79)+D186*((L79+M79)*E79*D79)*2</f>
        <v>20.925000000000001</v>
      </c>
      <c r="K185" s="288">
        <f>+(D79+(D79+E79))*E185*2</f>
        <v>200</v>
      </c>
      <c r="L185" s="278">
        <f>+(D186*(L79+M79))/H79+ IF(E185&gt;0,1,0)</f>
        <v>541</v>
      </c>
      <c r="M185" s="289">
        <f>+ROUNDUP(L185,0)</f>
        <v>541</v>
      </c>
      <c r="N185" s="280">
        <f>+(D79+E79-0.08)*2+(C79+E79*2-0.08)</f>
        <v>1.5100000000000002</v>
      </c>
      <c r="O185" s="278">
        <f>+N185/J79+1</f>
        <v>7.0400000000000009</v>
      </c>
      <c r="P185" s="289">
        <f>+ROUNDUP(O185,0)</f>
        <v>8</v>
      </c>
      <c r="Q185" s="279">
        <f>+(L79+M79-2*0.04)*D186+(((L79+M79-2*0.04)*D186)/6*50*(I79/1000))</f>
        <v>137.58333333333334</v>
      </c>
      <c r="R185" s="281">
        <f>+N185*M185+P185*Q185</f>
        <v>1917.5766666666668</v>
      </c>
      <c r="S185" s="288">
        <f>((I79*I79)/162)*R185</f>
        <v>1183.6893004115227</v>
      </c>
      <c r="T185" s="242" t="s">
        <v>354</v>
      </c>
    </row>
    <row r="186" spans="2:20" hidden="1">
      <c r="C186" s="242" t="s">
        <v>379</v>
      </c>
      <c r="D186" s="282">
        <f>ROUNDUP(+(E185/SQRT(L79^2+M79^2)),0)</f>
        <v>100</v>
      </c>
      <c r="E186" s="275"/>
      <c r="G186" s="290"/>
      <c r="H186" s="290"/>
      <c r="I186" s="291"/>
      <c r="J186" s="291"/>
      <c r="K186" s="291"/>
      <c r="L186" s="284"/>
      <c r="M186" s="289"/>
      <c r="N186" s="285"/>
      <c r="O186" s="284"/>
      <c r="P186" s="292"/>
      <c r="Q186" s="286"/>
      <c r="R186" s="281"/>
      <c r="S186" s="288"/>
    </row>
    <row r="187" spans="2:20" hidden="1">
      <c r="C187" s="242" t="s">
        <v>380</v>
      </c>
      <c r="D187" s="242">
        <f>ROUNDUP(+E185/1,0)</f>
        <v>100</v>
      </c>
    </row>
    <row r="188" spans="2:20" hidden="1"/>
    <row r="189" spans="2:20" hidden="1">
      <c r="B189" s="300" t="s">
        <v>385</v>
      </c>
      <c r="C189" s="266" t="s">
        <v>381</v>
      </c>
      <c r="E189" s="275">
        <v>28.19</v>
      </c>
      <c r="G189" s="287">
        <f>+E189*(C83+E83*2+1)</f>
        <v>46.513500000000001</v>
      </c>
      <c r="H189" s="287">
        <f>0.5*L83*M83*D190</f>
        <v>5.8725000000000005</v>
      </c>
      <c r="I189" s="288">
        <f>+(L83*(C83+2*E83)*D190*E83)</f>
        <v>1.6965000000000003</v>
      </c>
      <c r="J189" s="288">
        <f>+D190*(L83+M83)*E83*(C83+2*E83)+D190*((L83+M83)*E83*D83)*2</f>
        <v>7.2427500000000009</v>
      </c>
      <c r="K189" s="288">
        <f>+(D83+(D83+E83))*E189*2</f>
        <v>73.293999999999997</v>
      </c>
      <c r="L189" s="278">
        <f>+(D190*(L83+M83))/H83+ IF(E189&gt;0,1,0)</f>
        <v>157.60000000000002</v>
      </c>
      <c r="M189" s="289">
        <f>+ROUNDUP(L189,0)</f>
        <v>158</v>
      </c>
      <c r="N189" s="280">
        <f>+(D83+E83-0.08)*2+(C83+E83*2-0.08)</f>
        <v>1.81</v>
      </c>
      <c r="O189" s="278">
        <f>+N189/J83+1</f>
        <v>8.24</v>
      </c>
      <c r="P189" s="289">
        <f>+ROUNDUP(O189,0)</f>
        <v>9</v>
      </c>
      <c r="Q189" s="279">
        <f>+(L83+M83-2*0.04)*D190+(((L83+M83-2*0.04)*D190)/6*50*(I83/1000))</f>
        <v>39.899166666666666</v>
      </c>
      <c r="R189" s="281">
        <f>+N189*M189+P189*Q189</f>
        <v>645.07249999999999</v>
      </c>
      <c r="S189" s="288">
        <f>((I83*I83)/162)*R189</f>
        <v>398.1929012345679</v>
      </c>
      <c r="T189" s="242" t="s">
        <v>354</v>
      </c>
    </row>
    <row r="190" spans="2:20" hidden="1">
      <c r="C190" s="242" t="s">
        <v>379</v>
      </c>
      <c r="D190" s="282">
        <f>ROUNDUP(+(E189/SQRT(L83^2+M83^2)),0)</f>
        <v>29</v>
      </c>
      <c r="E190" s="275"/>
      <c r="G190" s="290"/>
      <c r="H190" s="290"/>
      <c r="I190" s="291"/>
      <c r="J190" s="291"/>
      <c r="K190" s="291"/>
      <c r="L190" s="284"/>
      <c r="M190" s="289"/>
      <c r="N190" s="285"/>
      <c r="O190" s="284"/>
      <c r="P190" s="292"/>
      <c r="Q190" s="286"/>
      <c r="R190" s="281"/>
      <c r="S190" s="288"/>
    </row>
    <row r="191" spans="2:20" hidden="1">
      <c r="C191" s="242" t="s">
        <v>380</v>
      </c>
      <c r="D191" s="242">
        <f>ROUNDUP(+E189/1,0)</f>
        <v>29</v>
      </c>
    </row>
    <row r="192" spans="2:20" hidden="1"/>
    <row r="193" spans="2:20" hidden="1">
      <c r="B193" s="300" t="s">
        <v>385</v>
      </c>
      <c r="C193" s="266" t="s">
        <v>382</v>
      </c>
      <c r="E193" s="275">
        <v>100</v>
      </c>
      <c r="G193" s="287">
        <f>+E193*(C87+E87*2+1)</f>
        <v>180</v>
      </c>
      <c r="H193" s="287">
        <f>0.5*L87*M87*D194</f>
        <v>20.25</v>
      </c>
      <c r="I193" s="288">
        <f>+(L87*(C87+2*E87)*D194*E87)</f>
        <v>7.200000000000002</v>
      </c>
      <c r="J193" s="288">
        <f>+D194*(L87+M87)*E87*(C87+2*E87)+D194*((L87+M87)*E87*D87)*2</f>
        <v>27</v>
      </c>
      <c r="K193" s="288">
        <f>+(D87+(D87+E87))*E193*2</f>
        <v>259.99999999999994</v>
      </c>
      <c r="L193" s="278">
        <f>+(D194*(L87+M87))/H87+ IF(E193&gt;0,1,0)</f>
        <v>541</v>
      </c>
      <c r="M193" s="289">
        <f>+ROUNDUP(L193,0)</f>
        <v>541</v>
      </c>
      <c r="N193" s="280">
        <f>+(D87+E87-0.08)*2+(C87+E87*2-0.08)</f>
        <v>1.96</v>
      </c>
      <c r="O193" s="278">
        <f>+N193/J87+1</f>
        <v>8.84</v>
      </c>
      <c r="P193" s="289">
        <f>+ROUNDUP(O193,0)</f>
        <v>9</v>
      </c>
      <c r="Q193" s="279">
        <f>+(L87+M87-2*0.04)*D194+(((L87+M87-2*0.04)*D194)/6*50*(I87/1000))</f>
        <v>137.58333333333334</v>
      </c>
      <c r="R193" s="281">
        <f>+N193*M193+P193*Q193</f>
        <v>2298.6099999999997</v>
      </c>
      <c r="S193" s="288">
        <f>((I87*I87)/162)*R193</f>
        <v>1418.8950617283947</v>
      </c>
      <c r="T193" s="242" t="s">
        <v>354</v>
      </c>
    </row>
    <row r="194" spans="2:20" hidden="1">
      <c r="C194" s="242" t="s">
        <v>379</v>
      </c>
      <c r="D194" s="282">
        <f>ROUNDUP(+(E193/SQRT(L87^2+M87^2)),0)</f>
        <v>100</v>
      </c>
      <c r="E194" s="275"/>
      <c r="G194" s="290"/>
      <c r="H194" s="290"/>
      <c r="I194" s="291"/>
      <c r="J194" s="291"/>
      <c r="K194" s="291"/>
      <c r="L194" s="284"/>
      <c r="M194" s="289"/>
      <c r="N194" s="285"/>
      <c r="O194" s="284"/>
      <c r="P194" s="292"/>
      <c r="Q194" s="286"/>
      <c r="R194" s="281"/>
      <c r="S194" s="288"/>
    </row>
    <row r="195" spans="2:20" hidden="1">
      <c r="C195" s="242" t="s">
        <v>380</v>
      </c>
      <c r="D195" s="242">
        <f>ROUNDUP(+E193/1,0)</f>
        <v>100</v>
      </c>
    </row>
    <row r="196" spans="2:20" hidden="1"/>
    <row r="197" spans="2:20" hidden="1">
      <c r="B197" s="300" t="s">
        <v>385</v>
      </c>
      <c r="C197" s="266" t="s">
        <v>383</v>
      </c>
      <c r="E197" s="275">
        <v>100</v>
      </c>
      <c r="G197" s="287">
        <f>+E197*(C91+E91*2+1)</f>
        <v>200</v>
      </c>
      <c r="H197" s="287">
        <f>0.5*L91*M91*D198</f>
        <v>20.25</v>
      </c>
      <c r="I197" s="288">
        <f>+(L91*(C91+2*E91)*D198*E91)</f>
        <v>9</v>
      </c>
      <c r="J197" s="288">
        <f>+D198*(L91+M91)*E91*(C91+2*E91)+D198*((L91+M91)*E91*D91)*2</f>
        <v>35.1</v>
      </c>
      <c r="K197" s="288">
        <f>+(D91+(D91+E91))*E197*2</f>
        <v>340.00000000000006</v>
      </c>
      <c r="L197" s="278">
        <f>+(D198*(L91+M91))/H91+ IF(E197&gt;0,1,0)</f>
        <v>541</v>
      </c>
      <c r="M197" s="289">
        <f>+ROUNDUP(L197,0)</f>
        <v>541</v>
      </c>
      <c r="N197" s="280">
        <f>+(D91+E91-0.08)*2+(C91+E91*2-0.08)</f>
        <v>2.56</v>
      </c>
      <c r="O197" s="278">
        <f>+N197/J91+1</f>
        <v>11.24</v>
      </c>
      <c r="P197" s="289">
        <f>+ROUNDUP(O197,0)</f>
        <v>12</v>
      </c>
      <c r="Q197" s="279">
        <f>+(L91+M91-2*0.04)*D198+(((L91+M91-2*0.04)*D198)/6*50*(I91/1000))</f>
        <v>137.58333333333334</v>
      </c>
      <c r="R197" s="281">
        <f>+N197*M197+P197*Q197</f>
        <v>3035.96</v>
      </c>
      <c r="S197" s="288">
        <f>((I91*I91)/162)*R197</f>
        <v>1874.0493827160492</v>
      </c>
      <c r="T197" s="242" t="s">
        <v>354</v>
      </c>
    </row>
    <row r="198" spans="2:20" hidden="1">
      <c r="C198" s="242" t="s">
        <v>379</v>
      </c>
      <c r="D198" s="282">
        <f>ROUNDUP(+(E197/SQRT(L91^2+M91^2)),0)</f>
        <v>100</v>
      </c>
      <c r="E198" s="275"/>
      <c r="G198" s="290"/>
      <c r="H198" s="290"/>
      <c r="I198" s="291"/>
      <c r="J198" s="291"/>
      <c r="K198" s="291"/>
      <c r="L198" s="284"/>
      <c r="M198" s="289"/>
      <c r="N198" s="285"/>
      <c r="O198" s="284"/>
      <c r="P198" s="292"/>
      <c r="Q198" s="286"/>
      <c r="R198" s="281"/>
      <c r="S198" s="288"/>
    </row>
    <row r="199" spans="2:20" hidden="1">
      <c r="C199" s="242" t="s">
        <v>380</v>
      </c>
      <c r="D199" s="242">
        <f>ROUNDUP(+E197/1,0)</f>
        <v>100</v>
      </c>
    </row>
    <row r="200" spans="2:20" hidden="1"/>
    <row r="201" spans="2:20" hidden="1">
      <c r="B201" s="300" t="s">
        <v>385</v>
      </c>
      <c r="C201" s="266" t="s">
        <v>386</v>
      </c>
      <c r="E201" s="275">
        <f>(22.38+21.09+22.47+16.84)*1.06418</f>
        <v>88.092820399999994</v>
      </c>
      <c r="G201" s="287">
        <f>+E201*(C95+E95*2+1)</f>
        <v>198.20884589999997</v>
      </c>
      <c r="H201" s="287">
        <f>0.5*L95*M95*D202</f>
        <v>17.82</v>
      </c>
      <c r="I201" s="288">
        <f>+(L95*(C95+2*E95)*D202*E95)</f>
        <v>12.375</v>
      </c>
      <c r="J201" s="288">
        <f>+D202*(L95+M95)*E95*(C95+2*E95)+D202*((L95+M95)*E95*D95)*2</f>
        <v>40.837500000000006</v>
      </c>
      <c r="K201" s="288">
        <f>+(D95+(D95+E95))*E201*2</f>
        <v>286.30166629999997</v>
      </c>
      <c r="L201" s="278">
        <f>+(D202*(L95+M95))/H95+ IF(E201&gt;0,1,0)</f>
        <v>476.20000000000005</v>
      </c>
      <c r="M201" s="289">
        <f>+ROUNDUP(L201,0)</f>
        <v>477</v>
      </c>
      <c r="N201" s="280">
        <f>+(D95+E95-0.08)*2+(C95+E95*2-0.08)</f>
        <v>2.76</v>
      </c>
      <c r="O201" s="278">
        <f>+N201/J95+1</f>
        <v>12.04</v>
      </c>
      <c r="P201" s="289">
        <f>+ROUNDUP(O201,0)</f>
        <v>13</v>
      </c>
      <c r="Q201" s="279">
        <f>+(L95+M95-2*0.04)*D202+(((L95+M95-2*0.04)*D202)/6*50*(I95/1000))</f>
        <v>121.07333333333334</v>
      </c>
      <c r="R201" s="281">
        <f>+N201*M201+P201*Q201</f>
        <v>2890.4733333333334</v>
      </c>
      <c r="S201" s="288">
        <f>((I95*I95)/162)*R201</f>
        <v>1784.2427983539094</v>
      </c>
      <c r="T201" s="242" t="s">
        <v>354</v>
      </c>
    </row>
    <row r="202" spans="2:20" hidden="1">
      <c r="C202" s="242" t="s">
        <v>379</v>
      </c>
      <c r="D202" s="282">
        <f>ROUNDUP(+(E201/SQRT(L95^2+M95^2)),0)</f>
        <v>88</v>
      </c>
      <c r="E202" s="275"/>
      <c r="G202" s="290"/>
      <c r="H202" s="290"/>
      <c r="I202" s="291"/>
      <c r="J202" s="291">
        <f>0.5*(0.075+0.05)*0.075*C95*D202</f>
        <v>0.41249999999999998</v>
      </c>
      <c r="K202" s="291">
        <f>D202*C95*M95</f>
        <v>39.6</v>
      </c>
      <c r="L202" s="284"/>
      <c r="M202" s="289"/>
      <c r="N202" s="285"/>
      <c r="O202" s="284"/>
      <c r="P202" s="292"/>
      <c r="Q202" s="286"/>
      <c r="R202" s="281"/>
      <c r="S202" s="288"/>
    </row>
    <row r="203" spans="2:20" hidden="1">
      <c r="C203" s="242" t="s">
        <v>380</v>
      </c>
      <c r="D203" s="242">
        <f>ROUNDUP(+E201/1,0)</f>
        <v>89</v>
      </c>
    </row>
    <row r="204" spans="2:20" hidden="1">
      <c r="G204" s="303" t="s">
        <v>387</v>
      </c>
      <c r="H204" s="303" t="s">
        <v>388</v>
      </c>
      <c r="I204" s="303" t="s">
        <v>389</v>
      </c>
    </row>
    <row r="205" spans="2:20" hidden="1"/>
    <row r="206" spans="2:20">
      <c r="B206" s="293"/>
      <c r="E206" s="293"/>
    </row>
    <row r="208" spans="2:20">
      <c r="E208" s="293"/>
    </row>
    <row r="210" spans="5:5">
      <c r="E210" s="293"/>
    </row>
    <row r="212" spans="5:5">
      <c r="E212" s="293"/>
    </row>
    <row r="221" spans="5:5" hidden="1"/>
    <row r="222" spans="5:5" hidden="1"/>
    <row r="223" spans="5:5" hidden="1"/>
    <row r="224" spans="5:5" hidden="1"/>
    <row r="225" spans="2:7" hidden="1"/>
    <row r="226" spans="2:7" hidden="1"/>
    <row r="227" spans="2:7" hidden="1">
      <c r="B227" s="293" t="s">
        <v>356</v>
      </c>
    </row>
    <row r="228" spans="2:7" ht="28.8" hidden="1">
      <c r="B228" s="302" t="s">
        <v>390</v>
      </c>
      <c r="C228" s="304">
        <v>10</v>
      </c>
    </row>
    <row r="229" spans="2:7" hidden="1"/>
    <row r="230" spans="2:7" hidden="1">
      <c r="B230" s="242" t="s">
        <v>391</v>
      </c>
      <c r="C230" s="282"/>
    </row>
    <row r="231" spans="2:7" hidden="1">
      <c r="B231" s="242" t="s">
        <v>392</v>
      </c>
      <c r="C231" s="242">
        <v>0.5</v>
      </c>
    </row>
    <row r="232" spans="2:7" hidden="1">
      <c r="C232" s="282"/>
    </row>
    <row r="233" spans="2:7" hidden="1">
      <c r="B233" s="242" t="s">
        <v>393</v>
      </c>
      <c r="C233" s="242">
        <f>ROUNDUP(C228/C231,0)</f>
        <v>20</v>
      </c>
    </row>
    <row r="234" spans="2:7" hidden="1"/>
    <row r="235" spans="2:7" hidden="1"/>
    <row r="236" spans="2:7" hidden="1">
      <c r="B236" s="242" t="s">
        <v>394</v>
      </c>
      <c r="C236" s="242">
        <f>C233*0.16*0.5</f>
        <v>1.6</v>
      </c>
      <c r="E236" s="293" t="s">
        <v>395</v>
      </c>
    </row>
    <row r="237" spans="2:7" hidden="1">
      <c r="B237" s="242" t="s">
        <v>266</v>
      </c>
      <c r="C237" s="242">
        <f>((0.16*2)+(0.15*0.5*2))*C233</f>
        <v>9.3999999999999986</v>
      </c>
    </row>
    <row r="238" spans="2:7" hidden="1"/>
    <row r="239" spans="2:7" hidden="1">
      <c r="B239" s="242" t="s">
        <v>396</v>
      </c>
      <c r="C239" s="284">
        <v>2.12</v>
      </c>
      <c r="D239" s="305">
        <f>ROUNDUP(0.5/0.125,0)+1</f>
        <v>5</v>
      </c>
      <c r="E239" s="242">
        <f>C233</f>
        <v>20</v>
      </c>
      <c r="F239" s="242">
        <v>1.1000000000000001</v>
      </c>
      <c r="G239" s="242">
        <f>PRODUCT(C239:F239)</f>
        <v>233.20000000000005</v>
      </c>
    </row>
    <row r="240" spans="2:7" hidden="1">
      <c r="C240" s="242">
        <v>0.5</v>
      </c>
      <c r="D240" s="305">
        <f>ROUNDUP(C239/0.2+1,0)</f>
        <v>12</v>
      </c>
      <c r="E240" s="242">
        <f>C233</f>
        <v>20</v>
      </c>
      <c r="F240" s="242">
        <v>1.1000000000000001</v>
      </c>
      <c r="G240" s="242">
        <f>PRODUCT(C240:F240)</f>
        <v>132</v>
      </c>
    </row>
    <row r="241" spans="2:10" hidden="1"/>
    <row r="242" spans="2:10" hidden="1">
      <c r="G242" s="242">
        <f>SUM(G239:G241)</f>
        <v>365.20000000000005</v>
      </c>
      <c r="H242" s="242">
        <f>ROUND(100/162,3)</f>
        <v>0.61699999999999999</v>
      </c>
      <c r="J242" s="284">
        <f>ROUNDUP(PRODUCT(G242:H242),0)</f>
        <v>226</v>
      </c>
    </row>
    <row r="243" spans="2:10" hidden="1"/>
    <row r="244" spans="2:10" hidden="1"/>
    <row r="245" spans="2:10" hidden="1"/>
    <row r="246" spans="2:10" hidden="1"/>
    <row r="247" spans="2:10" hidden="1"/>
    <row r="248" spans="2:10" hidden="1"/>
    <row r="249" spans="2:10" hidden="1">
      <c r="B249" s="293" t="s">
        <v>397</v>
      </c>
    </row>
    <row r="250" spans="2:10" hidden="1">
      <c r="C250" s="293" t="s">
        <v>387</v>
      </c>
      <c r="D250" s="293" t="s">
        <v>398</v>
      </c>
      <c r="F250" s="293" t="s">
        <v>241</v>
      </c>
    </row>
    <row r="251" spans="2:10" hidden="1">
      <c r="B251" s="293" t="s">
        <v>399</v>
      </c>
      <c r="C251" s="282">
        <f>E107</f>
        <v>215.54500000000002</v>
      </c>
      <c r="D251" s="282">
        <f>(C6+E6+E6)</f>
        <v>0.5</v>
      </c>
      <c r="F251" s="242">
        <f>C251*D251</f>
        <v>107.77250000000001</v>
      </c>
      <c r="G251" s="242">
        <v>1.1000000000000001</v>
      </c>
      <c r="H251" s="242">
        <f>F251*G251</f>
        <v>118.54975000000002</v>
      </c>
    </row>
    <row r="252" spans="2:10" hidden="1"/>
    <row r="253" spans="2:10" hidden="1"/>
    <row r="254" spans="2:10" hidden="1"/>
    <row r="255" spans="2:10" hidden="1"/>
    <row r="256" spans="2:10" hidden="1"/>
    <row r="257" hidden="1"/>
    <row r="258" hidden="1"/>
    <row r="259" hidden="1"/>
    <row r="260" hidden="1"/>
    <row r="261" hidden="1"/>
    <row r="262" hidden="1"/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A487-A66C-46AE-99C0-8E4B7D5B4AFD}">
  <dimension ref="A1:T44"/>
  <sheetViews>
    <sheetView workbookViewId="0">
      <selection activeCell="P33" sqref="P33"/>
    </sheetView>
  </sheetViews>
  <sheetFormatPr defaultColWidth="9.109375" defaultRowHeight="14.4"/>
  <cols>
    <col min="1" max="1" width="19.5546875" style="177" bestFit="1" customWidth="1"/>
    <col min="2" max="2" width="9.109375" style="177"/>
    <col min="3" max="3" width="9.5546875" style="177" bestFit="1" customWidth="1"/>
    <col min="4" max="5" width="9.109375" style="177"/>
    <col min="6" max="6" width="13.44140625" style="177" bestFit="1" customWidth="1"/>
    <col min="7" max="8" width="9.109375" style="177"/>
    <col min="9" max="9" width="11.6640625" style="177" bestFit="1" customWidth="1"/>
    <col min="10" max="10" width="12.33203125" style="177" customWidth="1"/>
    <col min="11" max="11" width="12.33203125" style="177" bestFit="1" customWidth="1"/>
    <col min="12" max="12" width="11.33203125" style="177" customWidth="1"/>
    <col min="13" max="13" width="11.5546875" style="177" bestFit="1" customWidth="1"/>
    <col min="14" max="14" width="10.88671875" style="177" customWidth="1"/>
    <col min="15" max="15" width="11.5546875" style="177" bestFit="1" customWidth="1"/>
    <col min="16" max="16384" width="9.109375" style="177"/>
  </cols>
  <sheetData>
    <row r="1" spans="1:20">
      <c r="A1" s="177" t="s">
        <v>499</v>
      </c>
      <c r="F1" s="617" t="s">
        <v>476</v>
      </c>
      <c r="G1" s="617"/>
      <c r="H1" s="306" t="s">
        <v>269</v>
      </c>
      <c r="I1" s="177" t="s">
        <v>403</v>
      </c>
      <c r="J1" s="307" t="s">
        <v>404</v>
      </c>
      <c r="K1" s="177" t="s">
        <v>405</v>
      </c>
      <c r="L1" s="177" t="s">
        <v>406</v>
      </c>
      <c r="M1" s="306" t="s">
        <v>407</v>
      </c>
      <c r="R1" s="307" t="s">
        <v>269</v>
      </c>
      <c r="S1" s="307" t="s">
        <v>408</v>
      </c>
    </row>
    <row r="2" spans="1:20">
      <c r="J2" s="307"/>
      <c r="P2" s="177" t="s">
        <v>409</v>
      </c>
      <c r="T2" s="308"/>
    </row>
    <row r="3" spans="1:20">
      <c r="A3" s="306" t="s">
        <v>99</v>
      </c>
      <c r="B3" s="306"/>
      <c r="C3" s="306" t="s">
        <v>269</v>
      </c>
      <c r="D3" s="306"/>
      <c r="E3" s="306"/>
      <c r="F3" s="177" t="s">
        <v>500</v>
      </c>
      <c r="N3" s="306"/>
      <c r="O3" s="306"/>
    </row>
    <row r="4" spans="1:20">
      <c r="F4" s="177" t="s">
        <v>413</v>
      </c>
    </row>
    <row r="5" spans="1:20">
      <c r="A5" s="177" t="s">
        <v>494</v>
      </c>
      <c r="C5" s="177">
        <f>195.95*1.1</f>
        <v>215.54500000000002</v>
      </c>
      <c r="F5" s="177" t="s">
        <v>501</v>
      </c>
      <c r="J5" s="307"/>
    </row>
    <row r="6" spans="1:20">
      <c r="A6" s="177" t="s">
        <v>502</v>
      </c>
      <c r="C6" s="177">
        <f>(91.94+91.68)*1.1</f>
        <v>201.98200000000003</v>
      </c>
      <c r="F6" s="177" t="s">
        <v>503</v>
      </c>
      <c r="J6" s="307"/>
      <c r="P6" s="177" t="s">
        <v>416</v>
      </c>
    </row>
    <row r="7" spans="1:20">
      <c r="A7" s="177" t="s">
        <v>481</v>
      </c>
      <c r="C7" s="177">
        <f>20.62*1.1*1.4142</f>
        <v>32.076884399999997</v>
      </c>
      <c r="F7" s="177" t="s">
        <v>430</v>
      </c>
      <c r="J7" s="307"/>
    </row>
    <row r="8" spans="1:20">
      <c r="F8" s="177" t="s">
        <v>431</v>
      </c>
      <c r="J8" s="307"/>
    </row>
    <row r="10" spans="1:20">
      <c r="P10" s="177" t="s">
        <v>420</v>
      </c>
    </row>
    <row r="12" spans="1:20">
      <c r="A12" s="177" t="s">
        <v>422</v>
      </c>
      <c r="B12" s="177">
        <v>91.85</v>
      </c>
      <c r="F12" s="308" t="s">
        <v>419</v>
      </c>
      <c r="G12" s="308"/>
      <c r="J12" s="307"/>
    </row>
    <row r="13" spans="1:20">
      <c r="J13" s="307"/>
    </row>
    <row r="14" spans="1:20">
      <c r="A14" s="179" t="s">
        <v>257</v>
      </c>
      <c r="B14" s="177">
        <v>4.5</v>
      </c>
      <c r="F14" s="306" t="s">
        <v>421</v>
      </c>
      <c r="G14" s="306"/>
      <c r="H14" s="306" t="s">
        <v>269</v>
      </c>
      <c r="I14" s="177" t="s">
        <v>403</v>
      </c>
      <c r="J14" s="307" t="s">
        <v>404</v>
      </c>
      <c r="K14" s="177" t="s">
        <v>405</v>
      </c>
      <c r="L14" s="177" t="s">
        <v>406</v>
      </c>
      <c r="M14" s="306" t="s">
        <v>407</v>
      </c>
      <c r="N14" s="307" t="s">
        <v>278</v>
      </c>
      <c r="P14" s="177" t="s">
        <v>423</v>
      </c>
    </row>
    <row r="15" spans="1:20">
      <c r="A15" s="179" t="s">
        <v>258</v>
      </c>
      <c r="B15" s="177">
        <v>1</v>
      </c>
    </row>
    <row r="16" spans="1:20">
      <c r="A16" s="179" t="s">
        <v>259</v>
      </c>
      <c r="B16" s="177">
        <v>8.5</v>
      </c>
      <c r="F16" s="177" t="s">
        <v>410</v>
      </c>
    </row>
    <row r="17" spans="1:14">
      <c r="F17" s="177" t="s">
        <v>411</v>
      </c>
    </row>
    <row r="18" spans="1:14">
      <c r="A18" s="177" t="s">
        <v>425</v>
      </c>
      <c r="F18" s="177" t="s">
        <v>413</v>
      </c>
    </row>
    <row r="19" spans="1:14">
      <c r="F19" s="177" t="s">
        <v>424</v>
      </c>
    </row>
    <row r="20" spans="1:14">
      <c r="A20" s="179" t="s">
        <v>257</v>
      </c>
    </row>
    <row r="21" spans="1:14">
      <c r="A21" s="179" t="s">
        <v>258</v>
      </c>
      <c r="F21" s="177" t="str">
        <f>A12</f>
        <v>Gabion Wall Type 2</v>
      </c>
    </row>
    <row r="22" spans="1:14">
      <c r="A22" s="179" t="s">
        <v>259</v>
      </c>
    </row>
    <row r="23" spans="1:14">
      <c r="F23" s="177" t="s">
        <v>500</v>
      </c>
      <c r="H23" s="177">
        <v>10.38</v>
      </c>
      <c r="I23" s="177">
        <v>29.15</v>
      </c>
      <c r="K23" s="177">
        <v>7</v>
      </c>
      <c r="L23" s="177">
        <v>5.63</v>
      </c>
      <c r="M23" s="177">
        <v>61.64</v>
      </c>
      <c r="N23" s="177">
        <v>11.83</v>
      </c>
    </row>
    <row r="24" spans="1:14">
      <c r="A24" s="177" t="s">
        <v>427</v>
      </c>
      <c r="F24" s="177" t="s">
        <v>413</v>
      </c>
      <c r="H24" s="177">
        <v>14.4</v>
      </c>
      <c r="I24" s="177">
        <f>(35.57+I23)/2</f>
        <v>32.36</v>
      </c>
      <c r="K24" s="177">
        <f>(K23+7.35)/2</f>
        <v>7.1749999999999998</v>
      </c>
      <c r="L24" s="177">
        <v>5.63</v>
      </c>
      <c r="M24" s="177">
        <f>(39.61+M23)/2</f>
        <v>50.625</v>
      </c>
      <c r="N24" s="177">
        <f>(N23+21.66)/2</f>
        <v>16.745000000000001</v>
      </c>
    </row>
    <row r="25" spans="1:14">
      <c r="F25" s="177" t="s">
        <v>501</v>
      </c>
      <c r="H25" s="177">
        <v>13.92</v>
      </c>
      <c r="I25" s="177">
        <f>(35.57+38)/2</f>
        <v>36.784999999999997</v>
      </c>
      <c r="K25" s="177">
        <f>(7.35+9.43)/2</f>
        <v>8.39</v>
      </c>
      <c r="L25" s="177">
        <f>(5.47+L24)/2</f>
        <v>5.55</v>
      </c>
      <c r="M25" s="177">
        <f>(39.61+35.24)/2</f>
        <v>37.424999999999997</v>
      </c>
      <c r="N25" s="177">
        <f>(19.1+N24)/2</f>
        <v>17.922499999999999</v>
      </c>
    </row>
    <row r="26" spans="1:14">
      <c r="A26" s="179" t="s">
        <v>257</v>
      </c>
      <c r="F26" s="177" t="s">
        <v>503</v>
      </c>
      <c r="H26" s="177">
        <v>14</v>
      </c>
      <c r="I26" s="177">
        <f>(38.29+38)/2</f>
        <v>38.144999999999996</v>
      </c>
      <c r="K26" s="177">
        <f>(9.43+6.5)/2</f>
        <v>7.9649999999999999</v>
      </c>
      <c r="L26" s="177">
        <f>(5.47+5.63)/2</f>
        <v>5.55</v>
      </c>
      <c r="M26" s="177">
        <f>(35.24+18.36)/2</f>
        <v>26.8</v>
      </c>
      <c r="N26" s="177">
        <f>(19.1+19.76)/2</f>
        <v>19.43</v>
      </c>
    </row>
    <row r="27" spans="1:14">
      <c r="A27" s="179" t="s">
        <v>258</v>
      </c>
      <c r="F27" s="177" t="s">
        <v>430</v>
      </c>
      <c r="H27" s="177">
        <v>24.53</v>
      </c>
      <c r="I27" s="177">
        <f>(38.29+I28)/2</f>
        <v>36.230000000000004</v>
      </c>
      <c r="K27" s="177">
        <f>(6.5+K28)/2</f>
        <v>7.6150000000000002</v>
      </c>
      <c r="L27" s="177">
        <f>(5.63+L28)/2</f>
        <v>4.085</v>
      </c>
      <c r="M27" s="177">
        <f>(18.36+M28)/2</f>
        <v>28.495000000000001</v>
      </c>
      <c r="N27" s="177">
        <f>(19.76+N28)/2</f>
        <v>18.03</v>
      </c>
    </row>
    <row r="28" spans="1:14">
      <c r="A28" s="179" t="s">
        <v>259</v>
      </c>
      <c r="F28" s="177" t="s">
        <v>431</v>
      </c>
      <c r="H28" s="177">
        <v>14.58</v>
      </c>
      <c r="I28" s="177">
        <v>34.17</v>
      </c>
      <c r="K28" s="177">
        <v>8.73</v>
      </c>
      <c r="L28" s="177">
        <v>2.54</v>
      </c>
      <c r="M28" s="177">
        <v>38.630000000000003</v>
      </c>
      <c r="N28" s="177">
        <v>16.3</v>
      </c>
    </row>
    <row r="30" spans="1:14">
      <c r="F30" s="177" t="str">
        <f>A18</f>
        <v>Gabion Wall Type 3</v>
      </c>
    </row>
    <row r="32" spans="1:14">
      <c r="F32" s="177" t="s">
        <v>429</v>
      </c>
    </row>
    <row r="33" spans="6:6">
      <c r="F33" s="177" t="s">
        <v>430</v>
      </c>
    </row>
    <row r="34" spans="6:6">
      <c r="F34" s="177" t="s">
        <v>431</v>
      </c>
    </row>
    <row r="38" spans="6:6">
      <c r="F38" s="177" t="str">
        <f>A24</f>
        <v>Gabion Wall Type 5</v>
      </c>
    </row>
    <row r="40" spans="6:6">
      <c r="F40" s="177" t="s">
        <v>429</v>
      </c>
    </row>
    <row r="41" spans="6:6">
      <c r="F41" s="177" t="s">
        <v>430</v>
      </c>
    </row>
    <row r="42" spans="6:6">
      <c r="F42" s="177" t="s">
        <v>432</v>
      </c>
    </row>
    <row r="43" spans="6:6">
      <c r="F43" s="177" t="s">
        <v>433</v>
      </c>
    </row>
    <row r="44" spans="6:6">
      <c r="F44" s="177" t="s">
        <v>434</v>
      </c>
    </row>
  </sheetData>
  <mergeCells count="1">
    <mergeCell ref="F1:G1"/>
  </mergeCells>
  <pageMargins left="0.7" right="0.7" top="0.75" bottom="0.75" header="0.3" footer="0.3"/>
  <pageSetup paperSize="0" orientation="portrait" horizontalDpi="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49BA-DE4F-4943-9A88-2FE2101A6695}">
  <sheetPr>
    <tabColor rgb="FFFF9933"/>
    <pageSetUpPr fitToPage="1"/>
  </sheetPr>
  <dimension ref="A1:M22"/>
  <sheetViews>
    <sheetView view="pageBreakPreview" topLeftCell="A25" zoomScaleNormal="100" zoomScaleSheetLayoutView="100" workbookViewId="0">
      <selection activeCell="G4" sqref="G4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0.6640625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16384" width="9.109375" style="82"/>
  </cols>
  <sheetData>
    <row r="1" spans="1:13" s="3" customFormat="1" ht="60" customHeight="1" thickBot="1">
      <c r="A1" s="561" t="str">
        <f>'Bill No. 2'!$A$2</f>
        <v>BILL NO.02- REDUCTION OF LANDSLIDE VULNERABILITY  BY MITIGATION MEASURES DERANIYAGALA KOLPING CENTER (SITE NO 48)</v>
      </c>
      <c r="B1" s="562"/>
      <c r="C1" s="562"/>
      <c r="D1" s="563" t="str">
        <f>'Bill No. 2'!$A$2</f>
        <v>BILL NO.02- REDUCTION OF LANDSLIDE VULNERABILITY  BY MITIGATION MEASURES DERANIYAGALA KOLPING CENTER (SITE NO 48)</v>
      </c>
      <c r="E1" s="563"/>
      <c r="F1" s="563"/>
      <c r="G1" s="564"/>
    </row>
    <row r="2" spans="1:13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  <c r="J2" s="565" t="s">
        <v>96</v>
      </c>
    </row>
    <row r="3" spans="1:13" ht="30" customHeight="1">
      <c r="A3" s="495" t="s">
        <v>97</v>
      </c>
      <c r="B3" s="83"/>
      <c r="C3" s="84" t="s">
        <v>98</v>
      </c>
      <c r="D3" s="83"/>
      <c r="E3" s="383"/>
      <c r="F3" s="383"/>
      <c r="G3" s="496"/>
      <c r="I3" s="85" t="s">
        <v>99</v>
      </c>
      <c r="J3" s="565"/>
      <c r="K3" s="86"/>
    </row>
    <row r="4" spans="1:13" ht="50.4" customHeight="1" thickBot="1">
      <c r="A4" s="398" t="s">
        <v>100</v>
      </c>
      <c r="B4" s="87" t="s">
        <v>101</v>
      </c>
      <c r="C4" s="88" t="s">
        <v>585</v>
      </c>
      <c r="D4" s="87" t="s">
        <v>102</v>
      </c>
      <c r="E4" s="105">
        <v>1210</v>
      </c>
      <c r="F4" s="103"/>
      <c r="G4" s="497">
        <f>+E4*F4</f>
        <v>0</v>
      </c>
      <c r="I4" s="90">
        <f>'2 Drains'!G110+'2 Drains'!G153+'2 Drains'!G165</f>
        <v>573.78553385999999</v>
      </c>
      <c r="J4" s="90">
        <f>'2 QTY'!J39</f>
        <v>627.51</v>
      </c>
      <c r="K4" s="91"/>
      <c r="L4" s="90">
        <f>SUM(I4:K4)</f>
        <v>1201.29553386</v>
      </c>
    </row>
    <row r="5" spans="1:13" s="3" customFormat="1" ht="30" customHeight="1">
      <c r="A5" s="398" t="s">
        <v>103</v>
      </c>
      <c r="B5" s="92" t="s">
        <v>104</v>
      </c>
      <c r="C5" s="93" t="s">
        <v>105</v>
      </c>
      <c r="D5" s="92" t="s">
        <v>106</v>
      </c>
      <c r="E5" s="325">
        <v>15</v>
      </c>
      <c r="F5" s="94"/>
      <c r="G5" s="468">
        <f t="shared" ref="G5:G10" si="0">F5*E5</f>
        <v>0</v>
      </c>
      <c r="H5" s="95"/>
      <c r="I5" s="566" t="s">
        <v>107</v>
      </c>
      <c r="J5" s="567"/>
      <c r="K5" s="567"/>
      <c r="L5" s="567"/>
      <c r="M5" s="568"/>
    </row>
    <row r="6" spans="1:13" s="3" customFormat="1" ht="30" customHeight="1">
      <c r="A6" s="398" t="s">
        <v>108</v>
      </c>
      <c r="B6" s="92" t="s">
        <v>109</v>
      </c>
      <c r="C6" s="93" t="s">
        <v>110</v>
      </c>
      <c r="D6" s="92" t="s">
        <v>106</v>
      </c>
      <c r="E6" s="325">
        <v>8</v>
      </c>
      <c r="F6" s="94"/>
      <c r="G6" s="468">
        <f t="shared" si="0"/>
        <v>0</v>
      </c>
      <c r="H6" s="95"/>
      <c r="I6" s="569"/>
      <c r="J6" s="570"/>
      <c r="K6" s="570"/>
      <c r="L6" s="570"/>
      <c r="M6" s="571"/>
    </row>
    <row r="7" spans="1:13" s="3" customFormat="1" ht="30" customHeight="1">
      <c r="A7" s="96" t="s">
        <v>111</v>
      </c>
      <c r="B7" s="97" t="s">
        <v>112</v>
      </c>
      <c r="C7" s="98" t="s">
        <v>113</v>
      </c>
      <c r="D7" s="92" t="s">
        <v>106</v>
      </c>
      <c r="E7" s="325">
        <v>6</v>
      </c>
      <c r="F7" s="8"/>
      <c r="G7" s="468">
        <f t="shared" si="0"/>
        <v>0</v>
      </c>
      <c r="H7" s="95"/>
      <c r="I7" s="569"/>
      <c r="J7" s="570"/>
      <c r="K7" s="570"/>
      <c r="L7" s="570"/>
      <c r="M7" s="571"/>
    </row>
    <row r="8" spans="1:13" s="3" customFormat="1" ht="30" customHeight="1">
      <c r="A8" s="96" t="s">
        <v>114</v>
      </c>
      <c r="B8" s="97" t="s">
        <v>115</v>
      </c>
      <c r="C8" s="98" t="s">
        <v>116</v>
      </c>
      <c r="D8" s="92" t="s">
        <v>106</v>
      </c>
      <c r="E8" s="325">
        <v>2</v>
      </c>
      <c r="F8" s="8"/>
      <c r="G8" s="468">
        <f t="shared" si="0"/>
        <v>0</v>
      </c>
      <c r="H8" s="95"/>
      <c r="I8" s="569"/>
      <c r="J8" s="570"/>
      <c r="K8" s="570"/>
      <c r="L8" s="570"/>
      <c r="M8" s="571"/>
    </row>
    <row r="9" spans="1:13" s="3" customFormat="1" ht="30" customHeight="1">
      <c r="A9" s="96" t="s">
        <v>117</v>
      </c>
      <c r="B9" s="97" t="s">
        <v>118</v>
      </c>
      <c r="C9" s="98" t="s">
        <v>119</v>
      </c>
      <c r="D9" s="92" t="s">
        <v>106</v>
      </c>
      <c r="E9" s="325">
        <v>10</v>
      </c>
      <c r="F9" s="8"/>
      <c r="G9" s="468">
        <f t="shared" si="0"/>
        <v>0</v>
      </c>
      <c r="H9" s="95"/>
      <c r="I9" s="569"/>
      <c r="J9" s="570"/>
      <c r="K9" s="570"/>
      <c r="L9" s="570"/>
      <c r="M9" s="571"/>
    </row>
    <row r="10" spans="1:13" s="3" customFormat="1" ht="30" customHeight="1">
      <c r="A10" s="96" t="s">
        <v>120</v>
      </c>
      <c r="B10" s="97" t="s">
        <v>121</v>
      </c>
      <c r="C10" s="98" t="s">
        <v>122</v>
      </c>
      <c r="D10" s="92" t="s">
        <v>106</v>
      </c>
      <c r="E10" s="325">
        <v>10</v>
      </c>
      <c r="F10" s="8"/>
      <c r="G10" s="468">
        <f t="shared" si="0"/>
        <v>0</v>
      </c>
      <c r="H10" s="95"/>
      <c r="I10" s="569"/>
      <c r="J10" s="570"/>
      <c r="K10" s="570"/>
      <c r="L10" s="570"/>
      <c r="M10" s="571"/>
    </row>
    <row r="11" spans="1:13" customFormat="1" ht="30" customHeight="1">
      <c r="A11" s="498" t="s">
        <v>123</v>
      </c>
      <c r="B11" s="42"/>
      <c r="C11" s="37" t="s">
        <v>84</v>
      </c>
      <c r="D11" s="42"/>
      <c r="E11" s="326"/>
      <c r="F11" s="8"/>
      <c r="G11" s="499"/>
      <c r="I11" s="569"/>
      <c r="J11" s="570"/>
      <c r="K11" s="570"/>
      <c r="L11" s="570"/>
      <c r="M11" s="571"/>
    </row>
    <row r="12" spans="1:13" customFormat="1" ht="30" customHeight="1">
      <c r="A12" s="96" t="s">
        <v>124</v>
      </c>
      <c r="B12" s="42" t="s">
        <v>125</v>
      </c>
      <c r="C12" s="43" t="s">
        <v>126</v>
      </c>
      <c r="D12" s="42" t="s">
        <v>127</v>
      </c>
      <c r="E12" s="326">
        <v>10</v>
      </c>
      <c r="F12" s="8"/>
      <c r="G12" s="499">
        <f>F12*E12</f>
        <v>0</v>
      </c>
      <c r="I12" s="569"/>
      <c r="J12" s="570"/>
      <c r="K12" s="570"/>
      <c r="L12" s="570"/>
      <c r="M12" s="571"/>
    </row>
    <row r="13" spans="1:13" customFormat="1" ht="30" customHeight="1" thickBot="1">
      <c r="A13" s="96" t="s">
        <v>128</v>
      </c>
      <c r="B13" s="40" t="s">
        <v>129</v>
      </c>
      <c r="C13" s="99" t="s">
        <v>130</v>
      </c>
      <c r="D13" s="40" t="s">
        <v>127</v>
      </c>
      <c r="E13" s="327">
        <v>10</v>
      </c>
      <c r="F13" s="31"/>
      <c r="G13" s="500">
        <f>F13*E13</f>
        <v>0</v>
      </c>
      <c r="I13" s="572"/>
      <c r="J13" s="573"/>
      <c r="K13" s="573"/>
      <c r="L13" s="573"/>
      <c r="M13" s="574"/>
    </row>
    <row r="14" spans="1:13" ht="22.5" customHeight="1" thickBot="1">
      <c r="A14" s="405"/>
      <c r="B14" s="575" t="s">
        <v>131</v>
      </c>
      <c r="C14" s="576"/>
      <c r="D14" s="576"/>
      <c r="E14" s="576"/>
      <c r="F14" s="577"/>
      <c r="G14" s="406">
        <f>SUM(G4:G13)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5">
    <mergeCell ref="A1:C1"/>
    <mergeCell ref="D1:G1"/>
    <mergeCell ref="J2:J3"/>
    <mergeCell ref="I5:M13"/>
    <mergeCell ref="B14:F14"/>
  </mergeCells>
  <printOptions horizontalCentered="1"/>
  <pageMargins left="0.75" right="0.5" top="0.5" bottom="0.5" header="0" footer="0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3DF4-6FED-43BC-A5A3-2067F549DFEC}">
  <sheetPr>
    <tabColor rgb="FFFF9933"/>
    <pageSetUpPr fitToPage="1"/>
  </sheetPr>
  <dimension ref="A1:L22"/>
  <sheetViews>
    <sheetView view="pageBreakPreview" topLeftCell="A12" zoomScaleNormal="100" zoomScaleSheetLayoutView="100" workbookViewId="0">
      <selection activeCell="F19" sqref="F19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9.44140625" style="82" bestFit="1" customWidth="1"/>
    <col min="9" max="16384" width="9.109375" style="82"/>
  </cols>
  <sheetData>
    <row r="1" spans="1:12" s="3" customFormat="1" ht="60" customHeight="1" thickBot="1">
      <c r="A1" s="561" t="s">
        <v>132</v>
      </c>
      <c r="B1" s="562"/>
      <c r="C1" s="562"/>
      <c r="D1" s="563" t="str">
        <f>+'Bill 2.1'!D1:G1</f>
        <v>BILL NO.02- REDUCTION OF LANDSLIDE VULNERABILITY  BY MITIGATION MEASURES DERANIYAGALA KOLPING CENTER (SITE NO 48)</v>
      </c>
      <c r="E1" s="563"/>
      <c r="F1" s="563"/>
      <c r="G1" s="564"/>
    </row>
    <row r="2" spans="1:12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2" ht="24.75" customHeight="1">
      <c r="A3" s="501" t="s">
        <v>133</v>
      </c>
      <c r="B3" s="100"/>
      <c r="C3" s="101" t="s">
        <v>134</v>
      </c>
      <c r="D3" s="100"/>
      <c r="E3" s="102"/>
      <c r="F3" s="100"/>
      <c r="G3" s="400"/>
    </row>
    <row r="4" spans="1:12" ht="36" customHeight="1" thickBot="1">
      <c r="A4" s="398" t="s">
        <v>135</v>
      </c>
      <c r="B4" s="87" t="s">
        <v>136</v>
      </c>
      <c r="C4" s="106" t="s">
        <v>584</v>
      </c>
      <c r="D4" s="87" t="s">
        <v>137</v>
      </c>
      <c r="E4" s="105">
        <v>226</v>
      </c>
      <c r="F4" s="103"/>
      <c r="G4" s="497">
        <f>+E4*F4</f>
        <v>0</v>
      </c>
      <c r="H4" s="90">
        <f>'2 QTY'!J68</f>
        <v>225.12</v>
      </c>
    </row>
    <row r="5" spans="1:12" ht="32.25" customHeight="1">
      <c r="A5" s="398" t="s">
        <v>138</v>
      </c>
      <c r="B5" s="87" t="s">
        <v>139</v>
      </c>
      <c r="C5" s="106" t="s">
        <v>675</v>
      </c>
      <c r="D5" s="87" t="s">
        <v>137</v>
      </c>
      <c r="E5" s="105">
        <v>20</v>
      </c>
      <c r="F5" s="103"/>
      <c r="G5" s="497">
        <f>+E5*F5</f>
        <v>0</v>
      </c>
      <c r="H5" s="90"/>
      <c r="I5" s="578" t="s">
        <v>107</v>
      </c>
    </row>
    <row r="6" spans="1:12" ht="32.25" customHeight="1">
      <c r="A6" s="398" t="s">
        <v>140</v>
      </c>
      <c r="B6" s="6" t="s">
        <v>141</v>
      </c>
      <c r="C6" s="106" t="s">
        <v>676</v>
      </c>
      <c r="D6" s="6" t="s">
        <v>127</v>
      </c>
      <c r="E6" s="24">
        <v>10</v>
      </c>
      <c r="F6" s="103"/>
      <c r="G6" s="497">
        <f>+E6*F6</f>
        <v>0</v>
      </c>
      <c r="H6" s="90"/>
      <c r="I6" s="579"/>
    </row>
    <row r="7" spans="1:12" ht="32.25" customHeight="1" thickBot="1">
      <c r="A7" s="398" t="s">
        <v>143</v>
      </c>
      <c r="B7" s="6" t="s">
        <v>141</v>
      </c>
      <c r="C7" s="106" t="s">
        <v>144</v>
      </c>
      <c r="D7" s="6" t="s">
        <v>127</v>
      </c>
      <c r="E7" s="24">
        <v>10</v>
      </c>
      <c r="F7" s="103"/>
      <c r="G7" s="497">
        <f>+E7*F7</f>
        <v>0</v>
      </c>
      <c r="H7" s="107"/>
      <c r="I7" s="580"/>
    </row>
    <row r="8" spans="1:12" ht="32.25" customHeight="1">
      <c r="A8" s="398" t="s">
        <v>145</v>
      </c>
      <c r="B8" s="108" t="s">
        <v>146</v>
      </c>
      <c r="C8" s="109" t="s">
        <v>147</v>
      </c>
      <c r="D8" s="110" t="s">
        <v>137</v>
      </c>
      <c r="E8" s="24">
        <v>226</v>
      </c>
      <c r="F8" s="103"/>
      <c r="G8" s="497">
        <f>+E8*F8</f>
        <v>0</v>
      </c>
      <c r="H8" s="90">
        <f>E4</f>
        <v>226</v>
      </c>
      <c r="I8" s="111"/>
    </row>
    <row r="9" spans="1:12" ht="26.25" customHeight="1">
      <c r="A9" s="501" t="s">
        <v>148</v>
      </c>
      <c r="B9" s="100"/>
      <c r="C9" s="101" t="s">
        <v>149</v>
      </c>
      <c r="D9" s="112"/>
      <c r="E9" s="102"/>
      <c r="F9" s="100"/>
      <c r="G9" s="400"/>
    </row>
    <row r="10" spans="1:12" ht="48" customHeight="1">
      <c r="A10" s="398" t="s">
        <v>150</v>
      </c>
      <c r="B10" s="22" t="s">
        <v>151</v>
      </c>
      <c r="C10" s="113" t="s">
        <v>152</v>
      </c>
      <c r="D10" s="22" t="s">
        <v>127</v>
      </c>
      <c r="E10" s="388">
        <v>115</v>
      </c>
      <c r="F10" s="89"/>
      <c r="G10" s="399">
        <f t="shared" ref="G10:G16" si="0">E10*F10</f>
        <v>0</v>
      </c>
      <c r="H10" s="90">
        <f>'2 Drains'!H107+'2 Drains'!H165+'2 Drains'!H262</f>
        <v>114.0453441435</v>
      </c>
    </row>
    <row r="11" spans="1:12" ht="51" customHeight="1">
      <c r="A11" s="398" t="s">
        <v>153</v>
      </c>
      <c r="B11" s="22" t="s">
        <v>151</v>
      </c>
      <c r="C11" s="113" t="s">
        <v>154</v>
      </c>
      <c r="D11" s="22" t="s">
        <v>127</v>
      </c>
      <c r="E11" s="388">
        <v>240</v>
      </c>
      <c r="F11" s="89"/>
      <c r="G11" s="399">
        <f t="shared" si="0"/>
        <v>0</v>
      </c>
      <c r="H11" s="90">
        <f>'2 QTY'!J95</f>
        <v>238.22045000000003</v>
      </c>
      <c r="L11" s="114"/>
    </row>
    <row r="12" spans="1:12" ht="35.25" customHeight="1" thickBot="1">
      <c r="A12" s="398" t="s">
        <v>155</v>
      </c>
      <c r="B12" s="22" t="s">
        <v>156</v>
      </c>
      <c r="C12" s="113" t="s">
        <v>157</v>
      </c>
      <c r="D12" s="22" t="s">
        <v>127</v>
      </c>
      <c r="E12" s="388">
        <v>261</v>
      </c>
      <c r="F12" s="89"/>
      <c r="G12" s="399">
        <f t="shared" si="0"/>
        <v>0</v>
      </c>
      <c r="H12" s="90">
        <f>'2 QTY'!J119</f>
        <v>260.55810000000002</v>
      </c>
      <c r="L12" s="114"/>
    </row>
    <row r="13" spans="1:12" ht="35.25" customHeight="1">
      <c r="A13" s="398" t="s">
        <v>155</v>
      </c>
      <c r="B13" s="6" t="s">
        <v>158</v>
      </c>
      <c r="C13" s="35" t="s">
        <v>159</v>
      </c>
      <c r="D13" s="6" t="s">
        <v>127</v>
      </c>
      <c r="E13" s="24">
        <v>15</v>
      </c>
      <c r="F13" s="103"/>
      <c r="G13" s="497">
        <f t="shared" si="0"/>
        <v>0</v>
      </c>
      <c r="J13" s="578" t="s">
        <v>107</v>
      </c>
      <c r="L13" s="114"/>
    </row>
    <row r="14" spans="1:12" ht="35.25" customHeight="1">
      <c r="A14" s="398" t="s">
        <v>160</v>
      </c>
      <c r="B14" s="6" t="s">
        <v>161</v>
      </c>
      <c r="C14" s="35" t="s">
        <v>142</v>
      </c>
      <c r="D14" s="6" t="s">
        <v>127</v>
      </c>
      <c r="E14" s="24">
        <v>10</v>
      </c>
      <c r="F14" s="103"/>
      <c r="G14" s="497">
        <f t="shared" si="0"/>
        <v>0</v>
      </c>
      <c r="J14" s="579"/>
      <c r="L14" s="114"/>
    </row>
    <row r="15" spans="1:12" ht="35.25" customHeight="1">
      <c r="A15" s="398" t="s">
        <v>162</v>
      </c>
      <c r="B15" s="6" t="s">
        <v>141</v>
      </c>
      <c r="C15" s="106" t="s">
        <v>163</v>
      </c>
      <c r="D15" s="6" t="s">
        <v>127</v>
      </c>
      <c r="E15" s="24">
        <v>10</v>
      </c>
      <c r="F15" s="103"/>
      <c r="G15" s="497">
        <f t="shared" si="0"/>
        <v>0</v>
      </c>
      <c r="H15" s="115"/>
      <c r="J15" s="579"/>
    </row>
    <row r="16" spans="1:12" ht="35.25" customHeight="1" thickBot="1">
      <c r="A16" s="398" t="s">
        <v>164</v>
      </c>
      <c r="B16" s="108" t="s">
        <v>165</v>
      </c>
      <c r="C16" s="109" t="s">
        <v>166</v>
      </c>
      <c r="D16" s="110" t="s">
        <v>137</v>
      </c>
      <c r="E16" s="24">
        <v>95</v>
      </c>
      <c r="F16" s="103"/>
      <c r="G16" s="497">
        <f t="shared" si="0"/>
        <v>0</v>
      </c>
      <c r="H16" s="90">
        <f>E10+E11-E12</f>
        <v>94</v>
      </c>
      <c r="J16" s="580"/>
      <c r="L16" s="114"/>
    </row>
    <row r="17" spans="1:10" ht="28.5" customHeight="1" thickBot="1">
      <c r="A17" s="405"/>
      <c r="B17" s="575" t="s">
        <v>167</v>
      </c>
      <c r="C17" s="576"/>
      <c r="D17" s="576"/>
      <c r="E17" s="576"/>
      <c r="F17" s="577"/>
      <c r="G17" s="406">
        <f>SUM(G4:G16)</f>
        <v>0</v>
      </c>
    </row>
    <row r="18" spans="1:10">
      <c r="F18" s="114">
        <f>F17+F16</f>
        <v>0</v>
      </c>
    </row>
    <row r="21" spans="1:10">
      <c r="J21" s="82">
        <f>253</f>
        <v>253</v>
      </c>
    </row>
    <row r="22" spans="1:10">
      <c r="J22" s="82">
        <f>J21*0.18</f>
        <v>45.54</v>
      </c>
    </row>
  </sheetData>
  <mergeCells count="5">
    <mergeCell ref="A1:C1"/>
    <mergeCell ref="D1:G1"/>
    <mergeCell ref="I5:I7"/>
    <mergeCell ref="J13:J16"/>
    <mergeCell ref="B17:F17"/>
  </mergeCells>
  <printOptions horizontalCentered="1"/>
  <pageMargins left="0.75" right="0.5" top="0.5" bottom="0.5" header="0" footer="0"/>
  <pageSetup paperSize="9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7273-BD1B-4147-854D-AED0346A4A0A}">
  <sheetPr>
    <tabColor rgb="FFFF9933"/>
    <pageSetUpPr fitToPage="1"/>
  </sheetPr>
  <dimension ref="A1:K37"/>
  <sheetViews>
    <sheetView view="pageBreakPreview" zoomScale="85" zoomScaleNormal="110" zoomScaleSheetLayoutView="85" workbookViewId="0">
      <pane ySplit="2" topLeftCell="A3" activePane="bottomLeft" state="frozen"/>
      <selection activeCell="F19" sqref="F19"/>
      <selection pane="bottomLeft" activeCell="F20" sqref="F20"/>
    </sheetView>
  </sheetViews>
  <sheetFormatPr defaultColWidth="9.109375" defaultRowHeight="13.2"/>
  <cols>
    <col min="1" max="1" width="7.6640625" style="82" customWidth="1"/>
    <col min="2" max="2" width="9.6640625" style="82" customWidth="1"/>
    <col min="3" max="3" width="54" style="82" customWidth="1"/>
    <col min="4" max="4" width="7.6640625" style="82" customWidth="1"/>
    <col min="5" max="5" width="8.6640625" style="82" customWidth="1"/>
    <col min="6" max="6" width="10.6640625" style="82" customWidth="1"/>
    <col min="7" max="7" width="17.6640625" style="82" customWidth="1"/>
    <col min="8" max="8" width="11.44140625" style="116" customWidth="1"/>
    <col min="9" max="16384" width="9.109375" style="82"/>
  </cols>
  <sheetData>
    <row r="1" spans="1:11" s="3" customFormat="1" ht="60" customHeight="1" thickBot="1">
      <c r="A1" s="561" t="s">
        <v>659</v>
      </c>
      <c r="B1" s="562"/>
      <c r="C1" s="562"/>
      <c r="D1" s="563" t="str">
        <f>+'Bill 2.1'!D1:G1</f>
        <v>BILL NO.02- REDUCTION OF LANDSLIDE VULNERABILITY  BY MITIGATION MEASURES DERANIYAGALA KOLPING CENTER (SITE NO 48)</v>
      </c>
      <c r="E1" s="563"/>
      <c r="F1" s="563"/>
      <c r="G1" s="564"/>
      <c r="K1" s="3" t="s">
        <v>168</v>
      </c>
    </row>
    <row r="2" spans="1:11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1" ht="29.4" customHeight="1">
      <c r="A3" s="396" t="s">
        <v>169</v>
      </c>
      <c r="B3" s="117"/>
      <c r="C3" s="101" t="s">
        <v>170</v>
      </c>
      <c r="D3" s="118"/>
      <c r="E3" s="118"/>
      <c r="F3" s="118"/>
      <c r="G3" s="397"/>
    </row>
    <row r="4" spans="1:11" ht="29.4" customHeight="1">
      <c r="A4" s="398" t="s">
        <v>171</v>
      </c>
      <c r="B4" s="119" t="s">
        <v>172</v>
      </c>
      <c r="C4" s="104" t="s">
        <v>173</v>
      </c>
      <c r="D4" s="87" t="s">
        <v>137</v>
      </c>
      <c r="E4" s="388">
        <v>2</v>
      </c>
      <c r="F4" s="89"/>
      <c r="G4" s="399">
        <f>+E4*F4</f>
        <v>0</v>
      </c>
      <c r="H4" s="116">
        <f>'2 Drains'!I110</f>
        <v>1.7428125000000003</v>
      </c>
    </row>
    <row r="5" spans="1:11" ht="29.4" customHeight="1">
      <c r="A5" s="398" t="s">
        <v>174</v>
      </c>
      <c r="B5" s="119" t="s">
        <v>175</v>
      </c>
      <c r="C5" s="104" t="s">
        <v>176</v>
      </c>
      <c r="D5" s="87" t="s">
        <v>137</v>
      </c>
      <c r="E5" s="388">
        <v>9</v>
      </c>
      <c r="F5" s="89"/>
      <c r="G5" s="399">
        <f>+E5*F5</f>
        <v>0</v>
      </c>
      <c r="H5" s="116">
        <f>'2 Drains'!J110</f>
        <v>8.3118750000000023</v>
      </c>
    </row>
    <row r="6" spans="1:11" ht="29.4" customHeight="1">
      <c r="A6" s="398" t="s">
        <v>177</v>
      </c>
      <c r="B6" s="119" t="s">
        <v>178</v>
      </c>
      <c r="C6" s="104" t="s">
        <v>179</v>
      </c>
      <c r="D6" s="87" t="s">
        <v>180</v>
      </c>
      <c r="E6" s="388">
        <v>550</v>
      </c>
      <c r="F6" s="89"/>
      <c r="G6" s="399">
        <f>+E6*F6</f>
        <v>0</v>
      </c>
      <c r="H6" s="116">
        <f>'2 Drains'!U111</f>
        <v>544.54938271604942</v>
      </c>
    </row>
    <row r="7" spans="1:11" ht="29.4" customHeight="1">
      <c r="A7" s="398" t="s">
        <v>181</v>
      </c>
      <c r="B7" s="119" t="s">
        <v>182</v>
      </c>
      <c r="C7" s="104" t="s">
        <v>183</v>
      </c>
      <c r="D7" s="87" t="s">
        <v>102</v>
      </c>
      <c r="E7" s="388">
        <v>109</v>
      </c>
      <c r="F7" s="89"/>
      <c r="G7" s="399">
        <f>+E7*F7</f>
        <v>0</v>
      </c>
      <c r="H7" s="116">
        <f>'2 Drains'!K110+'2 Drains'!K111</f>
        <v>108.50550000000001</v>
      </c>
    </row>
    <row r="8" spans="1:11" ht="29.4" customHeight="1">
      <c r="A8" s="396" t="s">
        <v>184</v>
      </c>
      <c r="B8" s="117"/>
      <c r="C8" s="101" t="s">
        <v>185</v>
      </c>
      <c r="D8" s="118"/>
      <c r="E8" s="118"/>
      <c r="F8" s="118"/>
      <c r="G8" s="397"/>
    </row>
    <row r="9" spans="1:11" ht="29.4" customHeight="1">
      <c r="A9" s="398" t="s">
        <v>186</v>
      </c>
      <c r="B9" s="119" t="s">
        <v>172</v>
      </c>
      <c r="C9" s="104" t="s">
        <v>173</v>
      </c>
      <c r="D9" s="87" t="s">
        <v>137</v>
      </c>
      <c r="E9" s="388">
        <v>8</v>
      </c>
      <c r="F9" s="89"/>
      <c r="G9" s="399">
        <f>+E9*F9</f>
        <v>0</v>
      </c>
      <c r="H9" s="116">
        <f>'2 Drains'!I153</f>
        <v>7.784040000000001</v>
      </c>
    </row>
    <row r="10" spans="1:11" ht="29.4" customHeight="1">
      <c r="A10" s="398" t="s">
        <v>187</v>
      </c>
      <c r="B10" s="119" t="s">
        <v>175</v>
      </c>
      <c r="C10" s="104" t="s">
        <v>176</v>
      </c>
      <c r="D10" s="87" t="s">
        <v>137</v>
      </c>
      <c r="E10" s="388">
        <v>32</v>
      </c>
      <c r="F10" s="89"/>
      <c r="G10" s="399">
        <f>+E10*F10</f>
        <v>0</v>
      </c>
      <c r="H10" s="116">
        <f>'2 Drains'!J153+'2 Drains'!J154</f>
        <v>31.342410000000001</v>
      </c>
    </row>
    <row r="11" spans="1:11" ht="29.4" customHeight="1">
      <c r="A11" s="398" t="s">
        <v>188</v>
      </c>
      <c r="B11" s="119" t="s">
        <v>178</v>
      </c>
      <c r="C11" s="104" t="s">
        <v>179</v>
      </c>
      <c r="D11" s="87" t="s">
        <v>180</v>
      </c>
      <c r="E11" s="388">
        <v>1740</v>
      </c>
      <c r="F11" s="89"/>
      <c r="G11" s="399">
        <f>+E11*F11</f>
        <v>0</v>
      </c>
      <c r="H11" s="116">
        <f>'2 Drains'!U154</f>
        <v>1739.2819958847736</v>
      </c>
    </row>
    <row r="12" spans="1:11" ht="29.4" customHeight="1">
      <c r="A12" s="398" t="s">
        <v>189</v>
      </c>
      <c r="B12" s="119" t="s">
        <v>182</v>
      </c>
      <c r="C12" s="104" t="s">
        <v>183</v>
      </c>
      <c r="D12" s="87" t="s">
        <v>102</v>
      </c>
      <c r="E12" s="388">
        <v>345</v>
      </c>
      <c r="F12" s="89"/>
      <c r="G12" s="399">
        <f>+E12*F12</f>
        <v>0</v>
      </c>
      <c r="H12" s="116">
        <f>'2 Drains'!K153+'2 Drains'!K154</f>
        <v>344.12839999999994</v>
      </c>
    </row>
    <row r="13" spans="1:11" ht="29.4" customHeight="1">
      <c r="A13" s="396" t="s">
        <v>190</v>
      </c>
      <c r="B13" s="112"/>
      <c r="C13" s="101" t="s">
        <v>191</v>
      </c>
      <c r="D13" s="100"/>
      <c r="E13" s="100"/>
      <c r="F13" s="100"/>
      <c r="G13" s="400"/>
    </row>
    <row r="14" spans="1:11" ht="29.4" customHeight="1">
      <c r="A14" s="398" t="s">
        <v>192</v>
      </c>
      <c r="B14" s="119" t="s">
        <v>172</v>
      </c>
      <c r="C14" s="104" t="s">
        <v>173</v>
      </c>
      <c r="D14" s="87" t="s">
        <v>137</v>
      </c>
      <c r="E14" s="388">
        <v>1</v>
      </c>
      <c r="F14" s="89"/>
      <c r="G14" s="399">
        <f>+E14*F14</f>
        <v>0</v>
      </c>
      <c r="H14" s="116">
        <f>'2 Drains'!I165</f>
        <v>0.547033773</v>
      </c>
    </row>
    <row r="15" spans="1:11" ht="29.4" customHeight="1">
      <c r="A15" s="398" t="s">
        <v>193</v>
      </c>
      <c r="B15" s="119" t="s">
        <v>175</v>
      </c>
      <c r="C15" s="104" t="s">
        <v>176</v>
      </c>
      <c r="D15" s="87" t="s">
        <v>137</v>
      </c>
      <c r="E15" s="388">
        <v>3</v>
      </c>
      <c r="F15" s="89"/>
      <c r="G15" s="399">
        <f>+E15*F15</f>
        <v>0</v>
      </c>
      <c r="H15" s="116">
        <f>'2 Drains'!J165+'2 Drains'!J166</f>
        <v>2.8027336524000002</v>
      </c>
    </row>
    <row r="16" spans="1:11" ht="29.4" customHeight="1">
      <c r="A16" s="398" t="s">
        <v>194</v>
      </c>
      <c r="B16" s="119" t="s">
        <v>178</v>
      </c>
      <c r="C16" s="104" t="s">
        <v>179</v>
      </c>
      <c r="D16" s="87" t="s">
        <v>180</v>
      </c>
      <c r="E16" s="388">
        <v>160</v>
      </c>
      <c r="F16" s="89"/>
      <c r="G16" s="399">
        <f>+E16*F16</f>
        <v>0</v>
      </c>
      <c r="H16" s="116">
        <f>'2 Drains'!U166</f>
        <v>154.36152641975309</v>
      </c>
    </row>
    <row r="17" spans="1:10" ht="29.4" customHeight="1">
      <c r="A17" s="398" t="s">
        <v>195</v>
      </c>
      <c r="B17" s="119" t="s">
        <v>182</v>
      </c>
      <c r="C17" s="104" t="s">
        <v>183</v>
      </c>
      <c r="D17" s="87" t="s">
        <v>102</v>
      </c>
      <c r="E17" s="388">
        <v>40</v>
      </c>
      <c r="F17" s="89"/>
      <c r="G17" s="399">
        <f>+E17*F17</f>
        <v>0</v>
      </c>
      <c r="H17" s="116">
        <f>'2 Drains'!K165+'2 Drains'!K166</f>
        <v>39.1086168</v>
      </c>
    </row>
    <row r="18" spans="1:10" s="122" customFormat="1" ht="31.95" customHeight="1">
      <c r="A18" s="398" t="s">
        <v>196</v>
      </c>
      <c r="B18" s="6" t="s">
        <v>197</v>
      </c>
      <c r="C18" s="123" t="s">
        <v>198</v>
      </c>
      <c r="D18" s="6" t="s">
        <v>199</v>
      </c>
      <c r="E18" s="24">
        <v>17</v>
      </c>
      <c r="F18" s="8">
        <f>F17+F16</f>
        <v>0</v>
      </c>
      <c r="G18" s="131">
        <f>F18*E18</f>
        <v>0</v>
      </c>
      <c r="H18" s="120">
        <f>'2 Drains'!D167</f>
        <v>17</v>
      </c>
      <c r="I18" s="121"/>
    </row>
    <row r="19" spans="1:10" ht="30" customHeight="1">
      <c r="A19" s="396" t="s">
        <v>200</v>
      </c>
      <c r="B19" s="112"/>
      <c r="C19" s="37" t="s">
        <v>201</v>
      </c>
      <c r="D19" s="100"/>
      <c r="E19" s="100"/>
      <c r="F19" s="100"/>
      <c r="G19" s="400"/>
    </row>
    <row r="20" spans="1:10" ht="30" customHeight="1">
      <c r="A20" s="398" t="s">
        <v>202</v>
      </c>
      <c r="B20" s="119" t="s">
        <v>203</v>
      </c>
      <c r="C20" s="104" t="s">
        <v>204</v>
      </c>
      <c r="D20" s="87" t="s">
        <v>137</v>
      </c>
      <c r="E20" s="388">
        <v>208</v>
      </c>
      <c r="F20" s="89"/>
      <c r="G20" s="399">
        <f>+E20*F20</f>
        <v>0</v>
      </c>
      <c r="H20" s="116">
        <f>'2 QTY'!J129</f>
        <v>207.15750000000003</v>
      </c>
    </row>
    <row r="21" spans="1:10" ht="30" customHeight="1">
      <c r="A21" s="398" t="s">
        <v>205</v>
      </c>
      <c r="B21" s="119" t="s">
        <v>206</v>
      </c>
      <c r="C21" s="104" t="s">
        <v>207</v>
      </c>
      <c r="D21" s="87" t="s">
        <v>102</v>
      </c>
      <c r="E21" s="388">
        <v>346</v>
      </c>
      <c r="F21" s="89"/>
      <c r="G21" s="399">
        <f>+E21*F21</f>
        <v>0</v>
      </c>
      <c r="H21" s="116">
        <f>'2 QTY'!J131</f>
        <v>345.26250000000005</v>
      </c>
      <c r="J21" s="82">
        <f>253</f>
        <v>253</v>
      </c>
    </row>
    <row r="22" spans="1:10" ht="30" customHeight="1">
      <c r="A22" s="398" t="s">
        <v>208</v>
      </c>
      <c r="B22" s="119" t="s">
        <v>209</v>
      </c>
      <c r="C22" s="104" t="s">
        <v>210</v>
      </c>
      <c r="D22" s="87" t="s">
        <v>137</v>
      </c>
      <c r="E22" s="388">
        <v>47</v>
      </c>
      <c r="F22" s="89"/>
      <c r="G22" s="399">
        <f>+E22*F22</f>
        <v>0</v>
      </c>
      <c r="H22" s="116">
        <f>'2 QTY'!J130</f>
        <v>46.035000000000004</v>
      </c>
      <c r="J22" s="82">
        <f>J21*0.18</f>
        <v>45.54</v>
      </c>
    </row>
    <row r="23" spans="1:10" ht="30" customHeight="1">
      <c r="A23" s="396" t="s">
        <v>211</v>
      </c>
      <c r="B23" s="112"/>
      <c r="C23" s="312" t="s">
        <v>654</v>
      </c>
      <c r="D23" s="6"/>
      <c r="E23" s="391"/>
      <c r="F23" s="8"/>
      <c r="G23" s="401"/>
    </row>
    <row r="24" spans="1:10" ht="49.2" customHeight="1">
      <c r="A24" s="396"/>
      <c r="B24" s="112"/>
      <c r="C24" s="384" t="s">
        <v>642</v>
      </c>
      <c r="D24" s="6"/>
      <c r="E24" s="391"/>
      <c r="F24" s="8"/>
      <c r="G24" s="401"/>
    </row>
    <row r="25" spans="1:10" ht="51" customHeight="1">
      <c r="A25" s="398" t="s">
        <v>462</v>
      </c>
      <c r="B25" s="112"/>
      <c r="C25" s="35" t="s">
        <v>643</v>
      </c>
      <c r="D25" s="6" t="s">
        <v>199</v>
      </c>
      <c r="E25" s="392">
        <v>10</v>
      </c>
      <c r="F25" s="8"/>
      <c r="G25" s="401">
        <f t="shared" ref="G25" si="0">+E25*F25</f>
        <v>0</v>
      </c>
    </row>
    <row r="26" spans="1:10" ht="30" customHeight="1">
      <c r="A26" s="398" t="s">
        <v>463</v>
      </c>
      <c r="B26" s="119" t="s">
        <v>172</v>
      </c>
      <c r="C26" s="104" t="s">
        <v>173</v>
      </c>
      <c r="D26" s="87" t="s">
        <v>137</v>
      </c>
      <c r="E26" s="388">
        <v>1</v>
      </c>
      <c r="F26" s="89"/>
      <c r="G26" s="399">
        <f t="shared" ref="G26:G31" si="1">+E26*F26</f>
        <v>0</v>
      </c>
      <c r="H26" s="116">
        <f>'2 QTY'!J146</f>
        <v>0.52</v>
      </c>
    </row>
    <row r="27" spans="1:10" ht="30" customHeight="1">
      <c r="A27" s="398" t="s">
        <v>464</v>
      </c>
      <c r="B27" s="119" t="s">
        <v>175</v>
      </c>
      <c r="C27" s="104" t="s">
        <v>657</v>
      </c>
      <c r="D27" s="87" t="s">
        <v>137</v>
      </c>
      <c r="E27" s="388">
        <v>7</v>
      </c>
      <c r="F27" s="89"/>
      <c r="G27" s="399">
        <f t="shared" si="1"/>
        <v>0</v>
      </c>
      <c r="H27" s="116">
        <f>'2 QTY'!J151</f>
        <v>6.9700000000000006</v>
      </c>
    </row>
    <row r="28" spans="1:10" ht="30" customHeight="1">
      <c r="A28" s="398" t="s">
        <v>465</v>
      </c>
      <c r="B28" s="119" t="s">
        <v>178</v>
      </c>
      <c r="C28" s="104" t="s">
        <v>179</v>
      </c>
      <c r="D28" s="87" t="s">
        <v>180</v>
      </c>
      <c r="E28" s="388">
        <v>100</v>
      </c>
      <c r="F28" s="89"/>
      <c r="G28" s="399">
        <f t="shared" si="1"/>
        <v>0</v>
      </c>
      <c r="H28" s="116">
        <f>'2 QTY'!J155</f>
        <v>95.51</v>
      </c>
    </row>
    <row r="29" spans="1:10" ht="30" customHeight="1">
      <c r="A29" s="398" t="s">
        <v>460</v>
      </c>
      <c r="B29" s="119" t="s">
        <v>182</v>
      </c>
      <c r="C29" s="104" t="s">
        <v>658</v>
      </c>
      <c r="D29" s="87" t="s">
        <v>102</v>
      </c>
      <c r="E29" s="388">
        <v>36</v>
      </c>
      <c r="F29" s="89"/>
      <c r="G29" s="399">
        <f t="shared" si="1"/>
        <v>0</v>
      </c>
      <c r="H29" s="116">
        <f>'2 QTY'!J157</f>
        <v>34.6</v>
      </c>
    </row>
    <row r="30" spans="1:10" ht="30" customHeight="1">
      <c r="A30" s="396" t="s">
        <v>466</v>
      </c>
      <c r="B30" s="119"/>
      <c r="C30" s="23" t="s">
        <v>655</v>
      </c>
      <c r="D30" s="87"/>
      <c r="E30" s="388"/>
      <c r="F30" s="389"/>
      <c r="G30" s="402"/>
    </row>
    <row r="31" spans="1:10" ht="69">
      <c r="A31" s="398"/>
      <c r="B31" s="124"/>
      <c r="C31" s="385" t="s">
        <v>644</v>
      </c>
      <c r="D31" s="87"/>
      <c r="E31" s="388"/>
      <c r="F31" s="125"/>
      <c r="G31" s="403">
        <f t="shared" si="1"/>
        <v>0</v>
      </c>
    </row>
    <row r="32" spans="1:10" ht="30" customHeight="1">
      <c r="A32" s="398" t="s">
        <v>213</v>
      </c>
      <c r="B32" s="6" t="s">
        <v>451</v>
      </c>
      <c r="C32" s="10" t="s">
        <v>656</v>
      </c>
      <c r="D32" s="6" t="s">
        <v>127</v>
      </c>
      <c r="E32" s="24">
        <v>5</v>
      </c>
      <c r="F32" s="386"/>
      <c r="G32" s="404">
        <f t="shared" ref="G32:G36" si="2">F32*E32</f>
        <v>0</v>
      </c>
    </row>
    <row r="33" spans="1:7" ht="30" customHeight="1">
      <c r="A33" s="398" t="s">
        <v>214</v>
      </c>
      <c r="B33" s="6" t="s">
        <v>645</v>
      </c>
      <c r="C33" s="10" t="s">
        <v>646</v>
      </c>
      <c r="D33" s="129" t="s">
        <v>647</v>
      </c>
      <c r="E33" s="24">
        <v>50</v>
      </c>
      <c r="F33" s="386"/>
      <c r="G33" s="404">
        <f t="shared" si="2"/>
        <v>0</v>
      </c>
    </row>
    <row r="34" spans="1:7" ht="30" customHeight="1">
      <c r="A34" s="398" t="s">
        <v>215</v>
      </c>
      <c r="B34" s="129" t="s">
        <v>226</v>
      </c>
      <c r="C34" s="387" t="s">
        <v>648</v>
      </c>
      <c r="D34" s="129" t="s">
        <v>647</v>
      </c>
      <c r="E34" s="24">
        <v>50</v>
      </c>
      <c r="F34" s="386"/>
      <c r="G34" s="404">
        <f t="shared" si="2"/>
        <v>0</v>
      </c>
    </row>
    <row r="35" spans="1:7" ht="30" customHeight="1">
      <c r="A35" s="398" t="s">
        <v>216</v>
      </c>
      <c r="B35" s="6" t="s">
        <v>649</v>
      </c>
      <c r="C35" s="10" t="s">
        <v>650</v>
      </c>
      <c r="D35" s="129" t="s">
        <v>647</v>
      </c>
      <c r="E35" s="24">
        <v>50</v>
      </c>
      <c r="F35" s="386"/>
      <c r="G35" s="404">
        <f t="shared" si="2"/>
        <v>0</v>
      </c>
    </row>
    <row r="36" spans="1:7" ht="30" customHeight="1">
      <c r="A36" s="398" t="s">
        <v>217</v>
      </c>
      <c r="B36" s="6" t="s">
        <v>651</v>
      </c>
      <c r="C36" s="10" t="s">
        <v>652</v>
      </c>
      <c r="D36" s="129" t="s">
        <v>653</v>
      </c>
      <c r="E36" s="24">
        <v>6</v>
      </c>
      <c r="F36" s="386"/>
      <c r="G36" s="404">
        <f t="shared" si="2"/>
        <v>0</v>
      </c>
    </row>
    <row r="37" spans="1:7" ht="30" customHeight="1" thickBot="1">
      <c r="A37" s="405"/>
      <c r="B37" s="575" t="s">
        <v>218</v>
      </c>
      <c r="C37" s="576"/>
      <c r="D37" s="576"/>
      <c r="E37" s="576"/>
      <c r="F37" s="577"/>
      <c r="G37" s="406">
        <f>SUM(G3:G36)</f>
        <v>0</v>
      </c>
    </row>
  </sheetData>
  <mergeCells count="3">
    <mergeCell ref="A1:C1"/>
    <mergeCell ref="D1:G1"/>
    <mergeCell ref="B37:F37"/>
  </mergeCells>
  <phoneticPr fontId="42" type="noConversion"/>
  <printOptions horizontalCentered="1"/>
  <pageMargins left="0.75" right="0.5" top="0.5" bottom="0.5" header="0" footer="0"/>
  <pageSetup paperSize="9" scale="77" fitToHeight="0" orientation="portrait" r:id="rId1"/>
  <rowBreaks count="1" manualBreakCount="1">
    <brk id="2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3EA2-212C-40B0-93C6-5855DF51F9E2}">
  <sheetPr>
    <tabColor rgb="FFFF9933"/>
    <pageSetUpPr fitToPage="1"/>
  </sheetPr>
  <dimension ref="A1:J22"/>
  <sheetViews>
    <sheetView view="pageBreakPreview" zoomScale="110" zoomScaleNormal="110" zoomScaleSheetLayoutView="110" workbookViewId="0">
      <selection activeCell="C6" sqref="C6"/>
    </sheetView>
  </sheetViews>
  <sheetFormatPr defaultColWidth="9.109375" defaultRowHeight="13.2"/>
  <cols>
    <col min="1" max="1" width="7.6640625" style="82" customWidth="1"/>
    <col min="2" max="2" width="9.6640625" style="134" customWidth="1"/>
    <col min="3" max="3" width="54" style="82" customWidth="1"/>
    <col min="4" max="4" width="7.6640625" style="135" customWidth="1"/>
    <col min="5" max="5" width="8.6640625" style="82" customWidth="1"/>
    <col min="6" max="6" width="13.44140625" style="82" customWidth="1"/>
    <col min="7" max="7" width="17.6640625" style="82" customWidth="1"/>
    <col min="8" max="8" width="8.5546875" style="82" bestFit="1" customWidth="1"/>
    <col min="9" max="9" width="9.109375" style="82"/>
    <col min="10" max="10" width="10.44140625" style="82" bestFit="1" customWidth="1"/>
    <col min="11" max="16384" width="9.109375" style="82"/>
  </cols>
  <sheetData>
    <row r="1" spans="1:10" s="3" customFormat="1" ht="60" customHeight="1" thickBot="1">
      <c r="A1" s="561" t="s">
        <v>660</v>
      </c>
      <c r="B1" s="562"/>
      <c r="C1" s="562"/>
      <c r="D1" s="563" t="str">
        <f>+'Bill 2.1'!D1:G1</f>
        <v>BILL NO.02- REDUCTION OF LANDSLIDE VULNERABILITY  BY MITIGATION MEASURES DERANIYAGALA KOLPING CENTER (SITE NO 48)</v>
      </c>
      <c r="E1" s="563"/>
      <c r="F1" s="563"/>
      <c r="G1" s="564"/>
    </row>
    <row r="2" spans="1:10" ht="26.4">
      <c r="A2" s="394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395" t="s">
        <v>7</v>
      </c>
    </row>
    <row r="3" spans="1:10" ht="30" customHeight="1">
      <c r="A3" s="498" t="s">
        <v>219</v>
      </c>
      <c r="B3" s="42"/>
      <c r="C3" s="37" t="s">
        <v>220</v>
      </c>
      <c r="D3" s="42"/>
      <c r="E3" s="100"/>
      <c r="F3" s="100"/>
      <c r="G3" s="400"/>
      <c r="H3" s="91"/>
    </row>
    <row r="4" spans="1:10" ht="58.5" customHeight="1">
      <c r="A4" s="398" t="s">
        <v>221</v>
      </c>
      <c r="B4" s="126" t="s">
        <v>222</v>
      </c>
      <c r="C4" s="127" t="s">
        <v>223</v>
      </c>
      <c r="D4" s="126" t="s">
        <v>199</v>
      </c>
      <c r="E4" s="393">
        <v>90</v>
      </c>
      <c r="F4" s="128"/>
      <c r="G4" s="502">
        <f>+E4*F4</f>
        <v>0</v>
      </c>
      <c r="H4" s="91">
        <f>'2 QTY'!J208</f>
        <v>90</v>
      </c>
    </row>
    <row r="5" spans="1:10" ht="27.6" customHeight="1">
      <c r="A5" s="503" t="s">
        <v>224</v>
      </c>
      <c r="B5" s="129"/>
      <c r="C5" s="23" t="s">
        <v>225</v>
      </c>
      <c r="D5" s="129"/>
      <c r="E5" s="24"/>
      <c r="F5" s="8"/>
      <c r="G5" s="504"/>
      <c r="H5" s="130"/>
    </row>
    <row r="6" spans="1:10" s="3" customFormat="1" ht="30" customHeight="1">
      <c r="A6" s="505" t="s">
        <v>221</v>
      </c>
      <c r="B6" s="70" t="s">
        <v>226</v>
      </c>
      <c r="C6" s="43" t="s">
        <v>227</v>
      </c>
      <c r="D6" s="6" t="s">
        <v>228</v>
      </c>
      <c r="E6" s="24">
        <v>135</v>
      </c>
      <c r="F6" s="8"/>
      <c r="G6" s="131">
        <f>F6*E6</f>
        <v>0</v>
      </c>
      <c r="H6" s="90">
        <f>'2 QTY'!J187</f>
        <v>132.6645</v>
      </c>
      <c r="I6" s="132"/>
      <c r="J6" s="133"/>
    </row>
    <row r="7" spans="1:10" ht="24.75" customHeight="1" thickBot="1">
      <c r="A7" s="405"/>
      <c r="B7" s="575" t="s">
        <v>229</v>
      </c>
      <c r="C7" s="576"/>
      <c r="D7" s="576"/>
      <c r="E7" s="576"/>
      <c r="F7" s="577"/>
      <c r="G7" s="406">
        <f>SUM(G3:G6)</f>
        <v>0</v>
      </c>
    </row>
    <row r="18" spans="6:10">
      <c r="F18" s="82">
        <f>F17+F16</f>
        <v>0</v>
      </c>
    </row>
    <row r="21" spans="6:10">
      <c r="J21" s="82">
        <f>253</f>
        <v>253</v>
      </c>
    </row>
    <row r="22" spans="6:10">
      <c r="J22" s="82">
        <f>J21*0.18</f>
        <v>45.54</v>
      </c>
    </row>
  </sheetData>
  <mergeCells count="3">
    <mergeCell ref="A1:C1"/>
    <mergeCell ref="D1:G1"/>
    <mergeCell ref="B7:F7"/>
  </mergeCells>
  <printOptions horizontalCentered="1"/>
  <pageMargins left="0.75" right="0.5" top="0.5" bottom="0.5" header="0" footer="0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3452-4415-4446-AD7F-A73D8B08D100}">
  <sheetPr>
    <tabColor rgb="FF00B050"/>
  </sheetPr>
  <dimension ref="A1:R223"/>
  <sheetViews>
    <sheetView view="pageBreakPreview" zoomScale="90" zoomScaleNormal="100" zoomScaleSheetLayoutView="90" workbookViewId="0">
      <pane ySplit="2" topLeftCell="A15" activePane="bottomLeft" state="frozen"/>
      <selection activeCell="F23" sqref="F23"/>
      <selection pane="bottomLeft" activeCell="F23" sqref="F23"/>
    </sheetView>
  </sheetViews>
  <sheetFormatPr defaultColWidth="9.109375" defaultRowHeight="13.2"/>
  <cols>
    <col min="1" max="1" width="26.5546875" style="136" customWidth="1"/>
    <col min="2" max="5" width="10.6640625" style="136" customWidth="1"/>
    <col min="6" max="7" width="12.6640625" style="136" customWidth="1"/>
    <col min="8" max="8" width="5.5546875" style="136" customWidth="1"/>
    <col min="9" max="10" width="12.6640625" style="136" customWidth="1"/>
    <col min="11" max="11" width="10.33203125" style="136" bestFit="1" customWidth="1"/>
    <col min="12" max="12" width="10" style="136" bestFit="1" customWidth="1"/>
    <col min="13" max="15" width="9.109375" style="136"/>
    <col min="16" max="16" width="11.109375" style="136" bestFit="1" customWidth="1"/>
    <col min="17" max="16384" width="9.109375" style="136"/>
  </cols>
  <sheetData>
    <row r="1" spans="1:12" ht="20.100000000000001" customHeight="1">
      <c r="A1" s="599" t="s">
        <v>230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2" s="139" customFormat="1" ht="30" customHeight="1">
      <c r="A2" s="137"/>
      <c r="B2" s="138" t="s">
        <v>231</v>
      </c>
      <c r="C2" s="138" t="s">
        <v>232</v>
      </c>
      <c r="D2" s="138" t="s">
        <v>233</v>
      </c>
      <c r="E2" s="138" t="s">
        <v>29</v>
      </c>
      <c r="F2" s="138" t="s">
        <v>234</v>
      </c>
      <c r="G2" s="138" t="s">
        <v>235</v>
      </c>
      <c r="H2" s="138" t="s">
        <v>236</v>
      </c>
      <c r="I2" s="138" t="s">
        <v>237</v>
      </c>
      <c r="J2" s="138" t="s">
        <v>238</v>
      </c>
      <c r="L2" s="140"/>
    </row>
    <row r="3" spans="1:12" ht="24.9" customHeight="1">
      <c r="A3" s="602" t="s">
        <v>239</v>
      </c>
      <c r="B3" s="603"/>
      <c r="C3" s="603"/>
      <c r="D3" s="603"/>
      <c r="E3" s="603"/>
      <c r="F3" s="603"/>
      <c r="G3" s="603"/>
      <c r="H3" s="603"/>
      <c r="I3" s="603"/>
      <c r="J3" s="604"/>
    </row>
    <row r="4" spans="1:12" ht="15">
      <c r="A4" s="605" t="s">
        <v>240</v>
      </c>
      <c r="B4" s="606"/>
      <c r="C4" s="606"/>
      <c r="D4" s="606"/>
      <c r="E4" s="606"/>
      <c r="F4" s="607"/>
      <c r="G4" s="141"/>
      <c r="H4" s="142"/>
      <c r="I4" s="141"/>
      <c r="J4" s="141"/>
    </row>
    <row r="5" spans="1:12" ht="15">
      <c r="A5" s="143" t="str">
        <f>'2 Sheet1'!F18</f>
        <v>Gabion Wall Type 2</v>
      </c>
      <c r="B5" s="144"/>
      <c r="C5" s="145"/>
      <c r="D5" s="146"/>
      <c r="E5" s="145"/>
      <c r="F5" s="144"/>
      <c r="G5" s="145"/>
      <c r="H5" s="145"/>
      <c r="I5" s="145"/>
      <c r="J5" s="147"/>
      <c r="L5" s="148"/>
    </row>
    <row r="6" spans="1:12" ht="15">
      <c r="A6" s="149" t="str">
        <f>'2 Sheet1'!F20</f>
        <v>~CS10</v>
      </c>
      <c r="B6" s="150"/>
      <c r="C6" s="150">
        <f>'2 Sheet1'!I3</f>
        <v>0</v>
      </c>
      <c r="D6" s="146"/>
      <c r="E6" s="145"/>
      <c r="F6" s="144">
        <f>B6*C6</f>
        <v>0</v>
      </c>
      <c r="G6" s="145"/>
      <c r="H6" s="151" t="s">
        <v>241</v>
      </c>
      <c r="I6" s="147">
        <f>F6*1.1</f>
        <v>0</v>
      </c>
      <c r="J6" s="152">
        <f>ROUNDUP(I6,2)</f>
        <v>0</v>
      </c>
      <c r="L6" s="148"/>
    </row>
    <row r="7" spans="1:12" ht="15">
      <c r="A7" s="149" t="str">
        <f>'2 Sheet1'!F4</f>
        <v>CS01-CS02</v>
      </c>
      <c r="B7" s="150">
        <f>'2 Sheet1'!H4</f>
        <v>0</v>
      </c>
      <c r="C7" s="150">
        <f>'2 Sheet1'!I4</f>
        <v>0</v>
      </c>
      <c r="D7" s="146"/>
      <c r="E7" s="145"/>
      <c r="F7" s="144">
        <f t="shared" ref="F7:F36" si="0">B7*C7</f>
        <v>0</v>
      </c>
      <c r="G7" s="145"/>
      <c r="H7" s="151" t="s">
        <v>241</v>
      </c>
      <c r="I7" s="147">
        <f t="shared" ref="I7:I36" si="1">F7*1.1</f>
        <v>0</v>
      </c>
      <c r="J7" s="152">
        <f t="shared" ref="J7:J36" si="2">ROUNDUP(I7,2)</f>
        <v>0</v>
      </c>
      <c r="L7" s="148"/>
    </row>
    <row r="8" spans="1:12" ht="15">
      <c r="A8" s="149" t="str">
        <f>'2 Sheet1'!F5</f>
        <v>CS02-CS03</v>
      </c>
      <c r="B8" s="150">
        <f>'2 Sheet1'!H5</f>
        <v>0</v>
      </c>
      <c r="C8" s="150">
        <f>'2 Sheet1'!I5</f>
        <v>0</v>
      </c>
      <c r="D8" s="146"/>
      <c r="E8" s="145"/>
      <c r="F8" s="144">
        <f t="shared" si="0"/>
        <v>0</v>
      </c>
      <c r="G8" s="145"/>
      <c r="H8" s="151" t="s">
        <v>241</v>
      </c>
      <c r="I8" s="147">
        <f t="shared" si="1"/>
        <v>0</v>
      </c>
      <c r="J8" s="152">
        <f t="shared" si="2"/>
        <v>0</v>
      </c>
      <c r="L8" s="148"/>
    </row>
    <row r="9" spans="1:12" ht="15">
      <c r="A9" s="149" t="str">
        <f>'2 Sheet1'!F6</f>
        <v>CS02-CS04</v>
      </c>
      <c r="B9" s="150">
        <f>'2 Sheet1'!H6</f>
        <v>0</v>
      </c>
      <c r="C9" s="150">
        <f>'2 Sheet1'!I6</f>
        <v>0</v>
      </c>
      <c r="D9" s="146"/>
      <c r="E9" s="145"/>
      <c r="F9" s="144">
        <f t="shared" si="0"/>
        <v>0</v>
      </c>
      <c r="G9" s="145"/>
      <c r="H9" s="151" t="s">
        <v>241</v>
      </c>
      <c r="I9" s="147">
        <f t="shared" si="1"/>
        <v>0</v>
      </c>
      <c r="J9" s="152">
        <f t="shared" si="2"/>
        <v>0</v>
      </c>
      <c r="L9" s="148"/>
    </row>
    <row r="10" spans="1:12" ht="15">
      <c r="A10" s="149" t="str">
        <f>'2 Sheet1'!F7</f>
        <v>CS04~</v>
      </c>
      <c r="B10" s="150">
        <f>'2 Sheet1'!H7</f>
        <v>0</v>
      </c>
      <c r="C10" s="150">
        <f>'2 Sheet1'!I7</f>
        <v>0</v>
      </c>
      <c r="D10" s="146"/>
      <c r="E10" s="145"/>
      <c r="F10" s="144">
        <f t="shared" si="0"/>
        <v>0</v>
      </c>
      <c r="G10" s="145"/>
      <c r="H10" s="151" t="s">
        <v>241</v>
      </c>
      <c r="I10" s="147">
        <f t="shared" si="1"/>
        <v>0</v>
      </c>
      <c r="J10" s="152">
        <f t="shared" si="2"/>
        <v>0</v>
      </c>
      <c r="L10" s="148"/>
    </row>
    <row r="11" spans="1:12" ht="15">
      <c r="A11" s="153"/>
      <c r="B11" s="154"/>
      <c r="C11" s="144"/>
      <c r="D11" s="146"/>
      <c r="E11" s="145"/>
      <c r="F11" s="144"/>
      <c r="G11" s="145"/>
      <c r="H11" s="151"/>
      <c r="I11" s="147"/>
      <c r="J11" s="147"/>
      <c r="L11" s="148"/>
    </row>
    <row r="12" spans="1:12" ht="15">
      <c r="A12" s="149" t="str">
        <f>'2 Sheet1'!F9</f>
        <v>Nailing Area 02</v>
      </c>
      <c r="B12" s="154"/>
      <c r="C12" s="144"/>
      <c r="D12" s="146"/>
      <c r="E12" s="145"/>
      <c r="F12" s="144"/>
      <c r="G12" s="145"/>
      <c r="H12" s="151"/>
      <c r="I12" s="147"/>
      <c r="J12" s="147"/>
      <c r="L12" s="148"/>
    </row>
    <row r="13" spans="1:12" ht="15">
      <c r="A13" s="149" t="str">
        <f>'2 Sheet1'!F13</f>
        <v>~CS01</v>
      </c>
      <c r="B13" s="154">
        <f>'2 Sheet1'!H13</f>
        <v>0</v>
      </c>
      <c r="C13" s="144">
        <f>'2 Sheet1'!I13</f>
        <v>0</v>
      </c>
      <c r="D13" s="146"/>
      <c r="E13" s="145"/>
      <c r="F13" s="144">
        <f t="shared" si="0"/>
        <v>0</v>
      </c>
      <c r="G13" s="145"/>
      <c r="H13" s="151" t="s">
        <v>241</v>
      </c>
      <c r="I13" s="147">
        <f t="shared" si="1"/>
        <v>0</v>
      </c>
      <c r="J13" s="152">
        <f t="shared" si="2"/>
        <v>0</v>
      </c>
      <c r="L13" s="148"/>
    </row>
    <row r="14" spans="1:12" ht="15">
      <c r="A14" s="149" t="str">
        <f>'2 Sheet1'!F14</f>
        <v>CS01-CS02</v>
      </c>
      <c r="B14" s="154">
        <f>'2 Sheet1'!H14</f>
        <v>0</v>
      </c>
      <c r="C14" s="144">
        <f>'2 Sheet1'!I14</f>
        <v>0</v>
      </c>
      <c r="D14" s="146"/>
      <c r="E14" s="145"/>
      <c r="F14" s="144">
        <f t="shared" si="0"/>
        <v>0</v>
      </c>
      <c r="G14" s="145"/>
      <c r="H14" s="151" t="s">
        <v>241</v>
      </c>
      <c r="I14" s="147">
        <f t="shared" si="1"/>
        <v>0</v>
      </c>
      <c r="J14" s="152">
        <f t="shared" si="2"/>
        <v>0</v>
      </c>
      <c r="L14" s="148"/>
    </row>
    <row r="15" spans="1:12" ht="15">
      <c r="A15" s="149" t="str">
        <f>'2 Sheet1'!F15</f>
        <v>CS02-CS03</v>
      </c>
      <c r="B15" s="154">
        <f>'2 Sheet1'!H15</f>
        <v>0</v>
      </c>
      <c r="C15" s="144">
        <f>'2 Sheet1'!I15</f>
        <v>0</v>
      </c>
      <c r="D15" s="146"/>
      <c r="E15" s="145"/>
      <c r="F15" s="144">
        <f t="shared" si="0"/>
        <v>0</v>
      </c>
      <c r="G15" s="145"/>
      <c r="H15" s="151" t="s">
        <v>241</v>
      </c>
      <c r="I15" s="147">
        <f t="shared" si="1"/>
        <v>0</v>
      </c>
      <c r="J15" s="152">
        <f t="shared" si="2"/>
        <v>0</v>
      </c>
      <c r="L15" s="148"/>
    </row>
    <row r="16" spans="1:12" ht="15">
      <c r="A16" s="149" t="str">
        <f>'2 Sheet1'!F16</f>
        <v>CS03~</v>
      </c>
      <c r="B16" s="154">
        <f>'2 Sheet1'!H16</f>
        <v>0</v>
      </c>
      <c r="C16" s="144">
        <f>'2 Sheet1'!I16</f>
        <v>0</v>
      </c>
      <c r="D16" s="146"/>
      <c r="E16" s="145"/>
      <c r="F16" s="144">
        <f t="shared" si="0"/>
        <v>0</v>
      </c>
      <c r="G16" s="145"/>
      <c r="H16" s="151" t="s">
        <v>241</v>
      </c>
      <c r="I16" s="147">
        <f t="shared" si="1"/>
        <v>0</v>
      </c>
      <c r="J16" s="152">
        <f t="shared" si="2"/>
        <v>0</v>
      </c>
      <c r="L16" s="148"/>
    </row>
    <row r="17" spans="1:12" ht="15">
      <c r="A17" s="149"/>
      <c r="B17" s="154"/>
      <c r="C17" s="144"/>
      <c r="D17" s="146"/>
      <c r="E17" s="145"/>
      <c r="F17" s="144"/>
      <c r="G17" s="145"/>
      <c r="H17" s="151"/>
      <c r="I17" s="147"/>
      <c r="J17" s="147"/>
      <c r="L17" s="148"/>
    </row>
    <row r="18" spans="1:12" ht="15">
      <c r="A18" s="149" t="str">
        <f>'2 Sheet1'!F18</f>
        <v>Gabion Wall Type 2</v>
      </c>
      <c r="B18" s="154"/>
      <c r="C18" s="144"/>
      <c r="D18" s="146"/>
      <c r="E18" s="145"/>
      <c r="F18" s="144"/>
      <c r="G18" s="145"/>
      <c r="H18" s="151"/>
      <c r="I18" s="147"/>
      <c r="J18" s="147"/>
      <c r="L18" s="148"/>
    </row>
    <row r="19" spans="1:12" ht="15">
      <c r="A19" s="149" t="str">
        <f>'2 Sheet1'!F20</f>
        <v>~CS10</v>
      </c>
      <c r="B19" s="154">
        <f>'2 Sheet1'!H20</f>
        <v>41.85</v>
      </c>
      <c r="C19" s="144">
        <f>'2 Sheet1'!I20</f>
        <v>12.92</v>
      </c>
      <c r="D19" s="146"/>
      <c r="E19" s="145"/>
      <c r="F19" s="144">
        <f t="shared" si="0"/>
        <v>540.702</v>
      </c>
      <c r="G19" s="145"/>
      <c r="H19" s="151" t="s">
        <v>241</v>
      </c>
      <c r="I19" s="147">
        <f t="shared" si="1"/>
        <v>594.7722</v>
      </c>
      <c r="J19" s="152">
        <f t="shared" si="2"/>
        <v>594.78</v>
      </c>
      <c r="L19" s="148"/>
    </row>
    <row r="20" spans="1:12" ht="15">
      <c r="A20" s="149" t="str">
        <f>'2 Sheet1'!F21</f>
        <v>CS01-CS02</v>
      </c>
      <c r="B20" s="154">
        <f>'2 Sheet1'!H21</f>
        <v>0</v>
      </c>
      <c r="C20" s="144">
        <f>'2 Sheet1'!I21</f>
        <v>0</v>
      </c>
      <c r="D20" s="146"/>
      <c r="E20" s="145"/>
      <c r="F20" s="144">
        <f t="shared" si="0"/>
        <v>0</v>
      </c>
      <c r="G20" s="145"/>
      <c r="H20" s="151" t="s">
        <v>241</v>
      </c>
      <c r="I20" s="147">
        <f t="shared" si="1"/>
        <v>0</v>
      </c>
      <c r="J20" s="152">
        <f t="shared" si="2"/>
        <v>0</v>
      </c>
      <c r="L20" s="148"/>
    </row>
    <row r="21" spans="1:12" ht="15">
      <c r="A21" s="149" t="str">
        <f>'2 Sheet1'!F22</f>
        <v>CS02-CS03</v>
      </c>
      <c r="B21" s="154">
        <f>'2 Sheet1'!H22</f>
        <v>0</v>
      </c>
      <c r="C21" s="144">
        <f>'2 Sheet1'!I22</f>
        <v>0</v>
      </c>
      <c r="D21" s="146"/>
      <c r="E21" s="145"/>
      <c r="F21" s="144">
        <f t="shared" si="0"/>
        <v>0</v>
      </c>
      <c r="G21" s="145"/>
      <c r="H21" s="151" t="s">
        <v>241</v>
      </c>
      <c r="I21" s="147">
        <f t="shared" si="1"/>
        <v>0</v>
      </c>
      <c r="J21" s="152">
        <f t="shared" si="2"/>
        <v>0</v>
      </c>
      <c r="L21" s="148"/>
    </row>
    <row r="22" spans="1:12" ht="15">
      <c r="A22" s="149" t="str">
        <f>'2 Sheet1'!F23</f>
        <v>CS03~</v>
      </c>
      <c r="B22" s="154">
        <f>'2 Sheet1'!H23</f>
        <v>0</v>
      </c>
      <c r="C22" s="144">
        <f>'2 Sheet1'!I23</f>
        <v>0</v>
      </c>
      <c r="D22" s="146"/>
      <c r="E22" s="145"/>
      <c r="F22" s="144">
        <f t="shared" si="0"/>
        <v>0</v>
      </c>
      <c r="G22" s="145"/>
      <c r="H22" s="151" t="s">
        <v>241</v>
      </c>
      <c r="I22" s="147">
        <f t="shared" si="1"/>
        <v>0</v>
      </c>
      <c r="J22" s="152">
        <f t="shared" si="2"/>
        <v>0</v>
      </c>
      <c r="L22" s="148"/>
    </row>
    <row r="23" spans="1:12" ht="15">
      <c r="A23" s="149"/>
      <c r="B23" s="154"/>
      <c r="C23" s="144"/>
      <c r="D23" s="146"/>
      <c r="E23" s="145"/>
      <c r="F23" s="144"/>
      <c r="G23" s="145"/>
      <c r="H23" s="151"/>
      <c r="I23" s="147"/>
      <c r="J23" s="147"/>
      <c r="L23" s="148"/>
    </row>
    <row r="24" spans="1:12" ht="15">
      <c r="A24" s="149" t="str">
        <f>'2 Sheet1'!F25</f>
        <v>CS07</v>
      </c>
      <c r="B24" s="154">
        <f>'2 Sheet1'!H25</f>
        <v>0</v>
      </c>
      <c r="C24" s="144">
        <f>'2 Sheet1'!I25</f>
        <v>0</v>
      </c>
      <c r="D24" s="146"/>
      <c r="E24" s="145"/>
      <c r="F24" s="144">
        <f t="shared" si="0"/>
        <v>0</v>
      </c>
      <c r="G24" s="145"/>
      <c r="H24" s="151" t="s">
        <v>241</v>
      </c>
      <c r="I24" s="147">
        <f t="shared" si="1"/>
        <v>0</v>
      </c>
      <c r="J24" s="152">
        <f t="shared" si="2"/>
        <v>0</v>
      </c>
      <c r="L24" s="148"/>
    </row>
    <row r="25" spans="1:12" ht="15">
      <c r="A25" s="149"/>
      <c r="B25" s="154"/>
      <c r="C25" s="144"/>
      <c r="D25" s="146"/>
      <c r="E25" s="145"/>
      <c r="F25" s="144"/>
      <c r="G25" s="145"/>
      <c r="H25" s="151"/>
      <c r="I25" s="147"/>
      <c r="J25" s="147"/>
      <c r="L25" s="148"/>
    </row>
    <row r="26" spans="1:12" ht="15">
      <c r="A26" s="149" t="str">
        <f>'2 Sheet1'!F27</f>
        <v>Gabion Wall Type 3</v>
      </c>
      <c r="B26" s="154"/>
      <c r="C26" s="144"/>
      <c r="D26" s="146"/>
      <c r="E26" s="145"/>
      <c r="F26" s="144"/>
      <c r="G26" s="145"/>
      <c r="H26" s="151"/>
      <c r="I26" s="147"/>
      <c r="J26" s="147"/>
      <c r="L26" s="148"/>
    </row>
    <row r="27" spans="1:12" ht="15">
      <c r="A27" s="149" t="str">
        <f>'2 Sheet1'!F29</f>
        <v>~CS05</v>
      </c>
      <c r="B27" s="154">
        <f>'2 Sheet1'!H29</f>
        <v>0</v>
      </c>
      <c r="C27" s="144">
        <f>'2 Sheet1'!I29</f>
        <v>0</v>
      </c>
      <c r="D27" s="146"/>
      <c r="E27" s="145"/>
      <c r="F27" s="144">
        <f t="shared" si="0"/>
        <v>0</v>
      </c>
      <c r="G27" s="145"/>
      <c r="H27" s="151" t="s">
        <v>241</v>
      </c>
      <c r="I27" s="147">
        <f t="shared" si="1"/>
        <v>0</v>
      </c>
      <c r="J27" s="152">
        <f t="shared" si="2"/>
        <v>0</v>
      </c>
      <c r="L27" s="148"/>
    </row>
    <row r="28" spans="1:12" ht="15">
      <c r="A28" s="149" t="str">
        <f>'2 Sheet1'!F30</f>
        <v>CS05-CS06</v>
      </c>
      <c r="B28" s="154">
        <f>'2 Sheet1'!H30</f>
        <v>0</v>
      </c>
      <c r="C28" s="144">
        <f>'2 Sheet1'!I30</f>
        <v>0</v>
      </c>
      <c r="D28" s="146"/>
      <c r="E28" s="145"/>
      <c r="F28" s="144">
        <f t="shared" si="0"/>
        <v>0</v>
      </c>
      <c r="G28" s="145"/>
      <c r="H28" s="151" t="s">
        <v>241</v>
      </c>
      <c r="I28" s="147">
        <f t="shared" si="1"/>
        <v>0</v>
      </c>
      <c r="J28" s="152">
        <f t="shared" si="2"/>
        <v>0</v>
      </c>
      <c r="L28" s="148"/>
    </row>
    <row r="29" spans="1:12" ht="15">
      <c r="A29" s="149" t="str">
        <f>'2 Sheet1'!F31</f>
        <v>CS06~</v>
      </c>
      <c r="B29" s="154">
        <f>'2 Sheet1'!H31</f>
        <v>0</v>
      </c>
      <c r="C29" s="144">
        <f>'2 Sheet1'!I31</f>
        <v>0</v>
      </c>
      <c r="D29" s="146"/>
      <c r="E29" s="145"/>
      <c r="F29" s="144">
        <f t="shared" si="0"/>
        <v>0</v>
      </c>
      <c r="G29" s="145"/>
      <c r="H29" s="151" t="s">
        <v>241</v>
      </c>
      <c r="I29" s="147">
        <f t="shared" si="1"/>
        <v>0</v>
      </c>
      <c r="J29" s="152">
        <f t="shared" si="2"/>
        <v>0</v>
      </c>
      <c r="L29" s="148"/>
    </row>
    <row r="30" spans="1:12" ht="15">
      <c r="A30" s="149"/>
      <c r="B30" s="154"/>
      <c r="C30" s="144"/>
      <c r="D30" s="146"/>
      <c r="E30" s="145"/>
      <c r="F30" s="144"/>
      <c r="G30" s="145"/>
      <c r="H30" s="151"/>
      <c r="I30" s="147"/>
      <c r="J30" s="147"/>
      <c r="L30" s="148"/>
    </row>
    <row r="31" spans="1:12" ht="15">
      <c r="A31" s="149" t="str">
        <f>'2 Sheet1'!F35</f>
        <v>Gabion Wall Type 5</v>
      </c>
      <c r="B31" s="154"/>
      <c r="C31" s="144"/>
      <c r="D31" s="146"/>
      <c r="E31" s="145"/>
      <c r="F31" s="144"/>
      <c r="G31" s="145"/>
      <c r="H31" s="151"/>
      <c r="I31" s="147"/>
      <c r="J31" s="147"/>
      <c r="L31" s="148"/>
    </row>
    <row r="32" spans="1:12" ht="15">
      <c r="A32" s="149" t="str">
        <f>'2 Sheet1'!F37</f>
        <v>~CS05</v>
      </c>
      <c r="B32" s="154">
        <f>'2 Sheet1'!H37</f>
        <v>0</v>
      </c>
      <c r="C32" s="144">
        <f>'2 Sheet1'!I37</f>
        <v>0</v>
      </c>
      <c r="D32" s="146"/>
      <c r="E32" s="145"/>
      <c r="F32" s="144">
        <f t="shared" si="0"/>
        <v>0</v>
      </c>
      <c r="G32" s="145"/>
      <c r="H32" s="151" t="s">
        <v>241</v>
      </c>
      <c r="I32" s="147">
        <f t="shared" si="1"/>
        <v>0</v>
      </c>
      <c r="J32" s="152">
        <f t="shared" si="2"/>
        <v>0</v>
      </c>
      <c r="L32" s="148"/>
    </row>
    <row r="33" spans="1:12" ht="15">
      <c r="A33" s="149" t="str">
        <f>'2 Sheet1'!F38</f>
        <v>CS05-CS06</v>
      </c>
      <c r="B33" s="154">
        <f>'2 Sheet1'!H38</f>
        <v>0</v>
      </c>
      <c r="C33" s="144">
        <f>'2 Sheet1'!I38</f>
        <v>0</v>
      </c>
      <c r="D33" s="146"/>
      <c r="E33" s="145"/>
      <c r="F33" s="144">
        <f t="shared" si="0"/>
        <v>0</v>
      </c>
      <c r="G33" s="145"/>
      <c r="H33" s="151" t="s">
        <v>241</v>
      </c>
      <c r="I33" s="147">
        <f t="shared" si="1"/>
        <v>0</v>
      </c>
      <c r="J33" s="152">
        <f t="shared" si="2"/>
        <v>0</v>
      </c>
      <c r="L33" s="148"/>
    </row>
    <row r="34" spans="1:12" ht="15">
      <c r="A34" s="149" t="str">
        <f>'2 Sheet1'!F39</f>
        <v>CS06-CS07</v>
      </c>
      <c r="B34" s="154">
        <f>'2 Sheet1'!H39</f>
        <v>0</v>
      </c>
      <c r="C34" s="144">
        <f>'2 Sheet1'!I39</f>
        <v>0</v>
      </c>
      <c r="D34" s="146"/>
      <c r="E34" s="145"/>
      <c r="F34" s="144">
        <f t="shared" si="0"/>
        <v>0</v>
      </c>
      <c r="G34" s="145"/>
      <c r="H34" s="151" t="s">
        <v>241</v>
      </c>
      <c r="I34" s="147">
        <f t="shared" si="1"/>
        <v>0</v>
      </c>
      <c r="J34" s="152">
        <f t="shared" si="2"/>
        <v>0</v>
      </c>
      <c r="L34" s="148"/>
    </row>
    <row r="35" spans="1:12" ht="15">
      <c r="A35" s="149" t="str">
        <f>'2 Sheet1'!F40</f>
        <v>CS07-CS08</v>
      </c>
      <c r="B35" s="154">
        <f>'2 Sheet1'!H40</f>
        <v>0</v>
      </c>
      <c r="C35" s="144">
        <f>'2 Sheet1'!I40</f>
        <v>0</v>
      </c>
      <c r="D35" s="146"/>
      <c r="E35" s="145"/>
      <c r="F35" s="144">
        <f t="shared" si="0"/>
        <v>0</v>
      </c>
      <c r="G35" s="145"/>
      <c r="H35" s="151" t="s">
        <v>241</v>
      </c>
      <c r="I35" s="147">
        <f t="shared" si="1"/>
        <v>0</v>
      </c>
      <c r="J35" s="152">
        <f t="shared" si="2"/>
        <v>0</v>
      </c>
      <c r="L35" s="148"/>
    </row>
    <row r="36" spans="1:12" ht="15">
      <c r="A36" s="149" t="str">
        <f>'2 Sheet1'!F41</f>
        <v>CS08~</v>
      </c>
      <c r="B36" s="154">
        <f>'2 Sheet1'!H41</f>
        <v>0</v>
      </c>
      <c r="C36" s="144">
        <f>'2 Sheet1'!I41</f>
        <v>0</v>
      </c>
      <c r="D36" s="146"/>
      <c r="E36" s="145"/>
      <c r="F36" s="144">
        <f t="shared" si="0"/>
        <v>0</v>
      </c>
      <c r="G36" s="145"/>
      <c r="H36" s="151" t="s">
        <v>241</v>
      </c>
      <c r="I36" s="147">
        <f t="shared" si="1"/>
        <v>0</v>
      </c>
      <c r="J36" s="152">
        <f t="shared" si="2"/>
        <v>0</v>
      </c>
      <c r="L36" s="148"/>
    </row>
    <row r="37" spans="1:12" ht="15">
      <c r="A37" s="149"/>
      <c r="B37" s="154"/>
      <c r="C37" s="144"/>
      <c r="D37" s="146"/>
      <c r="E37" s="145"/>
      <c r="F37" s="144"/>
      <c r="G37" s="145"/>
      <c r="H37" s="145"/>
      <c r="I37" s="147"/>
      <c r="J37" s="147"/>
      <c r="L37" s="148"/>
    </row>
    <row r="38" spans="1:12" ht="15">
      <c r="A38" s="155" t="s">
        <v>242</v>
      </c>
      <c r="B38" s="156">
        <v>8.5</v>
      </c>
      <c r="C38" s="144">
        <v>3.5</v>
      </c>
      <c r="D38" s="146"/>
      <c r="E38" s="145"/>
      <c r="F38" s="144">
        <f>B38*C38</f>
        <v>29.75</v>
      </c>
      <c r="G38" s="145"/>
      <c r="H38" s="151" t="s">
        <v>241</v>
      </c>
      <c r="I38" s="147">
        <f>F38*1.1</f>
        <v>32.725000000000001</v>
      </c>
      <c r="J38" s="152">
        <f>ROUNDUP(I38,2)</f>
        <v>32.729999999999997</v>
      </c>
      <c r="L38" s="148"/>
    </row>
    <row r="39" spans="1:12" ht="15">
      <c r="A39" s="157"/>
      <c r="B39" s="144"/>
      <c r="C39" s="144"/>
      <c r="D39" s="146"/>
      <c r="E39" s="145"/>
      <c r="F39" s="144"/>
      <c r="G39" s="145"/>
      <c r="H39" s="145"/>
      <c r="I39" s="147"/>
      <c r="J39" s="158">
        <f>SUM(J6:J38)</f>
        <v>627.51</v>
      </c>
      <c r="L39" s="148"/>
    </row>
    <row r="40" spans="1:12" ht="15">
      <c r="A40" s="153"/>
      <c r="B40" s="154"/>
      <c r="C40" s="159"/>
      <c r="D40" s="160"/>
      <c r="E40" s="161"/>
      <c r="F40" s="154"/>
      <c r="G40" s="161"/>
      <c r="H40" s="161"/>
      <c r="I40" s="162"/>
      <c r="J40" s="163"/>
    </row>
    <row r="41" spans="1:12" ht="15">
      <c r="A41" s="602" t="s">
        <v>243</v>
      </c>
      <c r="B41" s="603"/>
      <c r="C41" s="603"/>
      <c r="D41" s="603"/>
      <c r="E41" s="603"/>
      <c r="F41" s="603"/>
      <c r="G41" s="603"/>
      <c r="H41" s="603"/>
      <c r="I41" s="603"/>
      <c r="J41" s="604"/>
    </row>
    <row r="42" spans="1:12" ht="15">
      <c r="A42" s="586" t="s">
        <v>244</v>
      </c>
      <c r="B42" s="587"/>
      <c r="C42" s="587"/>
      <c r="D42" s="587"/>
      <c r="E42" s="587"/>
      <c r="F42" s="588"/>
      <c r="G42" s="141"/>
      <c r="H42" s="142"/>
      <c r="I42" s="142"/>
      <c r="J42" s="141"/>
      <c r="K42" s="164"/>
    </row>
    <row r="43" spans="1:12" ht="15">
      <c r="A43" s="586" t="s">
        <v>245</v>
      </c>
      <c r="B43" s="587"/>
      <c r="C43" s="587"/>
      <c r="D43" s="587"/>
      <c r="E43" s="587"/>
      <c r="F43" s="588"/>
      <c r="G43" s="141"/>
      <c r="H43" s="142"/>
      <c r="I43" s="141"/>
      <c r="J43" s="141"/>
      <c r="L43" s="148"/>
    </row>
    <row r="44" spans="1:12" ht="15">
      <c r="A44" s="586" t="s">
        <v>246</v>
      </c>
      <c r="B44" s="587"/>
      <c r="C44" s="587"/>
      <c r="D44" s="587"/>
      <c r="E44" s="587"/>
      <c r="F44" s="588"/>
      <c r="G44" s="165"/>
      <c r="H44" s="166"/>
      <c r="I44" s="165"/>
      <c r="J44" s="165"/>
      <c r="L44" s="148"/>
    </row>
    <row r="45" spans="1:12" ht="15">
      <c r="A45" s="157" t="s">
        <v>247</v>
      </c>
      <c r="B45" s="144"/>
      <c r="C45" s="144"/>
      <c r="D45" s="146"/>
      <c r="E45" s="145"/>
      <c r="F45" s="144"/>
      <c r="G45" s="145"/>
      <c r="H45" s="145"/>
      <c r="I45" s="147"/>
      <c r="J45" s="147"/>
      <c r="L45" s="148"/>
    </row>
    <row r="46" spans="1:12" ht="15">
      <c r="A46" s="149" t="str">
        <f>A18</f>
        <v>Gabion Wall Type 2</v>
      </c>
      <c r="B46" s="154"/>
      <c r="C46" s="144"/>
      <c r="D46" s="146"/>
      <c r="E46" s="145"/>
      <c r="F46" s="144"/>
      <c r="G46" s="145"/>
      <c r="H46" s="145"/>
      <c r="I46" s="147"/>
      <c r="J46" s="147"/>
      <c r="L46" s="148"/>
    </row>
    <row r="47" spans="1:12" ht="15">
      <c r="A47" s="149" t="str">
        <f>A19</f>
        <v>~CS10</v>
      </c>
      <c r="B47" s="154">
        <f>B19</f>
        <v>41.85</v>
      </c>
      <c r="C47" s="144">
        <f>'2 Sheet1'!M20</f>
        <v>4.8899999999999997</v>
      </c>
      <c r="D47" s="146"/>
      <c r="E47" s="145"/>
      <c r="F47" s="144">
        <f>B47*C47</f>
        <v>204.6465</v>
      </c>
      <c r="G47" s="145"/>
      <c r="H47" s="145" t="s">
        <v>248</v>
      </c>
      <c r="I47" s="147">
        <f>F47*1.1</f>
        <v>225.11115000000001</v>
      </c>
      <c r="J47" s="152">
        <f>ROUNDUP(I47,2)</f>
        <v>225.12</v>
      </c>
      <c r="L47" s="148"/>
    </row>
    <row r="48" spans="1:12" ht="15">
      <c r="A48" s="149" t="str">
        <f>A20</f>
        <v>CS01-CS02</v>
      </c>
      <c r="B48" s="154">
        <f>B20</f>
        <v>0</v>
      </c>
      <c r="C48" s="144">
        <f>'2 Sheet1'!M21</f>
        <v>0</v>
      </c>
      <c r="D48" s="146"/>
      <c r="E48" s="145"/>
      <c r="F48" s="144">
        <f>B48*C48</f>
        <v>0</v>
      </c>
      <c r="G48" s="145"/>
      <c r="H48" s="145" t="s">
        <v>248</v>
      </c>
      <c r="I48" s="147">
        <f>F48*1.1</f>
        <v>0</v>
      </c>
      <c r="J48" s="152">
        <f t="shared" ref="J48:J64" si="3">ROUNDUP(I48,2)</f>
        <v>0</v>
      </c>
      <c r="L48" s="148"/>
    </row>
    <row r="49" spans="1:12" ht="15">
      <c r="A49" s="149" t="str">
        <f>A21</f>
        <v>CS02-CS03</v>
      </c>
      <c r="B49" s="154">
        <f>B21</f>
        <v>0</v>
      </c>
      <c r="C49" s="144">
        <f>'2 Sheet1'!M22</f>
        <v>0</v>
      </c>
      <c r="D49" s="146"/>
      <c r="E49" s="145"/>
      <c r="F49" s="144">
        <f>B49*C49</f>
        <v>0</v>
      </c>
      <c r="G49" s="145"/>
      <c r="H49" s="145" t="s">
        <v>248</v>
      </c>
      <c r="I49" s="147">
        <f>F49*1.1</f>
        <v>0</v>
      </c>
      <c r="J49" s="152">
        <f t="shared" si="3"/>
        <v>0</v>
      </c>
      <c r="L49" s="148"/>
    </row>
    <row r="50" spans="1:12" ht="15">
      <c r="A50" s="149" t="str">
        <f>A22</f>
        <v>CS03~</v>
      </c>
      <c r="B50" s="154">
        <f>B22</f>
        <v>0</v>
      </c>
      <c r="C50" s="144">
        <f>'2 Sheet1'!M23</f>
        <v>0</v>
      </c>
      <c r="D50" s="146"/>
      <c r="E50" s="145"/>
      <c r="F50" s="144">
        <f>B50*C50</f>
        <v>0</v>
      </c>
      <c r="G50" s="145"/>
      <c r="H50" s="145" t="s">
        <v>248</v>
      </c>
      <c r="I50" s="147">
        <f>F50*1.1</f>
        <v>0</v>
      </c>
      <c r="J50" s="152">
        <f t="shared" si="3"/>
        <v>0</v>
      </c>
      <c r="L50" s="148"/>
    </row>
    <row r="51" spans="1:12" ht="15">
      <c r="A51" s="149"/>
      <c r="B51" s="154"/>
      <c r="C51" s="144"/>
      <c r="D51" s="146"/>
      <c r="E51" s="145"/>
      <c r="F51" s="144"/>
      <c r="G51" s="145"/>
      <c r="H51" s="145"/>
      <c r="I51" s="147"/>
      <c r="J51" s="152"/>
      <c r="L51" s="148"/>
    </row>
    <row r="52" spans="1:12" ht="15">
      <c r="A52" s="149" t="str">
        <f>A24</f>
        <v>CS07</v>
      </c>
      <c r="B52" s="154">
        <f>B24</f>
        <v>0</v>
      </c>
      <c r="C52" s="144">
        <f>'2 Sheet1'!M25</f>
        <v>0</v>
      </c>
      <c r="D52" s="146"/>
      <c r="E52" s="145"/>
      <c r="F52" s="144">
        <f t="shared" ref="F52:F64" si="4">B52*C52</f>
        <v>0</v>
      </c>
      <c r="G52" s="145"/>
      <c r="H52" s="145" t="s">
        <v>248</v>
      </c>
      <c r="I52" s="147">
        <f t="shared" ref="I52:I64" si="5">F52*1.1</f>
        <v>0</v>
      </c>
      <c r="J52" s="152">
        <f t="shared" si="3"/>
        <v>0</v>
      </c>
      <c r="L52" s="148"/>
    </row>
    <row r="53" spans="1:12" ht="15">
      <c r="A53" s="149"/>
      <c r="B53" s="154"/>
      <c r="C53" s="144"/>
      <c r="D53" s="146"/>
      <c r="E53" s="145"/>
      <c r="F53" s="144"/>
      <c r="G53" s="145"/>
      <c r="H53" s="145"/>
      <c r="I53" s="147"/>
      <c r="J53" s="152"/>
      <c r="L53" s="148"/>
    </row>
    <row r="54" spans="1:12" ht="15">
      <c r="A54" s="149" t="str">
        <f>A26</f>
        <v>Gabion Wall Type 3</v>
      </c>
      <c r="B54" s="154"/>
      <c r="C54" s="144"/>
      <c r="D54" s="146"/>
      <c r="E54" s="145"/>
      <c r="F54" s="144"/>
      <c r="G54" s="145"/>
      <c r="H54" s="145"/>
      <c r="I54" s="147"/>
      <c r="J54" s="152"/>
      <c r="L54" s="148"/>
    </row>
    <row r="55" spans="1:12" ht="15">
      <c r="A55" s="149" t="str">
        <f>A27</f>
        <v>~CS05</v>
      </c>
      <c r="B55" s="154">
        <f>B27</f>
        <v>0</v>
      </c>
      <c r="C55" s="144">
        <f>'2 Sheet1'!M29</f>
        <v>0</v>
      </c>
      <c r="D55" s="146"/>
      <c r="E55" s="145"/>
      <c r="F55" s="144">
        <f t="shared" si="4"/>
        <v>0</v>
      </c>
      <c r="G55" s="145"/>
      <c r="H55" s="145" t="s">
        <v>248</v>
      </c>
      <c r="I55" s="147">
        <f t="shared" si="5"/>
        <v>0</v>
      </c>
      <c r="J55" s="152">
        <f t="shared" si="3"/>
        <v>0</v>
      </c>
      <c r="L55" s="148"/>
    </row>
    <row r="56" spans="1:12" ht="15">
      <c r="A56" s="149" t="str">
        <f>A28</f>
        <v>CS05-CS06</v>
      </c>
      <c r="B56" s="154">
        <f>B28</f>
        <v>0</v>
      </c>
      <c r="C56" s="144">
        <f>'2 Sheet1'!M30</f>
        <v>0</v>
      </c>
      <c r="D56" s="146"/>
      <c r="E56" s="145"/>
      <c r="F56" s="144">
        <f t="shared" si="4"/>
        <v>0</v>
      </c>
      <c r="G56" s="145"/>
      <c r="H56" s="145" t="s">
        <v>248</v>
      </c>
      <c r="I56" s="147">
        <f t="shared" si="5"/>
        <v>0</v>
      </c>
      <c r="J56" s="152">
        <f t="shared" si="3"/>
        <v>0</v>
      </c>
      <c r="L56" s="148"/>
    </row>
    <row r="57" spans="1:12" ht="15">
      <c r="A57" s="149" t="str">
        <f>A29</f>
        <v>CS06~</v>
      </c>
      <c r="B57" s="154">
        <f>B29</f>
        <v>0</v>
      </c>
      <c r="C57" s="144">
        <f>'2 Sheet1'!M31</f>
        <v>0</v>
      </c>
      <c r="D57" s="146"/>
      <c r="E57" s="145"/>
      <c r="F57" s="144">
        <f t="shared" si="4"/>
        <v>0</v>
      </c>
      <c r="G57" s="145"/>
      <c r="H57" s="145" t="s">
        <v>248</v>
      </c>
      <c r="I57" s="147">
        <f t="shared" si="5"/>
        <v>0</v>
      </c>
      <c r="J57" s="152">
        <f t="shared" si="3"/>
        <v>0</v>
      </c>
      <c r="L57" s="148"/>
    </row>
    <row r="58" spans="1:12" ht="15">
      <c r="A58" s="149"/>
      <c r="B58" s="154"/>
      <c r="C58" s="144"/>
      <c r="D58" s="146"/>
      <c r="E58" s="145"/>
      <c r="F58" s="144"/>
      <c r="G58" s="145"/>
      <c r="H58" s="145"/>
      <c r="I58" s="147"/>
      <c r="J58" s="152"/>
      <c r="L58" s="148"/>
    </row>
    <row r="59" spans="1:12" ht="15">
      <c r="A59" s="149" t="str">
        <f t="shared" ref="A59:A64" si="6">A31</f>
        <v>Gabion Wall Type 5</v>
      </c>
      <c r="B59" s="154"/>
      <c r="C59" s="144"/>
      <c r="D59" s="146"/>
      <c r="E59" s="145"/>
      <c r="F59" s="144"/>
      <c r="G59" s="145"/>
      <c r="H59" s="145"/>
      <c r="I59" s="147"/>
      <c r="J59" s="152"/>
      <c r="L59" s="148"/>
    </row>
    <row r="60" spans="1:12" ht="15">
      <c r="A60" s="149" t="str">
        <f t="shared" si="6"/>
        <v>~CS05</v>
      </c>
      <c r="B60" s="154">
        <f>B32</f>
        <v>0</v>
      </c>
      <c r="C60" s="144">
        <f>'2 Sheet1'!M37</f>
        <v>0</v>
      </c>
      <c r="D60" s="146"/>
      <c r="E60" s="145"/>
      <c r="F60" s="144">
        <f t="shared" si="4"/>
        <v>0</v>
      </c>
      <c r="G60" s="145"/>
      <c r="H60" s="145" t="s">
        <v>248</v>
      </c>
      <c r="I60" s="147">
        <f t="shared" si="5"/>
        <v>0</v>
      </c>
      <c r="J60" s="152">
        <f t="shared" si="3"/>
        <v>0</v>
      </c>
      <c r="L60" s="148"/>
    </row>
    <row r="61" spans="1:12" ht="15">
      <c r="A61" s="149" t="str">
        <f t="shared" si="6"/>
        <v>CS05-CS06</v>
      </c>
      <c r="B61" s="154">
        <f>B33</f>
        <v>0</v>
      </c>
      <c r="C61" s="144">
        <f>'2 Sheet1'!M38</f>
        <v>0</v>
      </c>
      <c r="D61" s="146"/>
      <c r="E61" s="145"/>
      <c r="F61" s="144">
        <f t="shared" si="4"/>
        <v>0</v>
      </c>
      <c r="G61" s="145"/>
      <c r="H61" s="145" t="s">
        <v>248</v>
      </c>
      <c r="I61" s="147">
        <f t="shared" si="5"/>
        <v>0</v>
      </c>
      <c r="J61" s="152">
        <f t="shared" si="3"/>
        <v>0</v>
      </c>
      <c r="L61" s="148"/>
    </row>
    <row r="62" spans="1:12" ht="15">
      <c r="A62" s="149" t="str">
        <f t="shared" si="6"/>
        <v>CS06-CS07</v>
      </c>
      <c r="B62" s="154">
        <f>B34</f>
        <v>0</v>
      </c>
      <c r="C62" s="144">
        <f>'2 Sheet1'!M39</f>
        <v>0</v>
      </c>
      <c r="D62" s="146"/>
      <c r="E62" s="145"/>
      <c r="F62" s="144">
        <f t="shared" si="4"/>
        <v>0</v>
      </c>
      <c r="G62" s="145"/>
      <c r="H62" s="145" t="s">
        <v>248</v>
      </c>
      <c r="I62" s="147">
        <f t="shared" si="5"/>
        <v>0</v>
      </c>
      <c r="J62" s="152">
        <f t="shared" si="3"/>
        <v>0</v>
      </c>
      <c r="L62" s="148"/>
    </row>
    <row r="63" spans="1:12" ht="15">
      <c r="A63" s="149" t="str">
        <f t="shared" si="6"/>
        <v>CS07-CS08</v>
      </c>
      <c r="B63" s="154">
        <f>B35</f>
        <v>0</v>
      </c>
      <c r="C63" s="144">
        <f>'2 Sheet1'!M40</f>
        <v>0</v>
      </c>
      <c r="D63" s="146"/>
      <c r="E63" s="145"/>
      <c r="F63" s="144">
        <f t="shared" si="4"/>
        <v>0</v>
      </c>
      <c r="G63" s="145"/>
      <c r="H63" s="145" t="s">
        <v>248</v>
      </c>
      <c r="I63" s="147">
        <f t="shared" si="5"/>
        <v>0</v>
      </c>
      <c r="J63" s="152">
        <f t="shared" si="3"/>
        <v>0</v>
      </c>
      <c r="L63" s="148"/>
    </row>
    <row r="64" spans="1:12" ht="15">
      <c r="A64" s="149" t="str">
        <f t="shared" si="6"/>
        <v>CS08~</v>
      </c>
      <c r="B64" s="154">
        <f>B36</f>
        <v>0</v>
      </c>
      <c r="C64" s="144">
        <f>'2 Sheet1'!M41</f>
        <v>0</v>
      </c>
      <c r="D64" s="146"/>
      <c r="E64" s="145"/>
      <c r="F64" s="144">
        <f t="shared" si="4"/>
        <v>0</v>
      </c>
      <c r="G64" s="145"/>
      <c r="H64" s="145" t="s">
        <v>248</v>
      </c>
      <c r="I64" s="147">
        <f t="shared" si="5"/>
        <v>0</v>
      </c>
      <c r="J64" s="152">
        <f t="shared" si="3"/>
        <v>0</v>
      </c>
      <c r="L64" s="148"/>
    </row>
    <row r="65" spans="1:12" ht="15">
      <c r="A65" s="157"/>
      <c r="B65" s="144"/>
      <c r="C65" s="144"/>
      <c r="D65" s="146"/>
      <c r="E65" s="145"/>
      <c r="F65" s="144"/>
      <c r="G65" s="145"/>
      <c r="H65" s="145"/>
      <c r="I65" s="147"/>
      <c r="J65" s="152"/>
      <c r="L65" s="148"/>
    </row>
    <row r="66" spans="1:12" ht="15">
      <c r="A66" s="157"/>
      <c r="B66" s="144"/>
      <c r="C66" s="144"/>
      <c r="D66" s="146"/>
      <c r="E66" s="145"/>
      <c r="F66" s="144"/>
      <c r="G66" s="145"/>
      <c r="H66" s="145"/>
      <c r="I66" s="147"/>
      <c r="J66" s="152"/>
      <c r="L66" s="148"/>
    </row>
    <row r="67" spans="1:12" ht="15">
      <c r="A67" s="157"/>
      <c r="B67" s="144"/>
      <c r="C67" s="144"/>
      <c r="D67" s="146"/>
      <c r="E67" s="145"/>
      <c r="F67" s="144"/>
      <c r="G67" s="145"/>
      <c r="H67" s="145"/>
      <c r="I67" s="147"/>
      <c r="J67" s="152"/>
      <c r="L67" s="148"/>
    </row>
    <row r="68" spans="1:12" ht="15">
      <c r="A68" s="157"/>
      <c r="B68" s="144"/>
      <c r="C68" s="144"/>
      <c r="D68" s="146"/>
      <c r="E68" s="145"/>
      <c r="F68" s="144"/>
      <c r="G68" s="145"/>
      <c r="H68" s="145"/>
      <c r="I68" s="147"/>
      <c r="J68" s="158">
        <f>SUM(J45:J66)</f>
        <v>225.12</v>
      </c>
    </row>
    <row r="69" spans="1:12" ht="15">
      <c r="A69" s="157"/>
      <c r="B69" s="144"/>
      <c r="C69" s="144"/>
      <c r="D69" s="146"/>
      <c r="E69" s="145"/>
      <c r="F69" s="144"/>
      <c r="G69" s="145"/>
      <c r="H69" s="145"/>
      <c r="I69" s="147"/>
      <c r="J69" s="158"/>
    </row>
    <row r="70" spans="1:12" ht="15">
      <c r="A70" s="157"/>
      <c r="B70" s="144"/>
      <c r="C70" s="144"/>
      <c r="D70" s="146"/>
      <c r="E70" s="145"/>
      <c r="F70" s="144"/>
      <c r="G70" s="145"/>
      <c r="H70" s="145"/>
      <c r="I70" s="147"/>
      <c r="J70" s="147"/>
    </row>
    <row r="71" spans="1:12" ht="15">
      <c r="A71" s="586" t="s">
        <v>249</v>
      </c>
      <c r="B71" s="587"/>
      <c r="C71" s="587"/>
      <c r="D71" s="587"/>
      <c r="E71" s="587"/>
      <c r="F71" s="588"/>
      <c r="G71" s="167"/>
      <c r="H71" s="142"/>
      <c r="I71" s="141"/>
      <c r="J71" s="141"/>
      <c r="K71" s="148"/>
      <c r="L71" s="148"/>
    </row>
    <row r="72" spans="1:12" ht="15">
      <c r="A72" s="586" t="s">
        <v>250</v>
      </c>
      <c r="B72" s="587"/>
      <c r="C72" s="587"/>
      <c r="D72" s="587"/>
      <c r="E72" s="587"/>
      <c r="F72" s="588"/>
      <c r="G72" s="167"/>
      <c r="H72" s="142"/>
      <c r="I72" s="141"/>
      <c r="J72" s="141"/>
      <c r="K72" s="148"/>
      <c r="L72" s="148"/>
    </row>
    <row r="73" spans="1:12" ht="15">
      <c r="A73" s="586" t="s">
        <v>251</v>
      </c>
      <c r="B73" s="587"/>
      <c r="C73" s="587"/>
      <c r="D73" s="587"/>
      <c r="E73" s="587"/>
      <c r="F73" s="588"/>
      <c r="G73" s="165"/>
      <c r="H73" s="166"/>
      <c r="I73" s="165"/>
      <c r="J73" s="165"/>
      <c r="K73" s="148"/>
      <c r="L73" s="148"/>
    </row>
    <row r="74" spans="1:12" ht="15">
      <c r="A74" s="168" t="s">
        <v>252</v>
      </c>
      <c r="B74" s="150"/>
      <c r="C74" s="169"/>
      <c r="D74" s="169"/>
      <c r="E74" s="170"/>
      <c r="F74" s="150"/>
      <c r="G74" s="170"/>
      <c r="H74" s="170"/>
      <c r="I74" s="147"/>
      <c r="J74" s="171"/>
      <c r="K74" s="148"/>
      <c r="L74" s="148"/>
    </row>
    <row r="75" spans="1:12" ht="15">
      <c r="A75" s="172" t="str">
        <f>A46</f>
        <v>Gabion Wall Type 2</v>
      </c>
      <c r="B75" s="154"/>
      <c r="C75" s="159"/>
      <c r="D75" s="160"/>
      <c r="E75" s="161"/>
      <c r="F75" s="154"/>
      <c r="G75" s="173"/>
      <c r="H75" s="145"/>
      <c r="I75" s="147"/>
      <c r="J75" s="147"/>
      <c r="K75" s="148"/>
      <c r="L75" s="148"/>
    </row>
    <row r="76" spans="1:12" ht="15">
      <c r="A76" s="172" t="str">
        <f>A47</f>
        <v>~CS10</v>
      </c>
      <c r="B76" s="154">
        <f>B47</f>
        <v>41.85</v>
      </c>
      <c r="C76" s="159">
        <f>'2 Sheet1'!K20</f>
        <v>4.87</v>
      </c>
      <c r="D76" s="160"/>
      <c r="E76" s="161"/>
      <c r="F76" s="154">
        <f>PRODUCT(B76:E76)</f>
        <v>203.80950000000001</v>
      </c>
      <c r="G76" s="173">
        <f>F76</f>
        <v>203.80950000000001</v>
      </c>
      <c r="H76" s="145" t="s">
        <v>248</v>
      </c>
      <c r="I76" s="147">
        <f>G76*1.1</f>
        <v>224.19045000000003</v>
      </c>
      <c r="J76" s="152">
        <f>I76</f>
        <v>224.19045000000003</v>
      </c>
      <c r="K76" s="148"/>
      <c r="L76" s="148"/>
    </row>
    <row r="77" spans="1:12" ht="15">
      <c r="A77" s="172" t="str">
        <f>A48</f>
        <v>CS01-CS02</v>
      </c>
      <c r="B77" s="154">
        <f>B48</f>
        <v>0</v>
      </c>
      <c r="C77" s="159">
        <f>'2 Sheet1'!K21</f>
        <v>0</v>
      </c>
      <c r="D77" s="160"/>
      <c r="E77" s="161"/>
      <c r="F77" s="154">
        <f t="shared" ref="F77:F93" si="7">PRODUCT(B77:E77)</f>
        <v>0</v>
      </c>
      <c r="G77" s="173">
        <f t="shared" ref="G77:G93" si="8">F77</f>
        <v>0</v>
      </c>
      <c r="H77" s="145" t="s">
        <v>248</v>
      </c>
      <c r="I77" s="147">
        <f t="shared" ref="I77:I93" si="9">G77*1.1</f>
        <v>0</v>
      </c>
      <c r="J77" s="152">
        <f t="shared" ref="J77:J93" si="10">I77</f>
        <v>0</v>
      </c>
      <c r="K77" s="148"/>
      <c r="L77" s="148"/>
    </row>
    <row r="78" spans="1:12" ht="15">
      <c r="A78" s="172" t="str">
        <f>A49</f>
        <v>CS02-CS03</v>
      </c>
      <c r="B78" s="154">
        <f>B49</f>
        <v>0</v>
      </c>
      <c r="C78" s="159">
        <f>'2 Sheet1'!K22</f>
        <v>0</v>
      </c>
      <c r="D78" s="160"/>
      <c r="E78" s="161"/>
      <c r="F78" s="154">
        <f t="shared" si="7"/>
        <v>0</v>
      </c>
      <c r="G78" s="173">
        <f t="shared" si="8"/>
        <v>0</v>
      </c>
      <c r="H78" s="145" t="s">
        <v>248</v>
      </c>
      <c r="I78" s="147">
        <f t="shared" si="9"/>
        <v>0</v>
      </c>
      <c r="J78" s="152">
        <f t="shared" si="10"/>
        <v>0</v>
      </c>
      <c r="K78" s="148"/>
      <c r="L78" s="148"/>
    </row>
    <row r="79" spans="1:12" ht="15">
      <c r="A79" s="172" t="str">
        <f>A50</f>
        <v>CS03~</v>
      </c>
      <c r="B79" s="154">
        <f>B50</f>
        <v>0</v>
      </c>
      <c r="C79" s="159">
        <f>'2 Sheet1'!K23</f>
        <v>0</v>
      </c>
      <c r="D79" s="160"/>
      <c r="E79" s="161"/>
      <c r="F79" s="154">
        <f t="shared" si="7"/>
        <v>0</v>
      </c>
      <c r="G79" s="173">
        <f t="shared" si="8"/>
        <v>0</v>
      </c>
      <c r="H79" s="145" t="s">
        <v>248</v>
      </c>
      <c r="I79" s="147">
        <f t="shared" si="9"/>
        <v>0</v>
      </c>
      <c r="J79" s="152">
        <f t="shared" si="10"/>
        <v>0</v>
      </c>
      <c r="K79" s="148"/>
      <c r="L79" s="148"/>
    </row>
    <row r="80" spans="1:12" ht="15">
      <c r="A80" s="172"/>
      <c r="B80" s="154"/>
      <c r="C80" s="159"/>
      <c r="D80" s="160"/>
      <c r="E80" s="161"/>
      <c r="F80" s="154"/>
      <c r="G80" s="173"/>
      <c r="H80" s="145"/>
      <c r="I80" s="147"/>
      <c r="J80" s="147"/>
      <c r="K80" s="148"/>
      <c r="L80" s="148"/>
    </row>
    <row r="81" spans="1:12" ht="15">
      <c r="A81" s="172" t="str">
        <f>A52</f>
        <v>CS07</v>
      </c>
      <c r="B81" s="154">
        <f>B52</f>
        <v>0</v>
      </c>
      <c r="C81" s="159">
        <f>'2 Sheet1'!K25</f>
        <v>0</v>
      </c>
      <c r="D81" s="160"/>
      <c r="E81" s="161"/>
      <c r="F81" s="154">
        <f t="shared" si="7"/>
        <v>0</v>
      </c>
      <c r="G81" s="173">
        <f t="shared" si="8"/>
        <v>0</v>
      </c>
      <c r="H81" s="145" t="s">
        <v>248</v>
      </c>
      <c r="I81" s="147">
        <f t="shared" si="9"/>
        <v>0</v>
      </c>
      <c r="J81" s="152">
        <f t="shared" si="10"/>
        <v>0</v>
      </c>
      <c r="K81" s="148"/>
      <c r="L81" s="148"/>
    </row>
    <row r="82" spans="1:12" ht="15">
      <c r="A82" s="172"/>
      <c r="B82" s="154"/>
      <c r="C82" s="159"/>
      <c r="D82" s="160"/>
      <c r="E82" s="161"/>
      <c r="F82" s="154"/>
      <c r="G82" s="173"/>
      <c r="H82" s="145"/>
      <c r="I82" s="147"/>
      <c r="J82" s="147"/>
      <c r="K82" s="148"/>
      <c r="L82" s="148"/>
    </row>
    <row r="83" spans="1:12" ht="15">
      <c r="A83" s="172" t="str">
        <f>A54</f>
        <v>Gabion Wall Type 3</v>
      </c>
      <c r="B83" s="154"/>
      <c r="C83" s="159"/>
      <c r="D83" s="160"/>
      <c r="E83" s="161"/>
      <c r="F83" s="154"/>
      <c r="G83" s="173"/>
      <c r="H83" s="145"/>
      <c r="I83" s="147"/>
      <c r="J83" s="147"/>
      <c r="K83" s="148"/>
      <c r="L83" s="148"/>
    </row>
    <row r="84" spans="1:12" ht="15">
      <c r="A84" s="172" t="str">
        <f>A55</f>
        <v>~CS05</v>
      </c>
      <c r="B84" s="154">
        <f>B55</f>
        <v>0</v>
      </c>
      <c r="C84" s="160">
        <f>'2 Sheet1'!K29</f>
        <v>0</v>
      </c>
      <c r="D84" s="160"/>
      <c r="E84" s="161"/>
      <c r="F84" s="154">
        <f t="shared" si="7"/>
        <v>0</v>
      </c>
      <c r="G84" s="173">
        <f t="shared" si="8"/>
        <v>0</v>
      </c>
      <c r="H84" s="145" t="s">
        <v>248</v>
      </c>
      <c r="I84" s="147">
        <f t="shared" si="9"/>
        <v>0</v>
      </c>
      <c r="J84" s="152">
        <f t="shared" si="10"/>
        <v>0</v>
      </c>
      <c r="K84" s="148"/>
      <c r="L84" s="148"/>
    </row>
    <row r="85" spans="1:12" ht="15">
      <c r="A85" s="172" t="str">
        <f>A56</f>
        <v>CS05-CS06</v>
      </c>
      <c r="B85" s="154">
        <f>B56</f>
        <v>0</v>
      </c>
      <c r="C85" s="160">
        <f>'2 Sheet1'!K30</f>
        <v>0</v>
      </c>
      <c r="D85" s="160"/>
      <c r="E85" s="161"/>
      <c r="F85" s="154">
        <f t="shared" si="7"/>
        <v>0</v>
      </c>
      <c r="G85" s="173">
        <f t="shared" si="8"/>
        <v>0</v>
      </c>
      <c r="H85" s="145" t="s">
        <v>248</v>
      </c>
      <c r="I85" s="147">
        <f t="shared" si="9"/>
        <v>0</v>
      </c>
      <c r="J85" s="152">
        <f t="shared" si="10"/>
        <v>0</v>
      </c>
      <c r="K85" s="148"/>
      <c r="L85" s="148"/>
    </row>
    <row r="86" spans="1:12" ht="15">
      <c r="A86" s="172" t="str">
        <f>A57</f>
        <v>CS06~</v>
      </c>
      <c r="B86" s="154">
        <f>B57</f>
        <v>0</v>
      </c>
      <c r="C86" s="160">
        <f>'2 Sheet1'!K31</f>
        <v>0</v>
      </c>
      <c r="D86" s="160"/>
      <c r="E86" s="161"/>
      <c r="F86" s="154">
        <f t="shared" si="7"/>
        <v>0</v>
      </c>
      <c r="G86" s="173">
        <f t="shared" si="8"/>
        <v>0</v>
      </c>
      <c r="H86" s="145" t="s">
        <v>248</v>
      </c>
      <c r="I86" s="147">
        <f t="shared" si="9"/>
        <v>0</v>
      </c>
      <c r="J86" s="152">
        <f t="shared" si="10"/>
        <v>0</v>
      </c>
      <c r="K86" s="148"/>
      <c r="L86" s="148"/>
    </row>
    <row r="87" spans="1:12" ht="15">
      <c r="A87" s="172"/>
      <c r="B87" s="154"/>
      <c r="C87" s="160"/>
      <c r="D87" s="160"/>
      <c r="E87" s="161"/>
      <c r="F87" s="154"/>
      <c r="G87" s="173"/>
      <c r="H87" s="145"/>
      <c r="I87" s="147"/>
      <c r="J87" s="147"/>
      <c r="K87" s="148"/>
      <c r="L87" s="148"/>
    </row>
    <row r="88" spans="1:12" ht="15">
      <c r="A88" s="172" t="str">
        <f t="shared" ref="A88:A93" si="11">A59</f>
        <v>Gabion Wall Type 5</v>
      </c>
      <c r="B88" s="154"/>
      <c r="C88" s="160"/>
      <c r="D88" s="160"/>
      <c r="E88" s="161"/>
      <c r="F88" s="154"/>
      <c r="G88" s="173"/>
      <c r="H88" s="145"/>
      <c r="I88" s="147"/>
      <c r="J88" s="147"/>
      <c r="K88" s="148"/>
      <c r="L88" s="148"/>
    </row>
    <row r="89" spans="1:12" ht="15">
      <c r="A89" s="172" t="str">
        <f t="shared" si="11"/>
        <v>~CS05</v>
      </c>
      <c r="B89" s="154">
        <f>B60</f>
        <v>0</v>
      </c>
      <c r="C89" s="160">
        <f>'2 Sheet1'!K37</f>
        <v>0</v>
      </c>
      <c r="D89" s="160"/>
      <c r="E89" s="161"/>
      <c r="F89" s="154">
        <f t="shared" si="7"/>
        <v>0</v>
      </c>
      <c r="G89" s="173">
        <f t="shared" si="8"/>
        <v>0</v>
      </c>
      <c r="H89" s="145" t="s">
        <v>248</v>
      </c>
      <c r="I89" s="147">
        <f t="shared" si="9"/>
        <v>0</v>
      </c>
      <c r="J89" s="152">
        <f t="shared" si="10"/>
        <v>0</v>
      </c>
      <c r="K89" s="148"/>
      <c r="L89" s="148"/>
    </row>
    <row r="90" spans="1:12" ht="15">
      <c r="A90" s="172" t="str">
        <f t="shared" si="11"/>
        <v>CS05-CS06</v>
      </c>
      <c r="B90" s="154">
        <f>B61</f>
        <v>0</v>
      </c>
      <c r="C90" s="160">
        <f>'2 Sheet1'!K38</f>
        <v>0</v>
      </c>
      <c r="D90" s="160"/>
      <c r="E90" s="161"/>
      <c r="F90" s="154">
        <f t="shared" si="7"/>
        <v>0</v>
      </c>
      <c r="G90" s="173">
        <f t="shared" si="8"/>
        <v>0</v>
      </c>
      <c r="H90" s="145" t="s">
        <v>248</v>
      </c>
      <c r="I90" s="147">
        <f t="shared" si="9"/>
        <v>0</v>
      </c>
      <c r="J90" s="152">
        <f t="shared" si="10"/>
        <v>0</v>
      </c>
      <c r="K90" s="148"/>
      <c r="L90" s="148"/>
    </row>
    <row r="91" spans="1:12" ht="15">
      <c r="A91" s="172" t="str">
        <f t="shared" si="11"/>
        <v>CS06-CS07</v>
      </c>
      <c r="B91" s="154">
        <f>B62</f>
        <v>0</v>
      </c>
      <c r="C91" s="160">
        <f>'2 Sheet1'!K39</f>
        <v>0</v>
      </c>
      <c r="D91" s="160"/>
      <c r="E91" s="161"/>
      <c r="F91" s="154">
        <f t="shared" si="7"/>
        <v>0</v>
      </c>
      <c r="G91" s="173">
        <f t="shared" si="8"/>
        <v>0</v>
      </c>
      <c r="H91" s="145" t="s">
        <v>248</v>
      </c>
      <c r="I91" s="147">
        <f t="shared" si="9"/>
        <v>0</v>
      </c>
      <c r="J91" s="152">
        <f t="shared" si="10"/>
        <v>0</v>
      </c>
      <c r="K91" s="148"/>
      <c r="L91" s="148"/>
    </row>
    <row r="92" spans="1:12" ht="15">
      <c r="A92" s="172" t="str">
        <f t="shared" si="11"/>
        <v>CS07-CS08</v>
      </c>
      <c r="B92" s="154">
        <f>B63</f>
        <v>0</v>
      </c>
      <c r="C92" s="160">
        <f>'2 Sheet1'!K40</f>
        <v>0</v>
      </c>
      <c r="D92" s="160"/>
      <c r="E92" s="161"/>
      <c r="F92" s="154">
        <f t="shared" si="7"/>
        <v>0</v>
      </c>
      <c r="G92" s="173">
        <f t="shared" si="8"/>
        <v>0</v>
      </c>
      <c r="H92" s="145" t="s">
        <v>248</v>
      </c>
      <c r="I92" s="147">
        <f t="shared" si="9"/>
        <v>0</v>
      </c>
      <c r="J92" s="152">
        <f t="shared" si="10"/>
        <v>0</v>
      </c>
      <c r="K92" s="148"/>
      <c r="L92" s="148"/>
    </row>
    <row r="93" spans="1:12" ht="15">
      <c r="A93" s="172" t="str">
        <f t="shared" si="11"/>
        <v>CS08~</v>
      </c>
      <c r="B93" s="154">
        <f>B64</f>
        <v>0</v>
      </c>
      <c r="C93" s="160">
        <f>'2 Sheet1'!K41</f>
        <v>0</v>
      </c>
      <c r="D93" s="160"/>
      <c r="E93" s="161"/>
      <c r="F93" s="154">
        <f t="shared" si="7"/>
        <v>0</v>
      </c>
      <c r="G93" s="173">
        <f t="shared" si="8"/>
        <v>0</v>
      </c>
      <c r="H93" s="145" t="s">
        <v>248</v>
      </c>
      <c r="I93" s="147">
        <f t="shared" si="9"/>
        <v>0</v>
      </c>
      <c r="J93" s="152">
        <f t="shared" si="10"/>
        <v>0</v>
      </c>
      <c r="K93" s="148"/>
      <c r="L93" s="148"/>
    </row>
    <row r="94" spans="1:12" ht="15">
      <c r="A94" s="157" t="s">
        <v>242</v>
      </c>
      <c r="B94" s="144">
        <v>8.5</v>
      </c>
      <c r="C94" s="144">
        <v>1.5</v>
      </c>
      <c r="D94" s="146">
        <v>0.3</v>
      </c>
      <c r="E94" s="145"/>
      <c r="F94" s="144">
        <f>B94*C94</f>
        <v>12.75</v>
      </c>
      <c r="G94" s="145"/>
      <c r="H94" s="145" t="s">
        <v>248</v>
      </c>
      <c r="I94" s="147">
        <f>F94*1.1</f>
        <v>14.025</v>
      </c>
      <c r="J94" s="152">
        <f>ROUNDUP(I94,2)</f>
        <v>14.03</v>
      </c>
      <c r="L94" s="148"/>
    </row>
    <row r="95" spans="1:12" ht="15">
      <c r="A95" s="174"/>
      <c r="B95" s="154"/>
      <c r="C95" s="160"/>
      <c r="D95" s="160"/>
      <c r="E95" s="161"/>
      <c r="F95" s="154"/>
      <c r="G95" s="161"/>
      <c r="H95" s="161"/>
      <c r="I95" s="147"/>
      <c r="J95" s="158">
        <f>SUM(J76:J94)</f>
        <v>238.22045000000003</v>
      </c>
      <c r="K95" s="148"/>
      <c r="L95" s="148"/>
    </row>
    <row r="96" spans="1:12" ht="15">
      <c r="A96" s="174"/>
      <c r="B96" s="154"/>
      <c r="C96" s="160"/>
      <c r="D96" s="160"/>
      <c r="E96" s="161"/>
      <c r="F96" s="154"/>
      <c r="G96" s="161"/>
      <c r="H96" s="161"/>
      <c r="I96" s="147"/>
      <c r="J96" s="171"/>
      <c r="K96" s="148"/>
      <c r="L96" s="148"/>
    </row>
    <row r="97" spans="1:18" ht="15">
      <c r="A97" s="153"/>
      <c r="B97" s="154"/>
      <c r="C97" s="160"/>
      <c r="D97" s="160"/>
      <c r="E97" s="161"/>
      <c r="F97" s="154"/>
      <c r="G97" s="161"/>
      <c r="H97" s="161"/>
      <c r="I97" s="147"/>
      <c r="J97" s="171"/>
      <c r="K97" s="148"/>
      <c r="L97" s="148"/>
    </row>
    <row r="98" spans="1:18" ht="15">
      <c r="A98" s="584" t="s">
        <v>253</v>
      </c>
      <c r="B98" s="585"/>
      <c r="C98" s="585"/>
      <c r="D98" s="585"/>
      <c r="E98" s="585"/>
      <c r="F98" s="585"/>
      <c r="G98" s="585"/>
      <c r="H98" s="585"/>
      <c r="I98" s="585"/>
      <c r="J98" s="589"/>
      <c r="K98" s="148"/>
      <c r="L98" s="148"/>
    </row>
    <row r="99" spans="1:18" ht="15">
      <c r="A99" s="168" t="s">
        <v>252</v>
      </c>
      <c r="B99" s="144"/>
      <c r="C99" s="146"/>
      <c r="D99" s="146"/>
      <c r="E99" s="145"/>
      <c r="F99" s="144"/>
      <c r="G99" s="145"/>
      <c r="H99" s="145"/>
      <c r="I99" s="147"/>
      <c r="J99" s="147"/>
      <c r="K99" s="148"/>
      <c r="L99" s="148"/>
    </row>
    <row r="100" spans="1:18" ht="15">
      <c r="A100" s="175" t="str">
        <f>A75</f>
        <v>Gabion Wall Type 2</v>
      </c>
      <c r="B100" s="150"/>
      <c r="C100" s="176"/>
      <c r="D100" s="146"/>
      <c r="E100" s="145"/>
      <c r="F100" s="154"/>
      <c r="G100" s="173"/>
      <c r="H100" s="145"/>
      <c r="I100" s="147"/>
      <c r="J100" s="147"/>
      <c r="K100" s="148"/>
      <c r="L100" s="148"/>
      <c r="P100" s="177"/>
      <c r="Q100" s="177"/>
      <c r="R100" s="177"/>
    </row>
    <row r="101" spans="1:18" ht="15">
      <c r="A101" s="175" t="str">
        <f>A76</f>
        <v>~CS10</v>
      </c>
      <c r="B101" s="150">
        <f>B76</f>
        <v>41.85</v>
      </c>
      <c r="C101" s="176">
        <f>'2 Sheet1'!L20</f>
        <v>5.66</v>
      </c>
      <c r="D101" s="146"/>
      <c r="E101" s="145"/>
      <c r="F101" s="154">
        <f>PRODUCT(B101:E101)</f>
        <v>236.87100000000001</v>
      </c>
      <c r="G101" s="173">
        <f>F101</f>
        <v>236.87100000000001</v>
      </c>
      <c r="H101" s="145" t="s">
        <v>248</v>
      </c>
      <c r="I101" s="147">
        <f>G101*1.1</f>
        <v>260.55810000000002</v>
      </c>
      <c r="J101" s="152">
        <f>I101</f>
        <v>260.55810000000002</v>
      </c>
      <c r="K101" s="148"/>
      <c r="L101" s="148"/>
      <c r="P101" s="177"/>
      <c r="Q101" s="177"/>
      <c r="R101" s="177"/>
    </row>
    <row r="102" spans="1:18" ht="15">
      <c r="A102" s="175" t="str">
        <f>A77</f>
        <v>CS01-CS02</v>
      </c>
      <c r="B102" s="150">
        <f>B77</f>
        <v>0</v>
      </c>
      <c r="C102" s="176">
        <f>'2 Sheet1'!L21</f>
        <v>0</v>
      </c>
      <c r="D102" s="146"/>
      <c r="E102" s="145"/>
      <c r="F102" s="154">
        <f t="shared" ref="F102:F118" si="12">PRODUCT(B102:E102)</f>
        <v>0</v>
      </c>
      <c r="G102" s="173">
        <f t="shared" ref="G102:G118" si="13">F102</f>
        <v>0</v>
      </c>
      <c r="H102" s="178" t="s">
        <v>248</v>
      </c>
      <c r="I102" s="147">
        <f t="shared" ref="I102:I118" si="14">G102*1.1</f>
        <v>0</v>
      </c>
      <c r="J102" s="152">
        <f t="shared" ref="J102:J118" si="15">I102</f>
        <v>0</v>
      </c>
      <c r="K102" s="148"/>
      <c r="L102" s="148"/>
      <c r="P102" s="177"/>
      <c r="Q102" s="177"/>
      <c r="R102" s="177"/>
    </row>
    <row r="103" spans="1:18" ht="15">
      <c r="A103" s="175" t="str">
        <f>A78</f>
        <v>CS02-CS03</v>
      </c>
      <c r="B103" s="150">
        <f>B78</f>
        <v>0</v>
      </c>
      <c r="C103" s="176">
        <f>'2 Sheet1'!L22</f>
        <v>0</v>
      </c>
      <c r="D103" s="146"/>
      <c r="E103" s="145"/>
      <c r="F103" s="154">
        <f t="shared" si="12"/>
        <v>0</v>
      </c>
      <c r="G103" s="173">
        <f t="shared" si="13"/>
        <v>0</v>
      </c>
      <c r="H103" s="145" t="s">
        <v>248</v>
      </c>
      <c r="I103" s="147">
        <f t="shared" si="14"/>
        <v>0</v>
      </c>
      <c r="J103" s="152">
        <f t="shared" si="15"/>
        <v>0</v>
      </c>
      <c r="K103" s="148"/>
      <c r="L103" s="148"/>
      <c r="P103" s="177"/>
      <c r="Q103" s="177"/>
      <c r="R103" s="177"/>
    </row>
    <row r="104" spans="1:18" ht="15">
      <c r="A104" s="175" t="str">
        <f>A79</f>
        <v>CS03~</v>
      </c>
      <c r="B104" s="150">
        <f>B79</f>
        <v>0</v>
      </c>
      <c r="C104" s="176">
        <f>'2 Sheet1'!L23</f>
        <v>0</v>
      </c>
      <c r="D104" s="146"/>
      <c r="E104" s="145"/>
      <c r="F104" s="154">
        <f t="shared" si="12"/>
        <v>0</v>
      </c>
      <c r="G104" s="173">
        <f t="shared" si="13"/>
        <v>0</v>
      </c>
      <c r="H104" s="178" t="s">
        <v>248</v>
      </c>
      <c r="I104" s="147">
        <f t="shared" si="14"/>
        <v>0</v>
      </c>
      <c r="J104" s="152">
        <f t="shared" si="15"/>
        <v>0</v>
      </c>
      <c r="K104" s="148"/>
      <c r="L104" s="148"/>
      <c r="P104" s="177"/>
      <c r="Q104" s="177"/>
      <c r="R104" s="177"/>
    </row>
    <row r="105" spans="1:18" ht="15">
      <c r="A105" s="175"/>
      <c r="B105" s="150"/>
      <c r="C105" s="176"/>
      <c r="D105" s="146"/>
      <c r="E105" s="145"/>
      <c r="F105" s="154"/>
      <c r="G105" s="173"/>
      <c r="H105" s="145"/>
      <c r="I105" s="147"/>
      <c r="J105" s="147"/>
      <c r="K105" s="148"/>
      <c r="L105" s="148"/>
      <c r="P105" s="177"/>
      <c r="Q105" s="177"/>
      <c r="R105" s="177"/>
    </row>
    <row r="106" spans="1:18" ht="15">
      <c r="A106" s="175" t="str">
        <f>A81</f>
        <v>CS07</v>
      </c>
      <c r="B106" s="150">
        <f>B81</f>
        <v>0</v>
      </c>
      <c r="C106" s="176">
        <f>'2 Sheet1'!L25</f>
        <v>0</v>
      </c>
      <c r="D106" s="146"/>
      <c r="E106" s="145"/>
      <c r="F106" s="154">
        <f t="shared" si="12"/>
        <v>0</v>
      </c>
      <c r="G106" s="173">
        <f t="shared" si="13"/>
        <v>0</v>
      </c>
      <c r="H106" s="178" t="s">
        <v>248</v>
      </c>
      <c r="I106" s="147">
        <f t="shared" si="14"/>
        <v>0</v>
      </c>
      <c r="J106" s="152">
        <f t="shared" si="15"/>
        <v>0</v>
      </c>
      <c r="K106" s="148"/>
      <c r="L106" s="148"/>
      <c r="P106" s="177"/>
      <c r="Q106" s="177"/>
      <c r="R106" s="177"/>
    </row>
    <row r="107" spans="1:18" ht="15">
      <c r="A107" s="175"/>
      <c r="B107" s="150"/>
      <c r="C107" s="176"/>
      <c r="D107" s="146"/>
      <c r="E107" s="145"/>
      <c r="F107" s="154"/>
      <c r="G107" s="173"/>
      <c r="H107" s="145" t="s">
        <v>248</v>
      </c>
      <c r="I107" s="147"/>
      <c r="J107" s="147"/>
      <c r="K107" s="148"/>
      <c r="L107" s="148"/>
      <c r="P107" s="177"/>
      <c r="Q107" s="177"/>
      <c r="R107" s="177"/>
    </row>
    <row r="108" spans="1:18" ht="15">
      <c r="A108" s="175" t="str">
        <f>A83</f>
        <v>Gabion Wall Type 3</v>
      </c>
      <c r="B108" s="150"/>
      <c r="C108" s="176"/>
      <c r="D108" s="146"/>
      <c r="E108" s="145"/>
      <c r="F108" s="154"/>
      <c r="G108" s="173"/>
      <c r="H108" s="178" t="s">
        <v>248</v>
      </c>
      <c r="I108" s="147"/>
      <c r="J108" s="147"/>
      <c r="K108" s="148"/>
      <c r="L108" s="148"/>
      <c r="P108" s="177"/>
      <c r="Q108" s="177"/>
      <c r="R108" s="177"/>
    </row>
    <row r="109" spans="1:18" ht="15">
      <c r="A109" s="175" t="str">
        <f>A84</f>
        <v>~CS05</v>
      </c>
      <c r="B109" s="150">
        <f>B84</f>
        <v>0</v>
      </c>
      <c r="C109" s="176">
        <f>'2 Sheet1'!L29</f>
        <v>0</v>
      </c>
      <c r="D109" s="146"/>
      <c r="E109" s="145"/>
      <c r="F109" s="154">
        <f t="shared" si="12"/>
        <v>0</v>
      </c>
      <c r="G109" s="173">
        <f t="shared" si="13"/>
        <v>0</v>
      </c>
      <c r="H109" s="145" t="s">
        <v>248</v>
      </c>
      <c r="I109" s="147">
        <f t="shared" si="14"/>
        <v>0</v>
      </c>
      <c r="J109" s="152">
        <f t="shared" si="15"/>
        <v>0</v>
      </c>
      <c r="K109" s="148"/>
      <c r="L109" s="148"/>
      <c r="P109" s="177"/>
      <c r="Q109" s="177"/>
      <c r="R109" s="177"/>
    </row>
    <row r="110" spans="1:18" ht="15">
      <c r="A110" s="175" t="str">
        <f>A85</f>
        <v>CS05-CS06</v>
      </c>
      <c r="B110" s="150">
        <f>B85</f>
        <v>0</v>
      </c>
      <c r="C110" s="176">
        <f>'2 Sheet1'!L30</f>
        <v>0</v>
      </c>
      <c r="D110" s="146"/>
      <c r="E110" s="145"/>
      <c r="F110" s="154">
        <f t="shared" si="12"/>
        <v>0</v>
      </c>
      <c r="G110" s="173">
        <f t="shared" si="13"/>
        <v>0</v>
      </c>
      <c r="H110" s="178" t="s">
        <v>248</v>
      </c>
      <c r="I110" s="147">
        <f t="shared" si="14"/>
        <v>0</v>
      </c>
      <c r="J110" s="152">
        <f t="shared" si="15"/>
        <v>0</v>
      </c>
      <c r="K110" s="148"/>
      <c r="L110" s="148"/>
      <c r="P110" s="177"/>
      <c r="Q110" s="177"/>
      <c r="R110" s="177"/>
    </row>
    <row r="111" spans="1:18" ht="15">
      <c r="A111" s="175" t="str">
        <f>A86</f>
        <v>CS06~</v>
      </c>
      <c r="B111" s="150">
        <f>B86</f>
        <v>0</v>
      </c>
      <c r="C111" s="176">
        <f>'2 Sheet1'!L31</f>
        <v>0</v>
      </c>
      <c r="D111" s="146"/>
      <c r="E111" s="145"/>
      <c r="F111" s="154">
        <f t="shared" si="12"/>
        <v>0</v>
      </c>
      <c r="G111" s="173">
        <f t="shared" si="13"/>
        <v>0</v>
      </c>
      <c r="H111" s="145" t="s">
        <v>248</v>
      </c>
      <c r="I111" s="147">
        <f t="shared" si="14"/>
        <v>0</v>
      </c>
      <c r="J111" s="152">
        <f t="shared" si="15"/>
        <v>0</v>
      </c>
      <c r="K111" s="148"/>
      <c r="L111" s="148"/>
      <c r="P111" s="177"/>
      <c r="Q111" s="177"/>
      <c r="R111" s="177"/>
    </row>
    <row r="112" spans="1:18" ht="15">
      <c r="A112" s="175"/>
      <c r="B112" s="150"/>
      <c r="C112" s="176"/>
      <c r="D112" s="146"/>
      <c r="E112" s="145"/>
      <c r="F112" s="154"/>
      <c r="G112" s="173"/>
      <c r="H112" s="178"/>
      <c r="I112" s="147"/>
      <c r="J112" s="147"/>
      <c r="K112" s="148"/>
      <c r="L112" s="148"/>
      <c r="P112" s="177"/>
      <c r="Q112" s="177"/>
      <c r="R112" s="177"/>
    </row>
    <row r="113" spans="1:18" ht="15">
      <c r="A113" s="175" t="str">
        <f t="shared" ref="A113:A118" si="16">A88</f>
        <v>Gabion Wall Type 5</v>
      </c>
      <c r="B113" s="150"/>
      <c r="C113" s="176"/>
      <c r="D113" s="146"/>
      <c r="E113" s="145"/>
      <c r="F113" s="154"/>
      <c r="G113" s="173"/>
      <c r="H113" s="145"/>
      <c r="I113" s="147"/>
      <c r="J113" s="147"/>
      <c r="K113" s="148"/>
      <c r="L113" s="148"/>
      <c r="P113" s="177"/>
      <c r="Q113" s="177"/>
      <c r="R113" s="177"/>
    </row>
    <row r="114" spans="1:18" ht="15">
      <c r="A114" s="175" t="str">
        <f t="shared" si="16"/>
        <v>~CS05</v>
      </c>
      <c r="B114" s="150">
        <f>B89</f>
        <v>0</v>
      </c>
      <c r="C114" s="176">
        <f>'2 Sheet1'!L37</f>
        <v>0</v>
      </c>
      <c r="D114" s="146"/>
      <c r="E114" s="145"/>
      <c r="F114" s="154">
        <f t="shared" si="12"/>
        <v>0</v>
      </c>
      <c r="G114" s="173">
        <f t="shared" si="13"/>
        <v>0</v>
      </c>
      <c r="H114" s="178" t="s">
        <v>248</v>
      </c>
      <c r="I114" s="147">
        <f t="shared" si="14"/>
        <v>0</v>
      </c>
      <c r="J114" s="152">
        <f t="shared" si="15"/>
        <v>0</v>
      </c>
      <c r="K114" s="148"/>
      <c r="L114" s="148"/>
      <c r="P114" s="177"/>
      <c r="Q114" s="177"/>
      <c r="R114" s="177"/>
    </row>
    <row r="115" spans="1:18" ht="15">
      <c r="A115" s="175" t="str">
        <f t="shared" si="16"/>
        <v>CS05-CS06</v>
      </c>
      <c r="B115" s="150">
        <f>B90</f>
        <v>0</v>
      </c>
      <c r="C115" s="176">
        <f>'2 Sheet1'!L38</f>
        <v>0</v>
      </c>
      <c r="D115" s="146"/>
      <c r="E115" s="145"/>
      <c r="F115" s="154">
        <f t="shared" si="12"/>
        <v>0</v>
      </c>
      <c r="G115" s="173">
        <f t="shared" si="13"/>
        <v>0</v>
      </c>
      <c r="H115" s="145" t="s">
        <v>248</v>
      </c>
      <c r="I115" s="147">
        <f t="shared" si="14"/>
        <v>0</v>
      </c>
      <c r="J115" s="152">
        <f t="shared" si="15"/>
        <v>0</v>
      </c>
      <c r="K115" s="148"/>
      <c r="L115" s="148"/>
      <c r="P115" s="177"/>
      <c r="Q115" s="177"/>
      <c r="R115" s="177"/>
    </row>
    <row r="116" spans="1:18" ht="15">
      <c r="A116" s="175" t="str">
        <f t="shared" si="16"/>
        <v>CS06-CS07</v>
      </c>
      <c r="B116" s="150">
        <f>B91</f>
        <v>0</v>
      </c>
      <c r="C116" s="176">
        <f>'2 Sheet1'!L39</f>
        <v>0</v>
      </c>
      <c r="D116" s="146"/>
      <c r="E116" s="145"/>
      <c r="F116" s="154">
        <f t="shared" si="12"/>
        <v>0</v>
      </c>
      <c r="G116" s="173">
        <f t="shared" si="13"/>
        <v>0</v>
      </c>
      <c r="H116" s="178" t="s">
        <v>248</v>
      </c>
      <c r="I116" s="147">
        <f t="shared" si="14"/>
        <v>0</v>
      </c>
      <c r="J116" s="152">
        <f t="shared" si="15"/>
        <v>0</v>
      </c>
      <c r="K116" s="148"/>
      <c r="L116" s="148"/>
      <c r="P116" s="177"/>
      <c r="Q116" s="177"/>
      <c r="R116" s="177"/>
    </row>
    <row r="117" spans="1:18" ht="15">
      <c r="A117" s="175" t="str">
        <f t="shared" si="16"/>
        <v>CS07-CS08</v>
      </c>
      <c r="B117" s="150">
        <f>B92</f>
        <v>0</v>
      </c>
      <c r="C117" s="176">
        <f>'2 Sheet1'!L40</f>
        <v>0</v>
      </c>
      <c r="D117" s="146"/>
      <c r="E117" s="145"/>
      <c r="F117" s="154">
        <f t="shared" si="12"/>
        <v>0</v>
      </c>
      <c r="G117" s="173">
        <f t="shared" si="13"/>
        <v>0</v>
      </c>
      <c r="H117" s="145" t="s">
        <v>248</v>
      </c>
      <c r="I117" s="147">
        <f t="shared" si="14"/>
        <v>0</v>
      </c>
      <c r="J117" s="152">
        <f t="shared" si="15"/>
        <v>0</v>
      </c>
      <c r="K117" s="148"/>
      <c r="L117" s="148"/>
      <c r="P117" s="179"/>
      <c r="Q117" s="177"/>
      <c r="R117" s="177"/>
    </row>
    <row r="118" spans="1:18" ht="15">
      <c r="A118" s="175" t="str">
        <f t="shared" si="16"/>
        <v>CS08~</v>
      </c>
      <c r="B118" s="150">
        <f>B93</f>
        <v>0</v>
      </c>
      <c r="C118" s="176">
        <f>'2 Sheet1'!L41</f>
        <v>0</v>
      </c>
      <c r="D118" s="146"/>
      <c r="E118" s="145"/>
      <c r="F118" s="154">
        <f t="shared" si="12"/>
        <v>0</v>
      </c>
      <c r="G118" s="173">
        <f t="shared" si="13"/>
        <v>0</v>
      </c>
      <c r="H118" s="178" t="s">
        <v>248</v>
      </c>
      <c r="I118" s="147">
        <f t="shared" si="14"/>
        <v>0</v>
      </c>
      <c r="J118" s="152">
        <f t="shared" si="15"/>
        <v>0</v>
      </c>
      <c r="K118" s="148"/>
      <c r="L118" s="148"/>
      <c r="P118" s="179"/>
      <c r="Q118" s="177"/>
      <c r="R118" s="177"/>
    </row>
    <row r="119" spans="1:18" ht="15">
      <c r="A119" s="180"/>
      <c r="B119" s="154"/>
      <c r="C119" s="146"/>
      <c r="D119" s="146"/>
      <c r="E119" s="145"/>
      <c r="F119" s="154"/>
      <c r="G119" s="173"/>
      <c r="H119" s="178"/>
      <c r="I119" s="147"/>
      <c r="J119" s="158">
        <f>SUM(J101:J118)</f>
        <v>260.55810000000002</v>
      </c>
      <c r="K119" s="148"/>
      <c r="L119" s="148"/>
      <c r="P119" s="179"/>
      <c r="Q119" s="177"/>
      <c r="R119" s="177"/>
    </row>
    <row r="120" spans="1:18" ht="15">
      <c r="A120" s="181"/>
      <c r="B120" s="182"/>
      <c r="C120" s="146"/>
      <c r="D120" s="146"/>
      <c r="E120" s="145"/>
      <c r="F120" s="154"/>
      <c r="G120" s="173"/>
      <c r="H120" s="145"/>
      <c r="I120" s="147"/>
      <c r="J120" s="147"/>
      <c r="K120" s="148"/>
      <c r="L120" s="148"/>
      <c r="P120" s="179"/>
      <c r="Q120" s="177"/>
      <c r="R120" s="177"/>
    </row>
    <row r="121" spans="1:18" ht="15">
      <c r="A121" s="590"/>
      <c r="B121" s="591"/>
      <c r="C121" s="591"/>
      <c r="D121" s="591"/>
      <c r="E121" s="591"/>
      <c r="F121" s="591"/>
      <c r="G121" s="591"/>
      <c r="H121" s="591"/>
      <c r="I121" s="591"/>
      <c r="J121" s="592"/>
      <c r="L121" s="148"/>
      <c r="P121" s="177"/>
      <c r="Q121" s="177"/>
      <c r="R121" s="177"/>
    </row>
    <row r="122" spans="1:18" ht="15">
      <c r="A122" s="593" t="s">
        <v>254</v>
      </c>
      <c r="B122" s="594"/>
      <c r="C122" s="594"/>
      <c r="D122" s="594"/>
      <c r="E122" s="594"/>
      <c r="F122" s="594"/>
      <c r="G122" s="594"/>
      <c r="H122" s="594"/>
      <c r="I122" s="594"/>
      <c r="J122" s="595"/>
      <c r="L122" s="148"/>
    </row>
    <row r="123" spans="1:18" ht="15">
      <c r="A123" s="581"/>
      <c r="B123" s="582"/>
      <c r="C123" s="582"/>
      <c r="D123" s="582"/>
      <c r="E123" s="582"/>
      <c r="F123" s="583"/>
      <c r="G123" s="141"/>
      <c r="H123" s="142"/>
      <c r="I123" s="141"/>
      <c r="J123" s="141"/>
    </row>
    <row r="124" spans="1:18" ht="15">
      <c r="A124" s="183"/>
      <c r="B124" s="150"/>
      <c r="C124" s="169"/>
      <c r="D124" s="184"/>
      <c r="E124" s="185"/>
      <c r="F124" s="150"/>
      <c r="G124" s="186"/>
      <c r="H124" s="170"/>
      <c r="I124" s="147"/>
      <c r="J124" s="171"/>
      <c r="L124" s="187"/>
    </row>
    <row r="125" spans="1:18" s="139" customFormat="1" ht="30" customHeight="1">
      <c r="A125" s="153"/>
      <c r="B125" s="188"/>
      <c r="C125" s="189"/>
      <c r="D125" s="184"/>
      <c r="E125" s="185"/>
      <c r="F125" s="156"/>
      <c r="G125" s="190"/>
      <c r="H125" s="145"/>
      <c r="I125" s="191"/>
      <c r="J125" s="191"/>
    </row>
    <row r="126" spans="1:18" ht="15">
      <c r="A126" s="581"/>
      <c r="B126" s="582"/>
      <c r="C126" s="582"/>
      <c r="D126" s="582"/>
      <c r="E126" s="582"/>
      <c r="F126" s="583"/>
      <c r="G126" s="141"/>
      <c r="H126" s="142"/>
      <c r="I126" s="141"/>
      <c r="J126" s="141"/>
    </row>
    <row r="127" spans="1:18" ht="15">
      <c r="A127" s="593" t="s">
        <v>255</v>
      </c>
      <c r="B127" s="594"/>
      <c r="C127" s="594"/>
      <c r="D127" s="594"/>
      <c r="E127" s="594"/>
      <c r="F127" s="594"/>
      <c r="G127" s="594"/>
      <c r="H127" s="594"/>
      <c r="I127" s="594"/>
      <c r="J127" s="595"/>
      <c r="L127" s="148"/>
    </row>
    <row r="128" spans="1:18" ht="15">
      <c r="A128" s="168" t="s">
        <v>256</v>
      </c>
      <c r="B128" s="144"/>
      <c r="C128" s="146"/>
      <c r="D128" s="146"/>
      <c r="E128" s="145"/>
      <c r="F128" s="144"/>
      <c r="G128" s="145"/>
      <c r="H128" s="145"/>
      <c r="I128" s="147"/>
      <c r="J128" s="147"/>
      <c r="L128" s="148"/>
    </row>
    <row r="129" spans="1:12" ht="15">
      <c r="A129" s="153" t="s">
        <v>257</v>
      </c>
      <c r="B129" s="154">
        <f>'2 Sheet1'!B12</f>
        <v>41.85</v>
      </c>
      <c r="C129" s="146">
        <v>4.5</v>
      </c>
      <c r="D129" s="146"/>
      <c r="E129" s="145"/>
      <c r="F129" s="154">
        <f>PRODUCT(B129:E129)</f>
        <v>188.32500000000002</v>
      </c>
      <c r="G129" s="173">
        <f>F129</f>
        <v>188.32500000000002</v>
      </c>
      <c r="H129" s="145" t="s">
        <v>248</v>
      </c>
      <c r="I129" s="147">
        <f>G129*1.1</f>
        <v>207.15750000000003</v>
      </c>
      <c r="J129" s="158">
        <f>I129</f>
        <v>207.15750000000003</v>
      </c>
      <c r="L129" s="148"/>
    </row>
    <row r="130" spans="1:12" ht="15">
      <c r="A130" s="153" t="s">
        <v>258</v>
      </c>
      <c r="B130" s="154">
        <f>B129</f>
        <v>41.85</v>
      </c>
      <c r="C130" s="146">
        <v>1</v>
      </c>
      <c r="D130" s="146"/>
      <c r="E130" s="145"/>
      <c r="F130" s="154">
        <f>PRODUCT(B130:E130)</f>
        <v>41.85</v>
      </c>
      <c r="G130" s="173">
        <f>F130</f>
        <v>41.85</v>
      </c>
      <c r="H130" s="145" t="s">
        <v>248</v>
      </c>
      <c r="I130" s="147">
        <f>G130*1.1</f>
        <v>46.035000000000004</v>
      </c>
      <c r="J130" s="158">
        <f>I130</f>
        <v>46.035000000000004</v>
      </c>
      <c r="L130" s="148"/>
    </row>
    <row r="131" spans="1:12" ht="15">
      <c r="A131" s="153" t="s">
        <v>259</v>
      </c>
      <c r="B131" s="154">
        <f>B130</f>
        <v>41.85</v>
      </c>
      <c r="C131" s="146">
        <f>'2 Sheet1'!B16</f>
        <v>7.5</v>
      </c>
      <c r="D131" s="146"/>
      <c r="E131" s="145"/>
      <c r="F131" s="154">
        <f>PRODUCT(B131:E131)</f>
        <v>313.875</v>
      </c>
      <c r="G131" s="173">
        <f>F131</f>
        <v>313.875</v>
      </c>
      <c r="H131" s="145" t="s">
        <v>248</v>
      </c>
      <c r="I131" s="147">
        <f>G131*1.1</f>
        <v>345.26250000000005</v>
      </c>
      <c r="J131" s="158">
        <f>I131</f>
        <v>345.26250000000005</v>
      </c>
      <c r="L131" s="148"/>
    </row>
    <row r="132" spans="1:12" ht="15">
      <c r="A132" s="157"/>
      <c r="B132" s="144"/>
      <c r="C132" s="146"/>
      <c r="D132" s="146"/>
      <c r="E132" s="145"/>
      <c r="F132" s="154"/>
      <c r="G132" s="161"/>
      <c r="H132" s="161"/>
      <c r="I132" s="147"/>
      <c r="J132" s="171"/>
      <c r="L132" s="148"/>
    </row>
    <row r="133" spans="1:12" ht="15">
      <c r="A133" s="192" t="s">
        <v>260</v>
      </c>
      <c r="B133" s="154"/>
      <c r="C133" s="146"/>
      <c r="D133" s="146"/>
      <c r="E133" s="145"/>
      <c r="F133" s="154"/>
      <c r="G133" s="173"/>
      <c r="H133" s="145"/>
      <c r="I133" s="147"/>
      <c r="J133" s="171"/>
      <c r="L133" s="148"/>
    </row>
    <row r="134" spans="1:12" ht="15">
      <c r="A134" s="153" t="s">
        <v>257</v>
      </c>
      <c r="B134" s="154">
        <f>'2 Sheet1'!$C$18</f>
        <v>0</v>
      </c>
      <c r="C134" s="146">
        <v>8.4</v>
      </c>
      <c r="D134" s="146"/>
      <c r="E134" s="145"/>
      <c r="F134" s="154">
        <f>PRODUCT(B134:E134)</f>
        <v>0</v>
      </c>
      <c r="G134" s="173">
        <f>F134</f>
        <v>0</v>
      </c>
      <c r="H134" s="145" t="s">
        <v>248</v>
      </c>
      <c r="I134" s="147">
        <f>G134*1.1</f>
        <v>0</v>
      </c>
      <c r="J134" s="158">
        <f>I134</f>
        <v>0</v>
      </c>
      <c r="L134" s="148"/>
    </row>
    <row r="135" spans="1:12" ht="15">
      <c r="A135" s="153" t="s">
        <v>258</v>
      </c>
      <c r="B135" s="154">
        <f>'2 Sheet1'!$C$18</f>
        <v>0</v>
      </c>
      <c r="C135" s="146">
        <v>1.75</v>
      </c>
      <c r="D135" s="146"/>
      <c r="E135" s="145"/>
      <c r="F135" s="154">
        <f>PRODUCT(B135:E135)</f>
        <v>0</v>
      </c>
      <c r="G135" s="173">
        <f>F135</f>
        <v>0</v>
      </c>
      <c r="H135" s="145" t="s">
        <v>248</v>
      </c>
      <c r="I135" s="147">
        <f>G135*1.1</f>
        <v>0</v>
      </c>
      <c r="J135" s="158">
        <f>I135</f>
        <v>0</v>
      </c>
      <c r="L135" s="148"/>
    </row>
    <row r="136" spans="1:12" ht="15">
      <c r="A136" s="153" t="s">
        <v>259</v>
      </c>
      <c r="B136" s="154">
        <f>'2 Sheet1'!$C$18</f>
        <v>0</v>
      </c>
      <c r="C136" s="146">
        <v>11.2</v>
      </c>
      <c r="D136" s="146"/>
      <c r="E136" s="145"/>
      <c r="F136" s="154">
        <f>PRODUCT(B136:E136)</f>
        <v>0</v>
      </c>
      <c r="G136" s="173">
        <f>F136</f>
        <v>0</v>
      </c>
      <c r="H136" s="145" t="s">
        <v>248</v>
      </c>
      <c r="I136" s="147">
        <f>G136*1.1</f>
        <v>0</v>
      </c>
      <c r="J136" s="158">
        <f>I136</f>
        <v>0</v>
      </c>
      <c r="L136" s="148"/>
    </row>
    <row r="137" spans="1:12" ht="15">
      <c r="A137" s="157"/>
      <c r="B137" s="144"/>
      <c r="C137" s="146"/>
      <c r="D137" s="146"/>
      <c r="E137" s="145"/>
      <c r="F137" s="154"/>
      <c r="G137" s="161"/>
      <c r="H137" s="161"/>
      <c r="I137" s="147"/>
      <c r="J137" s="171"/>
      <c r="L137" s="148"/>
    </row>
    <row r="138" spans="1:12" ht="15">
      <c r="A138" s="192" t="s">
        <v>261</v>
      </c>
      <c r="B138" s="154"/>
      <c r="C138" s="146"/>
      <c r="D138" s="146"/>
      <c r="E138" s="145"/>
      <c r="F138" s="154"/>
      <c r="G138" s="173"/>
      <c r="H138" s="145"/>
      <c r="I138" s="147"/>
      <c r="J138" s="171"/>
      <c r="L138" s="148"/>
    </row>
    <row r="139" spans="1:12" ht="15">
      <c r="A139" s="153" t="s">
        <v>257</v>
      </c>
      <c r="B139" s="154">
        <f>'2 Sheet1'!$C$24</f>
        <v>0</v>
      </c>
      <c r="C139" s="146">
        <v>2.5</v>
      </c>
      <c r="D139" s="146"/>
      <c r="E139" s="145"/>
      <c r="F139" s="154">
        <f>PRODUCT(B139:E139)</f>
        <v>0</v>
      </c>
      <c r="G139" s="173">
        <f>F139</f>
        <v>0</v>
      </c>
      <c r="H139" s="145" t="s">
        <v>248</v>
      </c>
      <c r="I139" s="147">
        <f>G139*1.1</f>
        <v>0</v>
      </c>
      <c r="J139" s="158">
        <f>I139</f>
        <v>0</v>
      </c>
      <c r="L139" s="148"/>
    </row>
    <row r="140" spans="1:12" ht="15">
      <c r="A140" s="153" t="s">
        <v>258</v>
      </c>
      <c r="B140" s="154">
        <f>'2 Sheet1'!$C$24</f>
        <v>0</v>
      </c>
      <c r="C140" s="146">
        <v>0.82</v>
      </c>
      <c r="D140" s="146"/>
      <c r="E140" s="145"/>
      <c r="F140" s="154">
        <f>PRODUCT(B140:E140)</f>
        <v>0</v>
      </c>
      <c r="G140" s="173">
        <f>F140</f>
        <v>0</v>
      </c>
      <c r="H140" s="145" t="s">
        <v>248</v>
      </c>
      <c r="I140" s="147">
        <f>G140*1.1</f>
        <v>0</v>
      </c>
      <c r="J140" s="158">
        <f>I140</f>
        <v>0</v>
      </c>
      <c r="L140" s="148"/>
    </row>
    <row r="141" spans="1:12" ht="15">
      <c r="A141" s="153" t="s">
        <v>259</v>
      </c>
      <c r="B141" s="154">
        <f>'2 Sheet1'!$C$24</f>
        <v>0</v>
      </c>
      <c r="C141" s="146">
        <v>5.95</v>
      </c>
      <c r="D141" s="146"/>
      <c r="E141" s="145"/>
      <c r="F141" s="154">
        <f>PRODUCT(B141:E141)</f>
        <v>0</v>
      </c>
      <c r="G141" s="173">
        <f>F141</f>
        <v>0</v>
      </c>
      <c r="H141" s="145" t="s">
        <v>248</v>
      </c>
      <c r="I141" s="147">
        <f>G141*1.1</f>
        <v>0</v>
      </c>
      <c r="J141" s="158">
        <f>I141</f>
        <v>0</v>
      </c>
      <c r="L141" s="148"/>
    </row>
    <row r="142" spans="1:12" ht="15">
      <c r="A142" s="157"/>
      <c r="B142" s="144"/>
      <c r="C142" s="146"/>
      <c r="D142" s="146"/>
      <c r="E142" s="145"/>
      <c r="F142" s="154"/>
      <c r="G142" s="161"/>
      <c r="H142" s="161"/>
      <c r="I142" s="147"/>
      <c r="J142" s="171"/>
      <c r="L142" s="148"/>
    </row>
    <row r="143" spans="1:12" ht="15">
      <c r="A143" s="153"/>
      <c r="B143" s="154"/>
      <c r="C143" s="146"/>
      <c r="D143" s="146"/>
      <c r="E143" s="145"/>
      <c r="F143" s="154"/>
      <c r="G143" s="173"/>
      <c r="H143" s="145"/>
      <c r="I143" s="147"/>
      <c r="J143" s="171"/>
      <c r="L143" s="148"/>
    </row>
    <row r="144" spans="1:12" ht="15">
      <c r="A144" s="596" t="s">
        <v>262</v>
      </c>
      <c r="B144" s="597"/>
      <c r="C144" s="597"/>
      <c r="D144" s="597"/>
      <c r="E144" s="597"/>
      <c r="F144" s="597"/>
      <c r="G144" s="597"/>
      <c r="H144" s="597"/>
      <c r="I144" s="597"/>
      <c r="J144" s="598"/>
      <c r="L144" s="148"/>
    </row>
    <row r="145" spans="1:12" ht="15">
      <c r="A145" s="193"/>
      <c r="B145" s="156"/>
      <c r="C145" s="146"/>
      <c r="D145" s="146"/>
      <c r="E145" s="145"/>
      <c r="F145" s="156"/>
      <c r="G145" s="194"/>
      <c r="H145" s="145"/>
      <c r="I145" s="147"/>
      <c r="J145" s="171"/>
      <c r="L145" s="148"/>
    </row>
    <row r="146" spans="1:12" ht="15">
      <c r="A146" s="153" t="s">
        <v>263</v>
      </c>
      <c r="B146" s="154">
        <v>8.5</v>
      </c>
      <c r="C146" s="146">
        <v>1.1000000000000001</v>
      </c>
      <c r="D146" s="146">
        <v>0.05</v>
      </c>
      <c r="E146" s="145"/>
      <c r="F146" s="154">
        <f>PRODUCT(B146:E146)</f>
        <v>0.46750000000000008</v>
      </c>
      <c r="G146" s="173">
        <f>F146</f>
        <v>0.46750000000000008</v>
      </c>
      <c r="H146" s="145" t="s">
        <v>248</v>
      </c>
      <c r="I146" s="147">
        <f>G146*1.1</f>
        <v>0.5142500000000001</v>
      </c>
      <c r="J146" s="158">
        <f>ROUNDUP(I146,2)</f>
        <v>0.52</v>
      </c>
      <c r="L146" s="148"/>
    </row>
    <row r="147" spans="1:12" ht="15">
      <c r="A147" s="153"/>
      <c r="B147" s="154"/>
      <c r="C147" s="146"/>
      <c r="D147" s="146"/>
      <c r="E147" s="145"/>
      <c r="F147" s="154"/>
      <c r="G147" s="173"/>
      <c r="H147" s="145"/>
      <c r="I147" s="147"/>
      <c r="J147" s="171"/>
      <c r="L147" s="148"/>
    </row>
    <row r="148" spans="1:12" ht="15">
      <c r="A148" s="153" t="s">
        <v>264</v>
      </c>
      <c r="B148" s="154">
        <f>B146</f>
        <v>8.5</v>
      </c>
      <c r="C148" s="146">
        <v>1.1000000000000001</v>
      </c>
      <c r="D148" s="146">
        <v>1.85</v>
      </c>
      <c r="E148" s="145"/>
      <c r="F148" s="154">
        <f>PRODUCT(B148:E148)</f>
        <v>17.297500000000003</v>
      </c>
      <c r="G148" s="173">
        <f>F148</f>
        <v>17.297500000000003</v>
      </c>
      <c r="H148" s="145" t="s">
        <v>248</v>
      </c>
      <c r="I148" s="147">
        <f>G148*1.1</f>
        <v>19.027250000000006</v>
      </c>
      <c r="J148" s="152">
        <f>ROUNDUP(I148,2)</f>
        <v>19.03</v>
      </c>
      <c r="L148" s="148"/>
    </row>
    <row r="149" spans="1:12" ht="15">
      <c r="A149" s="153"/>
      <c r="B149" s="154">
        <v>3.1419999999999999</v>
      </c>
      <c r="C149" s="146">
        <f>0.7*0.7</f>
        <v>0.48999999999999994</v>
      </c>
      <c r="D149" s="146">
        <f>B148*-1</f>
        <v>-8.5</v>
      </c>
      <c r="E149" s="145"/>
      <c r="F149" s="154">
        <f>PRODUCT(B149:E149)</f>
        <v>-13.086429999999998</v>
      </c>
      <c r="G149" s="173">
        <f>F149</f>
        <v>-13.086429999999998</v>
      </c>
      <c r="H149" s="145" t="str">
        <f>H148</f>
        <v>m3</v>
      </c>
      <c r="I149" s="147">
        <f>G149*1.1</f>
        <v>-14.395073</v>
      </c>
      <c r="J149" s="152">
        <f>ROUNDUP(I149,2)</f>
        <v>-14.4</v>
      </c>
      <c r="L149" s="148"/>
    </row>
    <row r="150" spans="1:12" ht="15">
      <c r="A150" s="153"/>
      <c r="B150" s="154">
        <f>B148</f>
        <v>8.5</v>
      </c>
      <c r="C150" s="146">
        <v>1.25</v>
      </c>
      <c r="D150" s="146">
        <v>0.2</v>
      </c>
      <c r="E150" s="145"/>
      <c r="F150" s="154">
        <f>PRODUCT(B150:E150)</f>
        <v>2.125</v>
      </c>
      <c r="G150" s="173">
        <f>F150</f>
        <v>2.125</v>
      </c>
      <c r="H150" s="145" t="s">
        <v>248</v>
      </c>
      <c r="I150" s="147">
        <f>G150*1.1</f>
        <v>2.3375000000000004</v>
      </c>
      <c r="J150" s="152">
        <f>ROUNDUP(I150,2)</f>
        <v>2.34</v>
      </c>
      <c r="L150" s="148"/>
    </row>
    <row r="151" spans="1:12" ht="15">
      <c r="A151" s="153"/>
      <c r="B151" s="154"/>
      <c r="C151" s="146"/>
      <c r="D151" s="146"/>
      <c r="E151" s="145"/>
      <c r="F151" s="154"/>
      <c r="G151" s="173"/>
      <c r="H151" s="145"/>
      <c r="I151" s="147"/>
      <c r="J151" s="158">
        <f>SUM(J148:J150)</f>
        <v>6.9700000000000006</v>
      </c>
      <c r="L151" s="148"/>
    </row>
    <row r="152" spans="1:12" ht="15">
      <c r="A152" s="153"/>
      <c r="B152" s="154"/>
      <c r="C152" s="146"/>
      <c r="D152" s="146"/>
      <c r="E152" s="145"/>
      <c r="F152" s="154"/>
      <c r="G152" s="173"/>
      <c r="H152" s="145"/>
      <c r="I152" s="147"/>
      <c r="J152" s="171"/>
      <c r="L152" s="148"/>
    </row>
    <row r="153" spans="1:12" ht="15">
      <c r="A153" s="153" t="s">
        <v>265</v>
      </c>
      <c r="B153" s="154">
        <f>B146</f>
        <v>8.5</v>
      </c>
      <c r="C153" s="146">
        <f>ROUNDUP(1.4/0.2,0)+1</f>
        <v>8</v>
      </c>
      <c r="D153" s="146"/>
      <c r="E153" s="145">
        <v>0.88800000000000001</v>
      </c>
      <c r="F153" s="154">
        <f>PRODUCT(B153:E153)</f>
        <v>60.384</v>
      </c>
      <c r="G153" s="173">
        <f>F153</f>
        <v>60.384</v>
      </c>
      <c r="H153" s="145" t="s">
        <v>180</v>
      </c>
      <c r="I153" s="147">
        <f>G153*1.1</f>
        <v>66.42240000000001</v>
      </c>
      <c r="J153" s="152">
        <f>ROUNDUP(I153,2)</f>
        <v>66.430000000000007</v>
      </c>
      <c r="L153" s="148"/>
    </row>
    <row r="154" spans="1:12" ht="15">
      <c r="A154" s="153"/>
      <c r="B154" s="154">
        <v>1.4</v>
      </c>
      <c r="C154" s="146">
        <f>ROUNDUP(B153,0.2)+1</f>
        <v>10</v>
      </c>
      <c r="D154" s="146"/>
      <c r="E154" s="145">
        <v>1.8879999999999999</v>
      </c>
      <c r="F154" s="154">
        <f>PRODUCT(B154:E154)</f>
        <v>26.431999999999999</v>
      </c>
      <c r="G154" s="173">
        <f>F154</f>
        <v>26.431999999999999</v>
      </c>
      <c r="H154" s="145" t="s">
        <v>180</v>
      </c>
      <c r="I154" s="147">
        <f>G154*1.1</f>
        <v>29.075200000000002</v>
      </c>
      <c r="J154" s="152">
        <f>ROUNDUP(I154,2)</f>
        <v>29.080000000000002</v>
      </c>
      <c r="L154" s="148"/>
    </row>
    <row r="155" spans="1:12" ht="15">
      <c r="A155" s="153"/>
      <c r="B155" s="154"/>
      <c r="C155" s="146"/>
      <c r="D155" s="146"/>
      <c r="E155" s="145"/>
      <c r="F155" s="154"/>
      <c r="G155" s="173"/>
      <c r="H155" s="145"/>
      <c r="I155" s="147"/>
      <c r="J155" s="158">
        <f>SUM(J153:J154)</f>
        <v>95.51</v>
      </c>
      <c r="L155" s="148"/>
    </row>
    <row r="156" spans="1:12" ht="15">
      <c r="A156" s="153"/>
      <c r="B156" s="154"/>
      <c r="C156" s="146"/>
      <c r="D156" s="146"/>
      <c r="E156" s="145"/>
      <c r="F156" s="154"/>
      <c r="G156" s="173"/>
      <c r="H156" s="145"/>
      <c r="I156" s="147"/>
      <c r="J156" s="171"/>
      <c r="L156" s="148"/>
    </row>
    <row r="157" spans="1:12" ht="15">
      <c r="A157" s="153" t="s">
        <v>266</v>
      </c>
      <c r="B157" s="154">
        <f>B146</f>
        <v>8.5</v>
      </c>
      <c r="C157" s="146">
        <f>D148</f>
        <v>1.85</v>
      </c>
      <c r="D157" s="146">
        <v>2</v>
      </c>
      <c r="E157" s="145"/>
      <c r="F157" s="154">
        <f>PRODUCT(B157:E157)</f>
        <v>31.450000000000003</v>
      </c>
      <c r="G157" s="173">
        <f>F157</f>
        <v>31.450000000000003</v>
      </c>
      <c r="H157" s="145" t="s">
        <v>248</v>
      </c>
      <c r="I157" s="147">
        <f>G157*1.1</f>
        <v>34.595000000000006</v>
      </c>
      <c r="J157" s="158">
        <f>ROUNDUP(I157,2)</f>
        <v>34.6</v>
      </c>
      <c r="L157" s="148"/>
    </row>
    <row r="158" spans="1:12" ht="15">
      <c r="A158" s="153"/>
      <c r="B158" s="154"/>
      <c r="C158" s="146"/>
      <c r="D158" s="146"/>
      <c r="E158" s="145"/>
      <c r="F158" s="154"/>
      <c r="G158" s="173"/>
      <c r="H158" s="145"/>
      <c r="I158" s="147"/>
      <c r="J158" s="171"/>
      <c r="L158" s="148"/>
    </row>
    <row r="159" spans="1:12" ht="15">
      <c r="A159" s="153" t="s">
        <v>267</v>
      </c>
      <c r="B159" s="154"/>
      <c r="C159" s="146"/>
      <c r="D159" s="146"/>
      <c r="E159" s="145"/>
      <c r="F159" s="154"/>
      <c r="G159" s="173"/>
      <c r="H159" s="145"/>
      <c r="I159" s="147"/>
      <c r="J159" s="158">
        <v>1</v>
      </c>
      <c r="L159" s="148"/>
    </row>
    <row r="160" spans="1:12" ht="15">
      <c r="A160" s="153"/>
      <c r="B160" s="154"/>
      <c r="C160" s="146"/>
      <c r="D160" s="146"/>
      <c r="E160" s="145"/>
      <c r="F160" s="154"/>
      <c r="G160" s="173"/>
      <c r="H160" s="145"/>
      <c r="I160" s="147"/>
      <c r="J160" s="171"/>
      <c r="L160" s="148"/>
    </row>
    <row r="161" spans="1:12" ht="15">
      <c r="A161" s="153"/>
      <c r="B161" s="154"/>
      <c r="C161" s="146"/>
      <c r="D161" s="146"/>
      <c r="E161" s="145"/>
      <c r="F161" s="154"/>
      <c r="G161" s="173"/>
      <c r="H161" s="145"/>
      <c r="I161" s="147"/>
      <c r="J161" s="171"/>
      <c r="L161" s="148"/>
    </row>
    <row r="162" spans="1:12" ht="15">
      <c r="A162" s="153"/>
      <c r="B162" s="154"/>
      <c r="C162" s="146"/>
      <c r="D162" s="146"/>
      <c r="E162" s="145"/>
      <c r="F162" s="154"/>
      <c r="G162" s="173"/>
      <c r="H162" s="145"/>
      <c r="I162" s="147"/>
      <c r="J162" s="147"/>
      <c r="L162" s="148"/>
    </row>
    <row r="163" spans="1:12" ht="30">
      <c r="A163" s="195"/>
      <c r="B163" s="196" t="s">
        <v>268</v>
      </c>
      <c r="C163" s="196" t="s">
        <v>29</v>
      </c>
      <c r="D163" s="196" t="s">
        <v>269</v>
      </c>
      <c r="E163" s="197" t="s">
        <v>270</v>
      </c>
      <c r="F163" s="196" t="s">
        <v>271</v>
      </c>
      <c r="G163" s="196"/>
      <c r="H163" s="196"/>
      <c r="I163" s="196"/>
      <c r="J163" s="196"/>
      <c r="L163" s="187"/>
    </row>
    <row r="164" spans="1:12" ht="15">
      <c r="A164" s="581" t="s">
        <v>272</v>
      </c>
      <c r="B164" s="582"/>
      <c r="C164" s="582"/>
      <c r="D164" s="582"/>
      <c r="E164" s="582"/>
      <c r="F164" s="583"/>
      <c r="G164" s="141"/>
      <c r="H164" s="142"/>
      <c r="I164" s="141"/>
    </row>
    <row r="165" spans="1:12" ht="15">
      <c r="A165" s="198"/>
      <c r="B165" s="169"/>
      <c r="C165" s="170"/>
      <c r="D165" s="169"/>
      <c r="E165" s="170"/>
      <c r="F165" s="150"/>
      <c r="G165" s="184"/>
      <c r="H165" s="170"/>
      <c r="I165" s="184"/>
      <c r="J165" s="141"/>
      <c r="L165" s="187"/>
    </row>
    <row r="166" spans="1:12" ht="15">
      <c r="A166" s="198"/>
      <c r="B166" s="169"/>
      <c r="C166" s="170"/>
      <c r="D166" s="169"/>
      <c r="E166" s="170"/>
      <c r="F166" s="150"/>
      <c r="G166" s="184"/>
      <c r="H166" s="170"/>
      <c r="I166" s="184"/>
      <c r="J166" s="163"/>
      <c r="L166" s="187"/>
    </row>
    <row r="167" spans="1:12" ht="15">
      <c r="A167" s="581" t="s">
        <v>266</v>
      </c>
      <c r="B167" s="582"/>
      <c r="C167" s="582"/>
      <c r="D167" s="582"/>
      <c r="E167" s="582"/>
      <c r="F167" s="583"/>
      <c r="G167" s="141"/>
      <c r="H167" s="142"/>
      <c r="I167" s="141"/>
      <c r="J167" s="163"/>
    </row>
    <row r="168" spans="1:12" ht="15">
      <c r="A168" s="183"/>
      <c r="B168" s="150"/>
      <c r="C168" s="170"/>
      <c r="D168" s="169"/>
      <c r="E168" s="170"/>
      <c r="F168" s="150"/>
      <c r="G168" s="162"/>
      <c r="H168" s="170"/>
      <c r="I168" s="162"/>
      <c r="J168" s="141"/>
      <c r="L168" s="148"/>
    </row>
    <row r="169" spans="1:12" ht="15">
      <c r="A169" s="183"/>
      <c r="B169" s="150"/>
      <c r="C169" s="170"/>
      <c r="D169" s="169"/>
      <c r="E169" s="170"/>
      <c r="F169" s="150"/>
      <c r="G169" s="162"/>
      <c r="H169" s="170"/>
      <c r="I169" s="162"/>
      <c r="J169" s="163"/>
      <c r="L169" s="148"/>
    </row>
    <row r="170" spans="1:12" ht="24.9" customHeight="1">
      <c r="A170" s="581" t="s">
        <v>273</v>
      </c>
      <c r="B170" s="582"/>
      <c r="C170" s="582"/>
      <c r="D170" s="582"/>
      <c r="E170" s="582"/>
      <c r="F170" s="583"/>
      <c r="G170" s="141"/>
      <c r="H170" s="142"/>
      <c r="I170" s="141"/>
      <c r="J170" s="163"/>
    </row>
    <row r="171" spans="1:12" ht="15">
      <c r="A171" s="183"/>
      <c r="B171" s="199"/>
      <c r="C171" s="184"/>
      <c r="D171" s="184"/>
      <c r="E171" s="199"/>
      <c r="F171" s="150"/>
      <c r="G171" s="170"/>
      <c r="H171" s="170"/>
      <c r="I171" s="162"/>
      <c r="J171" s="141"/>
    </row>
    <row r="172" spans="1:12" ht="15">
      <c r="A172" s="183"/>
      <c r="B172" s="199"/>
      <c r="C172" s="184"/>
      <c r="D172" s="184"/>
      <c r="E172" s="199"/>
      <c r="F172" s="150"/>
      <c r="G172" s="170"/>
      <c r="H172" s="170"/>
      <c r="I172" s="162"/>
      <c r="J172" s="171"/>
      <c r="L172" s="148"/>
    </row>
    <row r="173" spans="1:12" ht="15">
      <c r="A173" s="200" t="s">
        <v>274</v>
      </c>
      <c r="B173" s="201"/>
      <c r="C173" s="201"/>
      <c r="D173" s="201"/>
      <c r="E173" s="201"/>
      <c r="F173" s="201"/>
      <c r="G173" s="201"/>
      <c r="H173" s="201"/>
      <c r="I173" s="201"/>
      <c r="J173" s="202"/>
      <c r="L173" s="187"/>
    </row>
    <row r="174" spans="1:12" ht="24.9" customHeight="1">
      <c r="A174" s="581"/>
      <c r="B174" s="582"/>
      <c r="C174" s="582"/>
      <c r="D174" s="582"/>
      <c r="E174" s="582"/>
      <c r="F174" s="583"/>
      <c r="G174" s="141"/>
      <c r="H174" s="142"/>
      <c r="I174" s="141"/>
    </row>
    <row r="175" spans="1:12" ht="15">
      <c r="A175" s="183"/>
      <c r="B175" s="199"/>
      <c r="C175" s="170"/>
      <c r="D175" s="169"/>
      <c r="E175" s="170"/>
      <c r="F175" s="150"/>
      <c r="G175" s="170"/>
      <c r="H175" s="170"/>
      <c r="I175" s="162"/>
      <c r="J175" s="141"/>
      <c r="L175" s="148"/>
    </row>
    <row r="176" spans="1:12" ht="15">
      <c r="A176" s="203"/>
      <c r="B176" s="204"/>
      <c r="C176" s="205"/>
      <c r="D176" s="206"/>
      <c r="E176" s="205"/>
      <c r="F176" s="182"/>
      <c r="G176" s="205"/>
      <c r="H176" s="205"/>
      <c r="I176" s="207"/>
      <c r="J176" s="207"/>
      <c r="L176" s="148"/>
    </row>
    <row r="177" spans="1:12" ht="12.75" customHeight="1">
      <c r="A177" s="208" t="s">
        <v>275</v>
      </c>
      <c r="B177" s="209"/>
      <c r="C177" s="209"/>
      <c r="D177" s="209"/>
      <c r="E177" s="209"/>
      <c r="F177" s="209"/>
      <c r="G177" s="209"/>
      <c r="H177" s="209"/>
      <c r="I177" s="209"/>
      <c r="J177" s="210"/>
      <c r="L177" s="148"/>
    </row>
    <row r="178" spans="1:12" ht="15">
      <c r="A178" s="584" t="s">
        <v>276</v>
      </c>
      <c r="B178" s="585"/>
      <c r="C178" s="585"/>
      <c r="D178" s="585"/>
      <c r="E178" s="585"/>
      <c r="F178" s="585"/>
      <c r="G178" s="585"/>
      <c r="H178" s="585"/>
      <c r="I178" s="211"/>
      <c r="J178" s="212"/>
      <c r="L178" s="148"/>
    </row>
    <row r="179" spans="1:12" ht="15">
      <c r="A179" s="213" t="s">
        <v>277</v>
      </c>
      <c r="B179" s="150"/>
      <c r="C179" s="161"/>
      <c r="D179" s="146"/>
      <c r="E179" s="145"/>
      <c r="F179" s="144"/>
      <c r="G179" s="145"/>
      <c r="H179" s="145"/>
      <c r="I179" s="147"/>
      <c r="J179" s="171"/>
      <c r="L179" s="148"/>
    </row>
    <row r="180" spans="1:12" ht="15">
      <c r="A180" s="157" t="str">
        <f>A9</f>
        <v>CS02-CS04</v>
      </c>
      <c r="B180" s="150">
        <f>B9</f>
        <v>0</v>
      </c>
      <c r="C180" s="161">
        <v>6.2</v>
      </c>
      <c r="D180" s="146"/>
      <c r="E180" s="145"/>
      <c r="F180" s="144">
        <f>PRODUCT(B180:E180)</f>
        <v>0</v>
      </c>
      <c r="G180" s="145"/>
      <c r="H180" s="145" t="s">
        <v>199</v>
      </c>
      <c r="I180" s="147">
        <f>F180*1.1</f>
        <v>0</v>
      </c>
      <c r="J180" s="152">
        <f>I180</f>
        <v>0</v>
      </c>
      <c r="L180" s="148"/>
    </row>
    <row r="181" spans="1:12" ht="15">
      <c r="A181" s="157" t="str">
        <f>A10</f>
        <v>CS04~</v>
      </c>
      <c r="B181" s="150">
        <f>B10</f>
        <v>0</v>
      </c>
      <c r="C181" s="161">
        <v>8.1</v>
      </c>
      <c r="D181" s="146"/>
      <c r="E181" s="145"/>
      <c r="F181" s="144">
        <f>PRODUCT(B181:E181)</f>
        <v>0</v>
      </c>
      <c r="G181" s="145"/>
      <c r="H181" s="145" t="s">
        <v>199</v>
      </c>
      <c r="I181" s="147">
        <f>F181*1.1</f>
        <v>0</v>
      </c>
      <c r="J181" s="152">
        <f>I181</f>
        <v>0</v>
      </c>
      <c r="L181" s="148"/>
    </row>
    <row r="182" spans="1:12" ht="15">
      <c r="A182" s="157"/>
      <c r="B182" s="150"/>
      <c r="C182" s="161"/>
      <c r="D182" s="146"/>
      <c r="E182" s="145"/>
      <c r="F182" s="144">
        <f>PRODUCT(B182:E182)</f>
        <v>0</v>
      </c>
      <c r="G182" s="145"/>
      <c r="H182" s="145" t="s">
        <v>199</v>
      </c>
      <c r="I182" s="147">
        <f>F182*1.1</f>
        <v>0</v>
      </c>
      <c r="J182" s="152">
        <f>I182</f>
        <v>0</v>
      </c>
      <c r="L182" s="148"/>
    </row>
    <row r="183" spans="1:12" ht="15">
      <c r="A183" s="213"/>
      <c r="B183" s="150"/>
      <c r="C183" s="161"/>
      <c r="D183" s="146"/>
      <c r="E183" s="145"/>
      <c r="F183" s="144"/>
      <c r="G183" s="145"/>
      <c r="H183" s="145"/>
      <c r="I183" s="147"/>
      <c r="J183" s="158">
        <f>SUM(J180:J182)</f>
        <v>0</v>
      </c>
      <c r="L183" s="148"/>
    </row>
    <row r="184" spans="1:12" ht="15">
      <c r="A184" s="157"/>
      <c r="B184" s="150"/>
      <c r="C184" s="161"/>
      <c r="D184" s="169"/>
      <c r="E184" s="170"/>
      <c r="F184" s="150"/>
      <c r="G184" s="170"/>
      <c r="H184" s="170"/>
      <c r="I184" s="147"/>
      <c r="J184" s="147"/>
      <c r="L184" s="148"/>
    </row>
    <row r="185" spans="1:12" ht="15">
      <c r="A185" s="213" t="s">
        <v>278</v>
      </c>
      <c r="B185" s="154"/>
      <c r="C185" s="161"/>
      <c r="D185" s="160"/>
      <c r="E185" s="161"/>
      <c r="F185" s="150"/>
      <c r="G185" s="161"/>
      <c r="H185" s="161"/>
      <c r="I185" s="147"/>
      <c r="J185" s="147"/>
      <c r="L185" s="148"/>
    </row>
    <row r="186" spans="1:12" ht="15">
      <c r="A186" s="157" t="s">
        <v>279</v>
      </c>
      <c r="B186" s="154"/>
      <c r="C186" s="161"/>
      <c r="D186" s="160"/>
      <c r="E186" s="161"/>
      <c r="F186" s="154"/>
      <c r="G186" s="161"/>
      <c r="H186" s="178"/>
      <c r="I186" s="147"/>
      <c r="J186" s="147"/>
      <c r="L186" s="148"/>
    </row>
    <row r="187" spans="1:12" ht="15">
      <c r="A187" s="214" t="str">
        <f>'2 Sheet1'!F20</f>
        <v>~CS10</v>
      </c>
      <c r="B187" s="154">
        <f>'2 Sheet1'!H20</f>
        <v>41.85</v>
      </c>
      <c r="C187" s="173">
        <f>'2 Sheet1'!N20</f>
        <v>3.17</v>
      </c>
      <c r="D187" s="160"/>
      <c r="E187" s="161"/>
      <c r="F187" s="144">
        <f>PRODUCT(B187:E187)</f>
        <v>132.6645</v>
      </c>
      <c r="G187" s="145"/>
      <c r="H187" s="145" t="s">
        <v>199</v>
      </c>
      <c r="I187" s="147"/>
      <c r="J187" s="158">
        <f>F187</f>
        <v>132.6645</v>
      </c>
      <c r="L187" s="148"/>
    </row>
    <row r="188" spans="1:12" ht="15">
      <c r="A188" s="157"/>
      <c r="B188" s="154"/>
      <c r="C188" s="161"/>
      <c r="D188" s="160"/>
      <c r="E188" s="161"/>
      <c r="F188" s="154"/>
      <c r="G188" s="161"/>
      <c r="H188" s="145"/>
      <c r="I188" s="147"/>
      <c r="J188" s="147"/>
      <c r="L188" s="148"/>
    </row>
    <row r="189" spans="1:12" ht="15">
      <c r="A189" s="157"/>
      <c r="B189" s="154"/>
      <c r="C189" s="161"/>
      <c r="D189" s="160"/>
      <c r="E189" s="161"/>
      <c r="F189" s="154"/>
      <c r="G189" s="161"/>
      <c r="H189" s="145"/>
      <c r="I189" s="147"/>
      <c r="J189" s="147"/>
      <c r="L189" s="148"/>
    </row>
    <row r="190" spans="1:12" ht="15">
      <c r="A190" s="215" t="s">
        <v>280</v>
      </c>
      <c r="B190" s="216"/>
      <c r="C190" s="216"/>
      <c r="D190" s="216"/>
      <c r="E190" s="216"/>
      <c r="F190" s="216"/>
      <c r="G190" s="216"/>
      <c r="H190" s="216"/>
      <c r="I190" s="216"/>
      <c r="J190" s="217"/>
      <c r="L190" s="148"/>
    </row>
    <row r="191" spans="1:12" ht="15">
      <c r="A191" s="218"/>
      <c r="B191" s="176"/>
      <c r="C191" s="145"/>
      <c r="D191" s="146"/>
      <c r="E191" s="145"/>
      <c r="F191" s="144"/>
      <c r="G191" s="145"/>
      <c r="H191" s="145"/>
      <c r="I191" s="147"/>
      <c r="J191" s="147"/>
      <c r="L191" s="148"/>
    </row>
    <row r="192" spans="1:12" ht="13.5" customHeight="1">
      <c r="A192" s="219" t="s">
        <v>281</v>
      </c>
      <c r="B192" s="176">
        <f>'2 Sheet1'!R2</f>
        <v>0</v>
      </c>
      <c r="C192" s="145"/>
      <c r="D192" s="146"/>
      <c r="E192" s="147">
        <f>'2 Sheet1'!S2</f>
        <v>0</v>
      </c>
      <c r="F192" s="144">
        <f t="shared" ref="F192:F197" si="17">PRODUCT(B192:E192)</f>
        <v>0</v>
      </c>
      <c r="G192" s="145"/>
      <c r="H192" s="145" t="s">
        <v>199</v>
      </c>
      <c r="I192" s="147"/>
      <c r="J192" s="158">
        <f t="shared" ref="J192:J197" si="18">F192</f>
        <v>0</v>
      </c>
      <c r="L192" s="148"/>
    </row>
    <row r="193" spans="1:12" ht="15">
      <c r="A193" s="219" t="s">
        <v>282</v>
      </c>
      <c r="B193" s="176">
        <f>'2 Sheet1'!R3</f>
        <v>0</v>
      </c>
      <c r="C193" s="145"/>
      <c r="D193" s="146"/>
      <c r="E193" s="147">
        <f>'2 Sheet1'!S3</f>
        <v>0</v>
      </c>
      <c r="F193" s="144">
        <f t="shared" si="17"/>
        <v>0</v>
      </c>
      <c r="G193" s="145"/>
      <c r="H193" s="145" t="s">
        <v>199</v>
      </c>
      <c r="I193" s="147"/>
      <c r="J193" s="158">
        <f t="shared" si="18"/>
        <v>0</v>
      </c>
      <c r="L193" s="148"/>
    </row>
    <row r="194" spans="1:12" ht="15" customHeight="1">
      <c r="A194" s="219"/>
      <c r="B194" s="176"/>
      <c r="C194" s="145"/>
      <c r="D194" s="146"/>
      <c r="E194" s="145"/>
      <c r="F194" s="144">
        <f t="shared" si="17"/>
        <v>0</v>
      </c>
      <c r="G194" s="145"/>
      <c r="H194" s="145" t="s">
        <v>199</v>
      </c>
      <c r="I194" s="147"/>
      <c r="J194" s="147">
        <f t="shared" si="18"/>
        <v>0</v>
      </c>
      <c r="L194" s="148"/>
    </row>
    <row r="195" spans="1:12" ht="15">
      <c r="A195" s="219"/>
      <c r="B195" s="199"/>
      <c r="C195" s="170"/>
      <c r="D195" s="169"/>
      <c r="E195" s="170"/>
      <c r="F195" s="144">
        <f t="shared" si="17"/>
        <v>0</v>
      </c>
      <c r="G195" s="170"/>
      <c r="H195" s="145" t="s">
        <v>199</v>
      </c>
      <c r="I195" s="162"/>
      <c r="J195" s="147">
        <f t="shared" si="18"/>
        <v>0</v>
      </c>
      <c r="L195" s="148"/>
    </row>
    <row r="196" spans="1:12" ht="15">
      <c r="A196" s="219"/>
      <c r="B196" s="199"/>
      <c r="C196" s="170"/>
      <c r="D196" s="169"/>
      <c r="E196" s="170"/>
      <c r="F196" s="144">
        <f t="shared" si="17"/>
        <v>0</v>
      </c>
      <c r="G196" s="170"/>
      <c r="H196" s="145" t="s">
        <v>199</v>
      </c>
      <c r="I196" s="162"/>
      <c r="J196" s="147">
        <f t="shared" si="18"/>
        <v>0</v>
      </c>
      <c r="L196" s="148"/>
    </row>
    <row r="197" spans="1:12" ht="15">
      <c r="A197" s="219"/>
      <c r="B197" s="159"/>
      <c r="C197" s="161"/>
      <c r="D197" s="160"/>
      <c r="E197" s="161"/>
      <c r="F197" s="144">
        <f t="shared" si="17"/>
        <v>0</v>
      </c>
      <c r="G197" s="161"/>
      <c r="H197" s="145" t="s">
        <v>199</v>
      </c>
      <c r="I197" s="173"/>
      <c r="J197" s="147">
        <f t="shared" si="18"/>
        <v>0</v>
      </c>
      <c r="L197" s="148"/>
    </row>
    <row r="198" spans="1:12" ht="15">
      <c r="A198" s="219"/>
      <c r="B198" s="159"/>
      <c r="C198" s="161"/>
      <c r="D198" s="160"/>
      <c r="E198" s="161"/>
      <c r="F198" s="154"/>
      <c r="G198" s="161"/>
      <c r="H198" s="161"/>
      <c r="I198" s="173"/>
      <c r="J198" s="220">
        <f>SUM(J192:J197)</f>
        <v>0</v>
      </c>
      <c r="L198" s="148"/>
    </row>
    <row r="199" spans="1:12" ht="15">
      <c r="A199" s="219"/>
      <c r="B199" s="159"/>
      <c r="C199" s="161"/>
      <c r="D199" s="160"/>
      <c r="E199" s="161"/>
      <c r="F199" s="154"/>
      <c r="G199" s="161"/>
      <c r="H199" s="161"/>
      <c r="I199" s="173"/>
      <c r="J199" s="221"/>
      <c r="L199" s="148"/>
    </row>
    <row r="200" spans="1:12" ht="15">
      <c r="A200" s="215" t="s">
        <v>283</v>
      </c>
      <c r="B200" s="216"/>
      <c r="C200" s="216"/>
      <c r="D200" s="216"/>
      <c r="E200" s="216"/>
      <c r="F200" s="216"/>
      <c r="G200" s="216"/>
      <c r="H200" s="216"/>
      <c r="I200" s="216"/>
      <c r="J200" s="217"/>
      <c r="L200" s="148"/>
    </row>
    <row r="201" spans="1:12" ht="15">
      <c r="A201" s="218"/>
      <c r="B201" s="176">
        <f>'2 Sheet1'!R10</f>
        <v>0</v>
      </c>
      <c r="C201" s="145"/>
      <c r="D201" s="146"/>
      <c r="E201" s="145"/>
      <c r="F201" s="144">
        <f>B201</f>
        <v>0</v>
      </c>
      <c r="G201" s="147">
        <f>F201</f>
        <v>0</v>
      </c>
      <c r="H201" s="145" t="s">
        <v>199</v>
      </c>
      <c r="I201" s="147">
        <f>G201*1.1</f>
        <v>0</v>
      </c>
      <c r="J201" s="152">
        <f>I201*1.1</f>
        <v>0</v>
      </c>
      <c r="L201" s="148"/>
    </row>
    <row r="202" spans="1:12" ht="15">
      <c r="A202" s="218"/>
      <c r="B202" s="176">
        <f>'2 Sheet1'!R11</f>
        <v>0</v>
      </c>
      <c r="C202" s="145"/>
      <c r="D202" s="146"/>
      <c r="E202" s="145"/>
      <c r="F202" s="144">
        <f>B202</f>
        <v>0</v>
      </c>
      <c r="G202" s="147">
        <f>F202</f>
        <v>0</v>
      </c>
      <c r="H202" s="145" t="s">
        <v>199</v>
      </c>
      <c r="I202" s="147">
        <f>G202*1.1</f>
        <v>0</v>
      </c>
      <c r="J202" s="152">
        <f>I202*1.1</f>
        <v>0</v>
      </c>
      <c r="L202" s="148"/>
    </row>
    <row r="203" spans="1:12" ht="15">
      <c r="A203" s="157"/>
      <c r="B203" s="199"/>
      <c r="C203" s="170"/>
      <c r="D203" s="169"/>
      <c r="E203" s="170"/>
      <c r="F203" s="150"/>
      <c r="G203" s="170"/>
      <c r="H203" s="170"/>
      <c r="I203" s="162"/>
      <c r="J203" s="222">
        <f>SUM(J201:J202)</f>
        <v>0</v>
      </c>
      <c r="L203" s="148"/>
    </row>
    <row r="204" spans="1:12" ht="15">
      <c r="A204" s="157"/>
      <c r="B204" s="199"/>
      <c r="C204" s="170"/>
      <c r="D204" s="169"/>
      <c r="E204" s="170"/>
      <c r="F204" s="150"/>
      <c r="G204" s="170"/>
      <c r="H204" s="170"/>
      <c r="I204" s="162"/>
      <c r="J204" s="163"/>
      <c r="L204" s="148"/>
    </row>
    <row r="205" spans="1:12" ht="15">
      <c r="A205" s="581" t="s">
        <v>284</v>
      </c>
      <c r="B205" s="582"/>
      <c r="C205" s="582"/>
      <c r="D205" s="582"/>
      <c r="E205" s="582"/>
      <c r="F205" s="583"/>
      <c r="G205" s="141"/>
      <c r="H205" s="142"/>
      <c r="I205" s="141"/>
      <c r="J205" s="141"/>
      <c r="L205" s="148"/>
    </row>
    <row r="206" spans="1:12" ht="15">
      <c r="A206" s="223">
        <f>'2 Sheet1'!R6</f>
        <v>15</v>
      </c>
      <c r="B206" s="159">
        <f>'2 Sheet1'!R6</f>
        <v>15</v>
      </c>
      <c r="C206" s="160"/>
      <c r="D206" s="224"/>
      <c r="E206" s="173">
        <f>'2 Sheet1'!S6</f>
        <v>6</v>
      </c>
      <c r="F206" s="144">
        <f>B206*E206</f>
        <v>90</v>
      </c>
      <c r="G206" s="147">
        <f>F206</f>
        <v>90</v>
      </c>
      <c r="H206" s="170" t="s">
        <v>199</v>
      </c>
      <c r="I206" s="162"/>
      <c r="J206" s="225">
        <f>F206</f>
        <v>90</v>
      </c>
      <c r="L206" s="148"/>
    </row>
    <row r="207" spans="1:12" ht="15">
      <c r="A207" s="223">
        <f>'2 Sheet1'!R7</f>
        <v>0</v>
      </c>
      <c r="B207" s="159">
        <f>'2 Sheet1'!R7</f>
        <v>0</v>
      </c>
      <c r="C207" s="160"/>
      <c r="D207" s="224"/>
      <c r="E207" s="173">
        <f>'2 Sheet1'!S7</f>
        <v>0</v>
      </c>
      <c r="F207" s="144">
        <f>B207*E207</f>
        <v>0</v>
      </c>
      <c r="G207" s="147">
        <f>F207</f>
        <v>0</v>
      </c>
      <c r="H207" s="170" t="s">
        <v>199</v>
      </c>
      <c r="I207" s="162"/>
      <c r="J207" s="225">
        <f>F207</f>
        <v>0</v>
      </c>
    </row>
    <row r="208" spans="1:12" ht="15">
      <c r="A208" s="226"/>
      <c r="B208" s="159"/>
      <c r="C208" s="160"/>
      <c r="D208" s="224"/>
      <c r="E208" s="161"/>
      <c r="F208" s="154"/>
      <c r="G208" s="173"/>
      <c r="H208" s="161"/>
      <c r="I208" s="173"/>
      <c r="J208" s="220">
        <f>SUM(J206:J207)</f>
        <v>90</v>
      </c>
    </row>
    <row r="209" spans="1:12" ht="15">
      <c r="A209" s="153"/>
      <c r="B209" s="159"/>
      <c r="C209" s="160"/>
      <c r="D209" s="224"/>
      <c r="E209" s="161"/>
      <c r="F209" s="154"/>
      <c r="G209" s="173"/>
      <c r="H209" s="161"/>
      <c r="I209" s="173"/>
      <c r="J209" s="173"/>
    </row>
    <row r="210" spans="1:12" ht="15">
      <c r="A210" s="215" t="s">
        <v>285</v>
      </c>
      <c r="B210" s="216"/>
      <c r="C210" s="216"/>
      <c r="D210" s="216"/>
      <c r="E210" s="216"/>
      <c r="F210" s="216"/>
      <c r="G210" s="216"/>
      <c r="H210" s="216"/>
      <c r="I210" s="216"/>
      <c r="J210" s="217"/>
    </row>
    <row r="211" spans="1:12" ht="15">
      <c r="A211" s="215"/>
      <c r="B211" s="216"/>
      <c r="C211" s="216"/>
      <c r="D211" s="216"/>
      <c r="E211" s="216"/>
      <c r="F211" s="216"/>
      <c r="G211" s="216"/>
      <c r="H211" s="216"/>
      <c r="I211" s="216"/>
      <c r="J211" s="217"/>
    </row>
    <row r="212" spans="1:12" ht="15">
      <c r="A212" s="227"/>
      <c r="B212" s="228">
        <f>'2 Sheet1'!R14+'2 Sheet1'!R15</f>
        <v>0</v>
      </c>
      <c r="C212" s="229"/>
      <c r="D212" s="230"/>
      <c r="E212" s="229"/>
      <c r="F212" s="231">
        <f>B212</f>
        <v>0</v>
      </c>
      <c r="G212" s="229"/>
      <c r="H212" s="229" t="s">
        <v>199</v>
      </c>
      <c r="I212" s="232">
        <f>F212*1.1</f>
        <v>0</v>
      </c>
      <c r="J212" s="233">
        <f>I212</f>
        <v>0</v>
      </c>
    </row>
    <row r="214" spans="1:12" ht="15">
      <c r="A214" s="215" t="s">
        <v>286</v>
      </c>
      <c r="B214" s="216"/>
      <c r="C214" s="216"/>
      <c r="D214" s="216"/>
      <c r="E214" s="216"/>
      <c r="F214" s="216"/>
      <c r="G214" s="216"/>
      <c r="H214" s="216"/>
      <c r="I214" s="216"/>
      <c r="J214" s="217"/>
    </row>
    <row r="215" spans="1:12" ht="15">
      <c r="A215" s="234"/>
      <c r="B215" s="150"/>
      <c r="C215" s="161"/>
      <c r="D215" s="150"/>
      <c r="E215" s="161"/>
      <c r="F215" s="150"/>
      <c r="G215" s="162"/>
      <c r="H215" s="170"/>
      <c r="I215" s="162"/>
      <c r="J215" s="162"/>
    </row>
    <row r="216" spans="1:12" ht="15">
      <c r="A216" s="153" t="s">
        <v>287</v>
      </c>
      <c r="B216" s="154"/>
      <c r="C216" s="161"/>
      <c r="D216" s="154"/>
      <c r="E216" s="161"/>
      <c r="F216" s="154">
        <f>PRODUCT(B216:E216)</f>
        <v>0</v>
      </c>
      <c r="G216" s="173">
        <f>F216</f>
        <v>0</v>
      </c>
      <c r="H216" s="145" t="s">
        <v>248</v>
      </c>
      <c r="I216" s="147">
        <f>G216*1.1</f>
        <v>0</v>
      </c>
      <c r="J216" s="147">
        <f>I216</f>
        <v>0</v>
      </c>
    </row>
    <row r="217" spans="1:12" ht="15">
      <c r="A217" s="153" t="s">
        <v>288</v>
      </c>
      <c r="B217" s="154"/>
      <c r="C217" s="161"/>
      <c r="D217" s="154"/>
      <c r="E217" s="161"/>
      <c r="F217" s="154">
        <f>PRODUCT(B217:E217)</f>
        <v>0</v>
      </c>
      <c r="G217" s="173">
        <f>F217</f>
        <v>0</v>
      </c>
      <c r="H217" s="145" t="s">
        <v>248</v>
      </c>
      <c r="I217" s="147">
        <f>G217*1.1</f>
        <v>0</v>
      </c>
      <c r="J217" s="147">
        <f>I217</f>
        <v>0</v>
      </c>
    </row>
    <row r="218" spans="1:12" ht="15">
      <c r="A218" s="153" t="s">
        <v>289</v>
      </c>
      <c r="B218" s="154"/>
      <c r="C218" s="161"/>
      <c r="D218" s="154"/>
      <c r="E218" s="161"/>
      <c r="F218" s="154">
        <f>PRODUCT(B218:E218)</f>
        <v>0</v>
      </c>
      <c r="G218" s="173">
        <f>F218</f>
        <v>0</v>
      </c>
      <c r="H218" s="145" t="s">
        <v>248</v>
      </c>
      <c r="I218" s="147">
        <f>G218*1.1</f>
        <v>0</v>
      </c>
      <c r="J218" s="147">
        <f>I218</f>
        <v>0</v>
      </c>
    </row>
    <row r="219" spans="1:12" ht="15">
      <c r="A219" s="183"/>
      <c r="B219" s="154"/>
      <c r="C219" s="161"/>
      <c r="D219" s="154"/>
      <c r="E219" s="161"/>
      <c r="F219" s="154"/>
      <c r="G219" s="173"/>
      <c r="H219" s="161"/>
      <c r="I219" s="173"/>
      <c r="J219" s="221">
        <f>SUM(J216:J218)</f>
        <v>0</v>
      </c>
    </row>
    <row r="220" spans="1:12" ht="15">
      <c r="A220" s="183"/>
      <c r="B220" s="154"/>
      <c r="C220" s="161"/>
      <c r="D220" s="154"/>
      <c r="E220" s="161"/>
      <c r="F220" s="154"/>
      <c r="G220" s="173"/>
      <c r="H220" s="161"/>
      <c r="I220" s="173"/>
      <c r="J220" s="173"/>
    </row>
    <row r="221" spans="1:12" ht="15">
      <c r="A221" s="235" t="s">
        <v>290</v>
      </c>
      <c r="B221" s="236"/>
      <c r="C221" s="236"/>
      <c r="D221" s="236"/>
      <c r="E221" s="236"/>
      <c r="F221" s="236"/>
      <c r="G221" s="236"/>
      <c r="H221" s="236"/>
      <c r="I221" s="236"/>
      <c r="J221" s="237"/>
    </row>
    <row r="222" spans="1:12" ht="15">
      <c r="A222" s="157"/>
      <c r="B222" s="150"/>
      <c r="C222" s="161"/>
      <c r="D222" s="150"/>
      <c r="E222" s="161"/>
      <c r="F222" s="150"/>
      <c r="G222" s="162"/>
      <c r="H222" s="170"/>
      <c r="I222" s="162"/>
      <c r="J222" s="162"/>
    </row>
    <row r="223" spans="1:12" ht="15">
      <c r="A223" s="157"/>
      <c r="B223" s="154"/>
      <c r="C223" s="161"/>
      <c r="D223" s="154"/>
      <c r="E223" s="161"/>
      <c r="F223" s="154"/>
      <c r="G223" s="173"/>
      <c r="H223" s="161"/>
      <c r="I223" s="173"/>
      <c r="J223" s="238"/>
      <c r="L223" s="136" t="s">
        <v>291</v>
      </c>
    </row>
  </sheetData>
  <mergeCells count="23">
    <mergeCell ref="A43:F43"/>
    <mergeCell ref="A1:J1"/>
    <mergeCell ref="A3:J3"/>
    <mergeCell ref="A4:F4"/>
    <mergeCell ref="A41:J41"/>
    <mergeCell ref="A42:F42"/>
    <mergeCell ref="A164:F164"/>
    <mergeCell ref="A44:F44"/>
    <mergeCell ref="A71:F71"/>
    <mergeCell ref="A72:F72"/>
    <mergeCell ref="A73:F73"/>
    <mergeCell ref="A98:J98"/>
    <mergeCell ref="A121:J121"/>
    <mergeCell ref="A122:J122"/>
    <mergeCell ref="A123:F123"/>
    <mergeCell ref="A126:F126"/>
    <mergeCell ref="A127:J127"/>
    <mergeCell ref="A144:J144"/>
    <mergeCell ref="A167:F167"/>
    <mergeCell ref="A170:F170"/>
    <mergeCell ref="A174:F174"/>
    <mergeCell ref="A178:H178"/>
    <mergeCell ref="A205:F205"/>
  </mergeCells>
  <pageMargins left="0.7" right="0.7" top="0.75" bottom="0.75" header="0.3" footer="0.3"/>
  <pageSetup paperSize="9" scale="63" orientation="portrait" r:id="rId1"/>
  <rowBreaks count="1" manualBreakCount="1"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49</vt:i4>
      </vt:variant>
    </vt:vector>
  </HeadingPairs>
  <TitlesOfParts>
    <vt:vector size="93" baseType="lpstr">
      <vt:lpstr>BOQ Summary</vt:lpstr>
      <vt:lpstr>Bill No. 1 sum</vt:lpstr>
      <vt:lpstr>Bill No 1 </vt:lpstr>
      <vt:lpstr>Bill No. 2</vt:lpstr>
      <vt:lpstr>Bill 2.1</vt:lpstr>
      <vt:lpstr>Bill 2.2</vt:lpstr>
      <vt:lpstr>Bill 2.3</vt:lpstr>
      <vt:lpstr>Bill 2.4</vt:lpstr>
      <vt:lpstr>2 QTY</vt:lpstr>
      <vt:lpstr>2 Drains</vt:lpstr>
      <vt:lpstr>2 Sheet1</vt:lpstr>
      <vt:lpstr>Bill No. 3</vt:lpstr>
      <vt:lpstr>Bill 3.1</vt:lpstr>
      <vt:lpstr>Bill 3.2</vt:lpstr>
      <vt:lpstr>Bill 3.3</vt:lpstr>
      <vt:lpstr>Bill 3.4</vt:lpstr>
      <vt:lpstr>3 QTY</vt:lpstr>
      <vt:lpstr>3 Drains</vt:lpstr>
      <vt:lpstr>3 Sheet1</vt:lpstr>
      <vt:lpstr>Bill No. 4</vt:lpstr>
      <vt:lpstr>Bill 4.1</vt:lpstr>
      <vt:lpstr>Bill 4.2</vt:lpstr>
      <vt:lpstr>Bill 4.3</vt:lpstr>
      <vt:lpstr>4 QTY</vt:lpstr>
      <vt:lpstr>4 Drains</vt:lpstr>
      <vt:lpstr>4 Sheet1</vt:lpstr>
      <vt:lpstr>Bill No. 5</vt:lpstr>
      <vt:lpstr>Bill 5.1</vt:lpstr>
      <vt:lpstr>Bill 5.2</vt:lpstr>
      <vt:lpstr>Bill 5.3</vt:lpstr>
      <vt:lpstr>Bill 5.4</vt:lpstr>
      <vt:lpstr>5 QTY</vt:lpstr>
      <vt:lpstr>5 Drains</vt:lpstr>
      <vt:lpstr>5 Sheet1</vt:lpstr>
      <vt:lpstr>Bill No. 6</vt:lpstr>
      <vt:lpstr>Bill 6.1</vt:lpstr>
      <vt:lpstr>Bill 6.2</vt:lpstr>
      <vt:lpstr>Bill 6.3</vt:lpstr>
      <vt:lpstr>Bill No 07</vt:lpstr>
      <vt:lpstr>Bill No 08</vt:lpstr>
      <vt:lpstr>Bill No.9 Dayworks</vt:lpstr>
      <vt:lpstr>6 QTY</vt:lpstr>
      <vt:lpstr>6 Drains</vt:lpstr>
      <vt:lpstr>6 Sheet1</vt:lpstr>
      <vt:lpstr>'2 QTY'!Print_Area</vt:lpstr>
      <vt:lpstr>'3 QTY'!Print_Area</vt:lpstr>
      <vt:lpstr>'4 QTY'!Print_Area</vt:lpstr>
      <vt:lpstr>'5 QTY'!Print_Area</vt:lpstr>
      <vt:lpstr>'6 QTY'!Print_Area</vt:lpstr>
      <vt:lpstr>'Bill 2.1'!Print_Area</vt:lpstr>
      <vt:lpstr>'Bill 2.2'!Print_Area</vt:lpstr>
      <vt:lpstr>'Bill 2.3'!Print_Area</vt:lpstr>
      <vt:lpstr>'Bill 2.4'!Print_Area</vt:lpstr>
      <vt:lpstr>'Bill 3.1'!Print_Area</vt:lpstr>
      <vt:lpstr>'Bill 3.2'!Print_Area</vt:lpstr>
      <vt:lpstr>'Bill 3.3'!Print_Area</vt:lpstr>
      <vt:lpstr>'Bill 3.4'!Print_Area</vt:lpstr>
      <vt:lpstr>'Bill 4.1'!Print_Area</vt:lpstr>
      <vt:lpstr>'Bill 4.2'!Print_Area</vt:lpstr>
      <vt:lpstr>'Bill 4.3'!Print_Area</vt:lpstr>
      <vt:lpstr>'Bill 5.1'!Print_Area</vt:lpstr>
      <vt:lpstr>'Bill 5.2'!Print_Area</vt:lpstr>
      <vt:lpstr>'Bill 5.3'!Print_Area</vt:lpstr>
      <vt:lpstr>'Bill 5.4'!Print_Area</vt:lpstr>
      <vt:lpstr>'Bill 6.1'!Print_Area</vt:lpstr>
      <vt:lpstr>'Bill 6.2'!Print_Area</vt:lpstr>
      <vt:lpstr>'Bill 6.3'!Print_Area</vt:lpstr>
      <vt:lpstr>'Bill No 07'!Print_Area</vt:lpstr>
      <vt:lpstr>'Bill No 08'!Print_Area</vt:lpstr>
      <vt:lpstr>'Bill No 1 '!Print_Area</vt:lpstr>
      <vt:lpstr>'Bill No. 1 sum'!Print_Area</vt:lpstr>
      <vt:lpstr>'Bill No. 2'!Print_Area</vt:lpstr>
      <vt:lpstr>'Bill No. 3'!Print_Area</vt:lpstr>
      <vt:lpstr>'Bill No. 4'!Print_Area</vt:lpstr>
      <vt:lpstr>'Bill No. 5'!Print_Area</vt:lpstr>
      <vt:lpstr>'Bill No. 6'!Print_Area</vt:lpstr>
      <vt:lpstr>'Bill No.9 Dayworks'!Print_Area</vt:lpstr>
      <vt:lpstr>'BOQ Summary'!Print_Area</vt:lpstr>
      <vt:lpstr>'Bill 2.3'!Print_Titles</vt:lpstr>
      <vt:lpstr>'Bill 3.3'!Print_Titles</vt:lpstr>
      <vt:lpstr>'Bill 4.3'!Print_Titles</vt:lpstr>
      <vt:lpstr>'Bill 5.3'!Print_Titles</vt:lpstr>
      <vt:lpstr>'Bill 6.3'!Print_Titles</vt:lpstr>
      <vt:lpstr>'Bill No 07'!Print_Titles</vt:lpstr>
      <vt:lpstr>'Bill No 08'!Print_Titles</vt:lpstr>
      <vt:lpstr>'Bill No 1 '!Print_Titles</vt:lpstr>
      <vt:lpstr>'Bill No. 1 sum'!Print_Titles</vt:lpstr>
      <vt:lpstr>'Bill No. 2'!Print_Titles</vt:lpstr>
      <vt:lpstr>'Bill No. 3'!Print_Titles</vt:lpstr>
      <vt:lpstr>'Bill No. 4'!Print_Titles</vt:lpstr>
      <vt:lpstr>'Bill No. 5'!Print_Titles</vt:lpstr>
      <vt:lpstr>'Bill No. 6'!Print_Titles</vt:lpstr>
      <vt:lpstr>'BOQ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Gihan</dc:creator>
  <cp:lastModifiedBy>Gihan</cp:lastModifiedBy>
  <cp:lastPrinted>2024-03-06T12:01:05Z</cp:lastPrinted>
  <dcterms:created xsi:type="dcterms:W3CDTF">2023-01-19T05:56:41Z</dcterms:created>
  <dcterms:modified xsi:type="dcterms:W3CDTF">2024-03-14T05:00:52Z</dcterms:modified>
</cp:coreProperties>
</file>